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160" tabRatio="967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 CONTA CORRENTE (D E C)" sheetId="6" state="hidden" r:id="rId6"/>
    <sheet name="2. CONTA CORRENTE (D E C)" sheetId="7" r:id="rId7"/>
    <sheet name="APLICAÇÃO FINANCEIRA" sheetId="8" r:id="rId8"/>
    <sheet name="SALDO DE ESTOQUE" sheetId="9" r:id="rId9"/>
    <sheet name="Despesa pessoal ANEXO II " sheetId="10" r:id="rId10"/>
    <sheet name="Demais despesas pesso ANEXO III" sheetId="11" r:id="rId11"/>
    <sheet name="Despesas gerais ANEXO IV" sheetId="12" r:id="rId12"/>
    <sheet name="Receitas ANEXO V" sheetId="13" r:id="rId13"/>
    <sheet name="Demais receitas ANEXO VI" sheetId="14" r:id="rId14"/>
    <sheet name="Contratos ANEXO VII" sheetId="15" r:id="rId15"/>
    <sheet name="Termo aditivo ANEXO VIII" sheetId="16" r:id="rId16"/>
    <sheet name="CATEGORIA PROFISSIONAL" sheetId="17" r:id="rId17"/>
    <sheet name="PLANILHA DE CONFERÊNCIA" sheetId="18" r:id="rId18"/>
    <sheet name="Plan1" sheetId="19" state="hidden" r:id="rId19"/>
  </sheets>
  <definedNames>
    <definedName name="_xlnm.Print_Area" localSheetId="14">'Contratos ANEXO VII'!$A$1:$I$48</definedName>
    <definedName name="_xlnm.Print_Area" localSheetId="10">'Demais despesas pesso ANEXO III'!$A$1:$AB$165</definedName>
    <definedName name="_xlnm.Print_Area" localSheetId="9">'Despesa pessoal ANEXO II '!$A$1:$P$165</definedName>
    <definedName name="_xlnm.Print_Area" localSheetId="11">'Despesas gerais ANEXO IV'!$A$1:$L$124</definedName>
    <definedName name="_xlnm.Print_Area" localSheetId="15">'Termo aditivo ANEXO VIII'!$A$1:$I$21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104" i="1" l="1"/>
  <c r="D150" i="1"/>
  <c r="D34" i="1"/>
  <c r="D213" i="1"/>
  <c r="D212" i="1"/>
  <c r="D211" i="1"/>
  <c r="D210" i="1"/>
  <c r="D209" i="1"/>
  <c r="D10" i="1" l="1"/>
  <c r="E15" i="2"/>
  <c r="M40" i="2"/>
  <c r="D115" i="1"/>
  <c r="V164" i="11"/>
  <c r="S164" i="11"/>
  <c r="P164" i="11"/>
  <c r="M164" i="11"/>
  <c r="AB164" i="11" s="1"/>
  <c r="V163" i="11"/>
  <c r="AB163" i="11" s="1"/>
  <c r="S163" i="11"/>
  <c r="P163" i="11"/>
  <c r="M163" i="11"/>
  <c r="V162" i="11"/>
  <c r="S162" i="11"/>
  <c r="P162" i="11"/>
  <c r="AB162" i="11" s="1"/>
  <c r="M162" i="11"/>
  <c r="AB161" i="11"/>
  <c r="V161" i="11"/>
  <c r="S161" i="11"/>
  <c r="P161" i="11"/>
  <c r="M161" i="11"/>
  <c r="V160" i="11"/>
  <c r="AB160" i="11" s="1"/>
  <c r="S160" i="11"/>
  <c r="P160" i="11"/>
  <c r="M160" i="11"/>
  <c r="AB159" i="11"/>
  <c r="V159" i="11"/>
  <c r="S159" i="11"/>
  <c r="P159" i="11"/>
  <c r="M159" i="11"/>
  <c r="V158" i="11"/>
  <c r="AB158" i="11" s="1"/>
  <c r="S158" i="11"/>
  <c r="P158" i="11"/>
  <c r="M158" i="11"/>
  <c r="V157" i="11"/>
  <c r="AB157" i="11" s="1"/>
  <c r="S157" i="11"/>
  <c r="P157" i="11"/>
  <c r="M157" i="11"/>
  <c r="V156" i="11"/>
  <c r="AB156" i="11" s="1"/>
  <c r="S156" i="11"/>
  <c r="P156" i="11"/>
  <c r="M156" i="11"/>
  <c r="V155" i="11"/>
  <c r="AB155" i="11" s="1"/>
  <c r="S155" i="11"/>
  <c r="P155" i="11"/>
  <c r="M155" i="11"/>
  <c r="V154" i="11"/>
  <c r="S154" i="11"/>
  <c r="AB154" i="11" s="1"/>
  <c r="P154" i="11"/>
  <c r="M154" i="11"/>
  <c r="AB153" i="11"/>
  <c r="V153" i="11"/>
  <c r="S153" i="11"/>
  <c r="P153" i="11"/>
  <c r="M153" i="11"/>
  <c r="V152" i="11"/>
  <c r="AB152" i="11" s="1"/>
  <c r="S152" i="11"/>
  <c r="P152" i="11"/>
  <c r="M152" i="11"/>
  <c r="AB151" i="11"/>
  <c r="V151" i="11"/>
  <c r="S151" i="11"/>
  <c r="P151" i="11"/>
  <c r="M151" i="11"/>
  <c r="V150" i="11"/>
  <c r="AB150" i="11" s="1"/>
  <c r="S150" i="11"/>
  <c r="P150" i="11"/>
  <c r="M150" i="11"/>
  <c r="V149" i="11"/>
  <c r="AB149" i="11" s="1"/>
  <c r="S149" i="11"/>
  <c r="P149" i="11"/>
  <c r="M149" i="11"/>
  <c r="V148" i="11"/>
  <c r="AB148" i="11" s="1"/>
  <c r="S148" i="11"/>
  <c r="P148" i="11"/>
  <c r="M148" i="11"/>
  <c r="V147" i="11"/>
  <c r="AB147" i="11" s="1"/>
  <c r="S147" i="11"/>
  <c r="P147" i="11"/>
  <c r="M147" i="11"/>
  <c r="V146" i="11"/>
  <c r="S146" i="11"/>
  <c r="AB146" i="11" s="1"/>
  <c r="P146" i="11"/>
  <c r="M146" i="11"/>
  <c r="AB145" i="11"/>
  <c r="V145" i="11"/>
  <c r="S145" i="11"/>
  <c r="P145" i="11"/>
  <c r="M145" i="11"/>
  <c r="V144" i="11"/>
  <c r="AB144" i="11" s="1"/>
  <c r="S144" i="11"/>
  <c r="P144" i="11"/>
  <c r="M144" i="11"/>
  <c r="AB143" i="11"/>
  <c r="V143" i="11"/>
  <c r="S143" i="11"/>
  <c r="P143" i="11"/>
  <c r="M143" i="11"/>
  <c r="V142" i="11"/>
  <c r="AB142" i="11" s="1"/>
  <c r="S142" i="11"/>
  <c r="P142" i="11"/>
  <c r="M142" i="11"/>
  <c r="V141" i="11"/>
  <c r="AB141" i="11" s="1"/>
  <c r="S141" i="11"/>
  <c r="P141" i="11"/>
  <c r="M141" i="11"/>
  <c r="V140" i="11"/>
  <c r="AB140" i="11" s="1"/>
  <c r="S140" i="11"/>
  <c r="P140" i="11"/>
  <c r="M140" i="11"/>
  <c r="V139" i="11"/>
  <c r="AB139" i="11" s="1"/>
  <c r="S139" i="11"/>
  <c r="P139" i="11"/>
  <c r="M139" i="11"/>
  <c r="V138" i="11"/>
  <c r="S138" i="11"/>
  <c r="AB138" i="11" s="1"/>
  <c r="P138" i="11"/>
  <c r="M138" i="11"/>
  <c r="AB137" i="11"/>
  <c r="V137" i="11"/>
  <c r="S137" i="11"/>
  <c r="P137" i="11"/>
  <c r="M137" i="11"/>
  <c r="V136" i="11"/>
  <c r="AB136" i="11" s="1"/>
  <c r="S136" i="11"/>
  <c r="P136" i="11"/>
  <c r="M136" i="11"/>
  <c r="AB135" i="11"/>
  <c r="V135" i="11"/>
  <c r="S135" i="11"/>
  <c r="P135" i="11"/>
  <c r="M135" i="11"/>
  <c r="V134" i="11"/>
  <c r="AB134" i="11" s="1"/>
  <c r="S134" i="11"/>
  <c r="P134" i="11"/>
  <c r="M134" i="11"/>
  <c r="V133" i="11"/>
  <c r="AB133" i="11" s="1"/>
  <c r="S133" i="11"/>
  <c r="P133" i="11"/>
  <c r="M133" i="11"/>
  <c r="V132" i="11"/>
  <c r="AB132" i="11" s="1"/>
  <c r="S132" i="11"/>
  <c r="P132" i="11"/>
  <c r="M132" i="11"/>
  <c r="V131" i="11"/>
  <c r="AB131" i="11" s="1"/>
  <c r="S131" i="11"/>
  <c r="P131" i="11"/>
  <c r="M131" i="11"/>
  <c r="V130" i="11"/>
  <c r="AB130" i="11" s="1"/>
  <c r="S130" i="11"/>
  <c r="P130" i="11"/>
  <c r="M130" i="11"/>
  <c r="AB129" i="11"/>
  <c r="V129" i="11"/>
  <c r="S129" i="11"/>
  <c r="P129" i="11"/>
  <c r="M129" i="11"/>
  <c r="V128" i="11"/>
  <c r="AB128" i="11" s="1"/>
  <c r="S128" i="11"/>
  <c r="P128" i="11"/>
  <c r="M128" i="11"/>
  <c r="AB127" i="11"/>
  <c r="V127" i="11"/>
  <c r="S127" i="11"/>
  <c r="P127" i="11"/>
  <c r="M127" i="11"/>
  <c r="V126" i="11"/>
  <c r="AB126" i="11" s="1"/>
  <c r="S126" i="11"/>
  <c r="P126" i="11"/>
  <c r="M126" i="11"/>
  <c r="V125" i="11"/>
  <c r="AB125" i="11" s="1"/>
  <c r="S125" i="11"/>
  <c r="P125" i="11"/>
  <c r="M125" i="11"/>
  <c r="V124" i="11"/>
  <c r="AB124" i="11" s="1"/>
  <c r="S124" i="11"/>
  <c r="P124" i="11"/>
  <c r="M124" i="11"/>
  <c r="V123" i="11"/>
  <c r="AB123" i="11" s="1"/>
  <c r="S123" i="11"/>
  <c r="P123" i="11"/>
  <c r="M123" i="11"/>
  <c r="V122" i="11"/>
  <c r="AB122" i="11" s="1"/>
  <c r="S122" i="11"/>
  <c r="P122" i="11"/>
  <c r="M122" i="11"/>
  <c r="AB121" i="11"/>
  <c r="V121" i="11"/>
  <c r="S121" i="11"/>
  <c r="P121" i="11"/>
  <c r="M121" i="11"/>
  <c r="V120" i="11"/>
  <c r="AB120" i="11" s="1"/>
  <c r="S120" i="11"/>
  <c r="P120" i="11"/>
  <c r="M120" i="11"/>
  <c r="AB119" i="11"/>
  <c r="V119" i="11"/>
  <c r="S119" i="11"/>
  <c r="P119" i="11"/>
  <c r="M119" i="11"/>
  <c r="V118" i="11"/>
  <c r="AB118" i="11" s="1"/>
  <c r="S118" i="11"/>
  <c r="P118" i="11"/>
  <c r="M118" i="11"/>
  <c r="V117" i="11"/>
  <c r="AB117" i="11" s="1"/>
  <c r="S117" i="11"/>
  <c r="P117" i="11"/>
  <c r="M117" i="11"/>
  <c r="V116" i="11"/>
  <c r="AB116" i="11" s="1"/>
  <c r="S116" i="11"/>
  <c r="P116" i="11"/>
  <c r="M116" i="11"/>
  <c r="V115" i="11"/>
  <c r="AB115" i="11" s="1"/>
  <c r="S115" i="11"/>
  <c r="P115" i="11"/>
  <c r="M115" i="11"/>
  <c r="V114" i="11"/>
  <c r="AB114" i="11" s="1"/>
  <c r="S114" i="11"/>
  <c r="P114" i="11"/>
  <c r="M114" i="11"/>
  <c r="AB113" i="11"/>
  <c r="V113" i="11"/>
  <c r="S113" i="11"/>
  <c r="P113" i="11"/>
  <c r="M113" i="11"/>
  <c r="V112" i="11"/>
  <c r="AB112" i="11" s="1"/>
  <c r="S112" i="11"/>
  <c r="P112" i="11"/>
  <c r="M112" i="11"/>
  <c r="AB111" i="11"/>
  <c r="V111" i="11"/>
  <c r="S111" i="11"/>
  <c r="P111" i="11"/>
  <c r="M111" i="11"/>
  <c r="V110" i="11"/>
  <c r="AB110" i="11" s="1"/>
  <c r="S110" i="11"/>
  <c r="P110" i="11"/>
  <c r="M110" i="11"/>
  <c r="V109" i="11"/>
  <c r="AB109" i="11" s="1"/>
  <c r="S109" i="11"/>
  <c r="P109" i="11"/>
  <c r="M109" i="11"/>
  <c r="V108" i="11"/>
  <c r="AB108" i="11" s="1"/>
  <c r="S108" i="11"/>
  <c r="P108" i="11"/>
  <c r="M108" i="11"/>
  <c r="V107" i="11"/>
  <c r="AB107" i="11" s="1"/>
  <c r="S107" i="11"/>
  <c r="P107" i="11"/>
  <c r="M107" i="11"/>
  <c r="V106" i="11"/>
  <c r="S106" i="11"/>
  <c r="AB106" i="11" s="1"/>
  <c r="P106" i="11"/>
  <c r="M106" i="11"/>
  <c r="AB105" i="11"/>
  <c r="V105" i="11"/>
  <c r="S105" i="11"/>
  <c r="P105" i="11"/>
  <c r="M105" i="11"/>
  <c r="V104" i="11"/>
  <c r="AB104" i="11" s="1"/>
  <c r="S104" i="11"/>
  <c r="P104" i="11"/>
  <c r="M104" i="11"/>
  <c r="AB103" i="11"/>
  <c r="V103" i="11"/>
  <c r="S103" i="11"/>
  <c r="P103" i="11"/>
  <c r="M103" i="11"/>
  <c r="V102" i="11"/>
  <c r="AB102" i="11" s="1"/>
  <c r="S102" i="11"/>
  <c r="P102" i="11"/>
  <c r="M102" i="11"/>
  <c r="V101" i="11"/>
  <c r="AB101" i="11" s="1"/>
  <c r="S101" i="11"/>
  <c r="P101" i="11"/>
  <c r="M101" i="11"/>
  <c r="V100" i="11"/>
  <c r="AB100" i="11" s="1"/>
  <c r="S100" i="11"/>
  <c r="P100" i="11"/>
  <c r="M100" i="11"/>
  <c r="V99" i="11"/>
  <c r="AB99" i="11" s="1"/>
  <c r="S99" i="11"/>
  <c r="P99" i="11"/>
  <c r="M99" i="11"/>
  <c r="V98" i="11"/>
  <c r="AB98" i="11" s="1"/>
  <c r="S98" i="11"/>
  <c r="P98" i="11"/>
  <c r="M98" i="11"/>
  <c r="AB97" i="11"/>
  <c r="V97" i="11"/>
  <c r="S97" i="11"/>
  <c r="P97" i="11"/>
  <c r="M97" i="11"/>
  <c r="V96" i="11"/>
  <c r="AB96" i="11" s="1"/>
  <c r="S96" i="11"/>
  <c r="P96" i="11"/>
  <c r="M96" i="11"/>
  <c r="AB95" i="11"/>
  <c r="V95" i="11"/>
  <c r="S95" i="11"/>
  <c r="P95" i="11"/>
  <c r="M95" i="11"/>
  <c r="V94" i="11"/>
  <c r="AB94" i="11" s="1"/>
  <c r="S94" i="11"/>
  <c r="P94" i="11"/>
  <c r="M94" i="11"/>
  <c r="V93" i="11"/>
  <c r="AB93" i="11" s="1"/>
  <c r="S93" i="11"/>
  <c r="P93" i="11"/>
  <c r="M93" i="11"/>
  <c r="V92" i="11"/>
  <c r="AB92" i="11" s="1"/>
  <c r="S92" i="11"/>
  <c r="P92" i="11"/>
  <c r="M92" i="11"/>
  <c r="V91" i="11"/>
  <c r="AB91" i="11" s="1"/>
  <c r="S91" i="11"/>
  <c r="P91" i="11"/>
  <c r="M91" i="11"/>
  <c r="V90" i="11"/>
  <c r="AB90" i="11" s="1"/>
  <c r="S90" i="11"/>
  <c r="P90" i="11"/>
  <c r="M90" i="11"/>
  <c r="AB89" i="11"/>
  <c r="V89" i="11"/>
  <c r="S89" i="11"/>
  <c r="P89" i="11"/>
  <c r="M89" i="11"/>
  <c r="V88" i="11"/>
  <c r="AB88" i="11" s="1"/>
  <c r="S88" i="11"/>
  <c r="P88" i="11"/>
  <c r="M88" i="11"/>
  <c r="AB87" i="11"/>
  <c r="V87" i="11"/>
  <c r="S87" i="11"/>
  <c r="P87" i="11"/>
  <c r="M87" i="11"/>
  <c r="V86" i="11"/>
  <c r="AB86" i="11" s="1"/>
  <c r="S86" i="11"/>
  <c r="P86" i="11"/>
  <c r="M86" i="11"/>
  <c r="V85" i="11"/>
  <c r="AB85" i="11" s="1"/>
  <c r="S85" i="11"/>
  <c r="P85" i="11"/>
  <c r="M85" i="11"/>
  <c r="V84" i="11"/>
  <c r="AB84" i="11" s="1"/>
  <c r="S84" i="11"/>
  <c r="P84" i="11"/>
  <c r="M84" i="11"/>
  <c r="V83" i="11"/>
  <c r="AB83" i="11" s="1"/>
  <c r="S83" i="11"/>
  <c r="P83" i="11"/>
  <c r="M83" i="11"/>
  <c r="V82" i="11"/>
  <c r="AB82" i="11" s="1"/>
  <c r="S82" i="11"/>
  <c r="P82" i="11"/>
  <c r="M82" i="11"/>
  <c r="AB81" i="11"/>
  <c r="V81" i="11"/>
  <c r="S81" i="11"/>
  <c r="P81" i="11"/>
  <c r="M81" i="11"/>
  <c r="V80" i="11"/>
  <c r="AB80" i="11" s="1"/>
  <c r="S80" i="11"/>
  <c r="P80" i="11"/>
  <c r="M80" i="11"/>
  <c r="AB79" i="11"/>
  <c r="V79" i="11"/>
  <c r="S79" i="11"/>
  <c r="P79" i="11"/>
  <c r="M79" i="11"/>
  <c r="V78" i="11"/>
  <c r="AB78" i="11" s="1"/>
  <c r="S78" i="11"/>
  <c r="P78" i="11"/>
  <c r="M78" i="11"/>
  <c r="V77" i="11"/>
  <c r="AB77" i="11" s="1"/>
  <c r="S77" i="11"/>
  <c r="P77" i="11"/>
  <c r="M77" i="11"/>
  <c r="V76" i="11"/>
  <c r="AB76" i="11" s="1"/>
  <c r="S76" i="11"/>
  <c r="P76" i="11"/>
  <c r="M76" i="11"/>
  <c r="V75" i="11"/>
  <c r="AB75" i="11" s="1"/>
  <c r="S75" i="11"/>
  <c r="P75" i="11"/>
  <c r="M75" i="11"/>
  <c r="V74" i="11"/>
  <c r="AB74" i="11" s="1"/>
  <c r="S74" i="11"/>
  <c r="P74" i="11"/>
  <c r="M74" i="11"/>
  <c r="AB73" i="11"/>
  <c r="V73" i="11"/>
  <c r="S73" i="11"/>
  <c r="P73" i="11"/>
  <c r="M73" i="11"/>
  <c r="V72" i="11"/>
  <c r="AB72" i="11" s="1"/>
  <c r="S72" i="11"/>
  <c r="P72" i="11"/>
  <c r="M72" i="11"/>
  <c r="AB71" i="11"/>
  <c r="V71" i="11"/>
  <c r="S71" i="11"/>
  <c r="P71" i="11"/>
  <c r="M71" i="11"/>
  <c r="V70" i="11"/>
  <c r="AB70" i="11" s="1"/>
  <c r="S70" i="11"/>
  <c r="P70" i="11"/>
  <c r="M70" i="11"/>
  <c r="V69" i="11"/>
  <c r="AB69" i="11" s="1"/>
  <c r="S69" i="11"/>
  <c r="P69" i="11"/>
  <c r="M69" i="11"/>
  <c r="V68" i="11"/>
  <c r="AB68" i="11" s="1"/>
  <c r="S68" i="11"/>
  <c r="P68" i="11"/>
  <c r="M68" i="11"/>
  <c r="V67" i="11"/>
  <c r="AB67" i="11" s="1"/>
  <c r="S67" i="11"/>
  <c r="P67" i="11"/>
  <c r="M67" i="11"/>
  <c r="V66" i="11"/>
  <c r="S66" i="11"/>
  <c r="AB66" i="11" s="1"/>
  <c r="P66" i="11"/>
  <c r="M66" i="11"/>
  <c r="AB65" i="11"/>
  <c r="V65" i="11"/>
  <c r="S65" i="11"/>
  <c r="P65" i="11"/>
  <c r="M65" i="11"/>
  <c r="V64" i="11"/>
  <c r="AB64" i="11" s="1"/>
  <c r="S64" i="11"/>
  <c r="P64" i="11"/>
  <c r="M64" i="11"/>
  <c r="AB63" i="11"/>
  <c r="V63" i="11"/>
  <c r="S63" i="11"/>
  <c r="P63" i="11"/>
  <c r="M63" i="11"/>
  <c r="V62" i="11"/>
  <c r="AB62" i="11" s="1"/>
  <c r="S62" i="11"/>
  <c r="P62" i="11"/>
  <c r="M62" i="11"/>
  <c r="V61" i="11"/>
  <c r="AB61" i="11" s="1"/>
  <c r="S61" i="11"/>
  <c r="P61" i="11"/>
  <c r="M61" i="11"/>
  <c r="V60" i="11"/>
  <c r="AB60" i="11" s="1"/>
  <c r="S60" i="11"/>
  <c r="P60" i="11"/>
  <c r="M60" i="11"/>
  <c r="V59" i="11"/>
  <c r="AB59" i="11" s="1"/>
  <c r="S59" i="11"/>
  <c r="P59" i="11"/>
  <c r="M59" i="11"/>
  <c r="V58" i="11"/>
  <c r="S58" i="11"/>
  <c r="AB58" i="11" s="1"/>
  <c r="P58" i="11"/>
  <c r="M58" i="11"/>
  <c r="AB57" i="11"/>
  <c r="V57" i="11"/>
  <c r="S57" i="11"/>
  <c r="P57" i="11"/>
  <c r="M57" i="11"/>
  <c r="V56" i="11"/>
  <c r="AB56" i="11" s="1"/>
  <c r="S56" i="11"/>
  <c r="P56" i="11"/>
  <c r="M56" i="11"/>
  <c r="AB55" i="11"/>
  <c r="V55" i="11"/>
  <c r="S55" i="11"/>
  <c r="P55" i="11"/>
  <c r="M55" i="11"/>
  <c r="V54" i="11"/>
  <c r="AB54" i="11" s="1"/>
  <c r="S54" i="11"/>
  <c r="P54" i="11"/>
  <c r="M54" i="11"/>
  <c r="V53" i="11"/>
  <c r="AB53" i="11" s="1"/>
  <c r="S53" i="11"/>
  <c r="P53" i="11"/>
  <c r="M53" i="11"/>
  <c r="V52" i="11"/>
  <c r="AB52" i="11" s="1"/>
  <c r="S52" i="11"/>
  <c r="P52" i="11"/>
  <c r="M52" i="11"/>
  <c r="V51" i="11"/>
  <c r="AB51" i="11" s="1"/>
  <c r="S51" i="11"/>
  <c r="P51" i="11"/>
  <c r="M51" i="11"/>
  <c r="V50" i="11"/>
  <c r="S50" i="11"/>
  <c r="AB50" i="11" s="1"/>
  <c r="P50" i="11"/>
  <c r="M50" i="11"/>
  <c r="AB49" i="11"/>
  <c r="V49" i="11"/>
  <c r="S49" i="11"/>
  <c r="P49" i="11"/>
  <c r="M49" i="11"/>
  <c r="V48" i="11"/>
  <c r="AB48" i="11" s="1"/>
  <c r="S48" i="11"/>
  <c r="P48" i="11"/>
  <c r="M48" i="11"/>
  <c r="AB47" i="11"/>
  <c r="V47" i="11"/>
  <c r="S47" i="11"/>
  <c r="P47" i="11"/>
  <c r="M47" i="11"/>
  <c r="V46" i="11"/>
  <c r="AB46" i="11" s="1"/>
  <c r="S46" i="11"/>
  <c r="P46" i="11"/>
  <c r="M46" i="11"/>
  <c r="V45" i="11"/>
  <c r="AB45" i="11" s="1"/>
  <c r="S45" i="11"/>
  <c r="P45" i="11"/>
  <c r="M45" i="11"/>
  <c r="V44" i="11"/>
  <c r="AB44" i="11" s="1"/>
  <c r="S44" i="11"/>
  <c r="P44" i="11"/>
  <c r="M44" i="11"/>
  <c r="V43" i="11"/>
  <c r="AB43" i="11" s="1"/>
  <c r="S43" i="11"/>
  <c r="P43" i="11"/>
  <c r="M43" i="11"/>
  <c r="V42" i="11"/>
  <c r="S42" i="11"/>
  <c r="AB42" i="11" s="1"/>
  <c r="P42" i="11"/>
  <c r="M42" i="11"/>
  <c r="AB41" i="11"/>
  <c r="V41" i="11"/>
  <c r="S41" i="11"/>
  <c r="P41" i="11"/>
  <c r="M41" i="11"/>
  <c r="V40" i="11"/>
  <c r="S40" i="11"/>
  <c r="AB40" i="11" s="1"/>
  <c r="P40" i="11"/>
  <c r="M40" i="11"/>
  <c r="AB39" i="11"/>
  <c r="V39" i="11"/>
  <c r="S39" i="11"/>
  <c r="P39" i="11"/>
  <c r="M39" i="11"/>
  <c r="V38" i="11"/>
  <c r="AB38" i="11" s="1"/>
  <c r="S38" i="11"/>
  <c r="P38" i="11"/>
  <c r="M38" i="11"/>
  <c r="V37" i="11"/>
  <c r="AB37" i="11" s="1"/>
  <c r="S37" i="11"/>
  <c r="P37" i="11"/>
  <c r="M37" i="11"/>
  <c r="V36" i="11"/>
  <c r="AB36" i="11" s="1"/>
  <c r="S36" i="11"/>
  <c r="P36" i="11"/>
  <c r="M36" i="11"/>
  <c r="V35" i="11"/>
  <c r="AB35" i="11" s="1"/>
  <c r="S35" i="11"/>
  <c r="P35" i="11"/>
  <c r="M35" i="11"/>
  <c r="V34" i="11"/>
  <c r="S34" i="11"/>
  <c r="AB34" i="11" s="1"/>
  <c r="P34" i="11"/>
  <c r="M34" i="11"/>
  <c r="AB33" i="11"/>
  <c r="V33" i="11"/>
  <c r="S33" i="11"/>
  <c r="P33" i="11"/>
  <c r="M33" i="11"/>
  <c r="V32" i="11"/>
  <c r="S32" i="11"/>
  <c r="AB32" i="11" s="1"/>
  <c r="P32" i="11"/>
  <c r="M32" i="11"/>
  <c r="AB31" i="11"/>
  <c r="V31" i="11"/>
  <c r="S31" i="11"/>
  <c r="P31" i="11"/>
  <c r="M31" i="11"/>
  <c r="V30" i="11"/>
  <c r="AB30" i="11" s="1"/>
  <c r="S30" i="11"/>
  <c r="P30" i="11"/>
  <c r="M30" i="11"/>
  <c r="V29" i="11"/>
  <c r="AB29" i="11" s="1"/>
  <c r="S29" i="11"/>
  <c r="P29" i="11"/>
  <c r="M29" i="11"/>
  <c r="V28" i="11"/>
  <c r="AB28" i="11" s="1"/>
  <c r="S28" i="11"/>
  <c r="P28" i="11"/>
  <c r="M28" i="11"/>
  <c r="V27" i="11"/>
  <c r="AB27" i="11" s="1"/>
  <c r="S27" i="11"/>
  <c r="P27" i="11"/>
  <c r="M27" i="11"/>
  <c r="V26" i="11"/>
  <c r="AB26" i="11" s="1"/>
  <c r="S26" i="11"/>
  <c r="P26" i="11"/>
  <c r="M26" i="11"/>
  <c r="AB25" i="11"/>
  <c r="V25" i="11"/>
  <c r="S25" i="11"/>
  <c r="P25" i="11"/>
  <c r="M25" i="11"/>
  <c r="V24" i="11"/>
  <c r="S24" i="11"/>
  <c r="AB24" i="11" s="1"/>
  <c r="P24" i="11"/>
  <c r="M24" i="11"/>
  <c r="AB23" i="11"/>
  <c r="V23" i="11"/>
  <c r="S23" i="11"/>
  <c r="P23" i="11"/>
  <c r="M23" i="11"/>
  <c r="V22" i="11"/>
  <c r="AB22" i="11" s="1"/>
  <c r="S22" i="11"/>
  <c r="P22" i="11"/>
  <c r="M22" i="11"/>
  <c r="V21" i="11"/>
  <c r="AB21" i="11" s="1"/>
  <c r="S21" i="11"/>
  <c r="P21" i="11"/>
  <c r="M21" i="11"/>
  <c r="V20" i="11"/>
  <c r="AB20" i="11" s="1"/>
  <c r="S20" i="11"/>
  <c r="P20" i="11"/>
  <c r="M20" i="11"/>
  <c r="V19" i="11"/>
  <c r="AB19" i="11" s="1"/>
  <c r="S19" i="11"/>
  <c r="P19" i="11"/>
  <c r="M19" i="11"/>
  <c r="V18" i="11"/>
  <c r="AB18" i="11" s="1"/>
  <c r="S18" i="11"/>
  <c r="P18" i="11"/>
  <c r="M18" i="11"/>
  <c r="AB17" i="11"/>
  <c r="V17" i="11"/>
  <c r="S17" i="11"/>
  <c r="P17" i="11"/>
  <c r="M17" i="11"/>
  <c r="V16" i="11"/>
  <c r="S16" i="11"/>
  <c r="AB16" i="11" s="1"/>
  <c r="P16" i="11"/>
  <c r="M16" i="11"/>
  <c r="AB15" i="11"/>
  <c r="V15" i="11"/>
  <c r="S15" i="11"/>
  <c r="P15" i="11"/>
  <c r="M15" i="11"/>
  <c r="V14" i="11"/>
  <c r="AB14" i="11" s="1"/>
  <c r="S14" i="11"/>
  <c r="P14" i="11"/>
  <c r="M14" i="11"/>
  <c r="V13" i="11"/>
  <c r="AB13" i="11" s="1"/>
  <c r="S13" i="11"/>
  <c r="P13" i="11"/>
  <c r="M13" i="11"/>
  <c r="V12" i="11"/>
  <c r="AB12" i="11" s="1"/>
  <c r="S12" i="11"/>
  <c r="P12" i="11"/>
  <c r="M12" i="11"/>
  <c r="V11" i="11"/>
  <c r="AB11" i="11" s="1"/>
  <c r="S11" i="11"/>
  <c r="P11" i="11"/>
  <c r="M11" i="11"/>
  <c r="V10" i="11"/>
  <c r="AB10" i="11" s="1"/>
  <c r="S10" i="11"/>
  <c r="P10" i="11"/>
  <c r="M10" i="11"/>
  <c r="V9" i="11"/>
  <c r="S9" i="11"/>
  <c r="AB9" i="11" s="1"/>
  <c r="P9" i="11"/>
  <c r="M9" i="11"/>
  <c r="V8" i="11"/>
  <c r="S8" i="11"/>
  <c r="AB8" i="11" s="1"/>
  <c r="P8" i="11"/>
  <c r="M8" i="11"/>
  <c r="AB7" i="11"/>
  <c r="V7" i="11"/>
  <c r="S7" i="11"/>
  <c r="P7" i="11"/>
  <c r="M7" i="11"/>
  <c r="V6" i="11"/>
  <c r="AB6" i="11" s="1"/>
  <c r="S6" i="11"/>
  <c r="P6" i="11"/>
  <c r="M6" i="11"/>
  <c r="V5" i="11"/>
  <c r="AB5" i="11" s="1"/>
  <c r="S5" i="11"/>
  <c r="P5" i="11"/>
  <c r="M5" i="11"/>
  <c r="V4" i="11"/>
  <c r="AB4" i="11" s="1"/>
  <c r="S4" i="11"/>
  <c r="P4" i="11"/>
  <c r="M4" i="11"/>
  <c r="V3" i="11"/>
  <c r="AB3" i="11" s="1"/>
  <c r="S3" i="11"/>
  <c r="P3" i="11"/>
  <c r="M3" i="11"/>
  <c r="V2" i="11"/>
  <c r="AB2" i="11" s="1"/>
  <c r="S2" i="11"/>
  <c r="P2" i="11"/>
  <c r="M2" i="11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G83" i="2"/>
  <c r="G77" i="2"/>
  <c r="G75" i="2"/>
  <c r="G23" i="2"/>
  <c r="E19" i="2"/>
  <c r="D92" i="1" l="1"/>
  <c r="D46" i="9"/>
  <c r="D23" i="9"/>
  <c r="D140" i="1"/>
  <c r="D136" i="1"/>
  <c r="D135" i="1" s="1"/>
  <c r="D87" i="1"/>
  <c r="D85" i="1" s="1"/>
  <c r="D113" i="1"/>
  <c r="D111" i="1"/>
  <c r="D71" i="1"/>
  <c r="D72" i="1"/>
  <c r="E14" i="8"/>
  <c r="G14" i="8" s="1"/>
  <c r="D47" i="1"/>
  <c r="C58" i="7"/>
  <c r="D58" i="7"/>
  <c r="D99" i="1"/>
  <c r="N25" i="17"/>
  <c r="N27" i="17" s="1"/>
  <c r="M25" i="17"/>
  <c r="M27" i="17" s="1"/>
  <c r="L25" i="17"/>
  <c r="L27" i="17" s="1"/>
  <c r="K25" i="17"/>
  <c r="K27" i="17" s="1"/>
  <c r="J25" i="17"/>
  <c r="J27" i="17" s="1"/>
  <c r="I25" i="17"/>
  <c r="I27" i="17" s="1"/>
  <c r="H25" i="17"/>
  <c r="H27" i="17" s="1"/>
  <c r="G25" i="17"/>
  <c r="G27" i="17" s="1"/>
  <c r="F25" i="17"/>
  <c r="F27" i="17" s="1"/>
  <c r="E25" i="17"/>
  <c r="D25" i="17"/>
  <c r="D27" i="17" s="1"/>
  <c r="C25" i="17"/>
  <c r="C27" i="17" s="1"/>
  <c r="N22" i="17"/>
  <c r="M22" i="17"/>
  <c r="L22" i="17"/>
  <c r="K22" i="17"/>
  <c r="J22" i="17"/>
  <c r="I22" i="17"/>
  <c r="H22" i="17"/>
  <c r="G22" i="17"/>
  <c r="F22" i="17"/>
  <c r="E22" i="17"/>
  <c r="D22" i="17"/>
  <c r="C22" i="17"/>
  <c r="D53" i="9"/>
  <c r="D40" i="9"/>
  <c r="D37" i="9"/>
  <c r="D35" i="9"/>
  <c r="D33" i="9"/>
  <c r="D32" i="9" s="1"/>
  <c r="D183" i="1" s="1"/>
  <c r="D182" i="1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G15" i="8"/>
  <c r="E18" i="8"/>
  <c r="E24" i="8" s="1"/>
  <c r="D192" i="1" s="1"/>
  <c r="D16" i="1" s="1"/>
  <c r="D19" i="1" s="1"/>
  <c r="G13" i="8"/>
  <c r="D249" i="6"/>
  <c r="C249" i="6"/>
  <c r="D250" i="6" s="1"/>
  <c r="D271" i="5"/>
  <c r="C271" i="5"/>
  <c r="I38" i="4"/>
  <c r="J37" i="4"/>
  <c r="I37" i="4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J39" i="4" s="1"/>
  <c r="J40" i="4" s="1"/>
  <c r="B22" i="3"/>
  <c r="D155" i="1" s="1"/>
  <c r="G80" i="2"/>
  <c r="G70" i="2"/>
  <c r="D68" i="2"/>
  <c r="H66" i="2"/>
  <c r="G66" i="2"/>
  <c r="D42" i="2"/>
  <c r="B36" i="2" s="1"/>
  <c r="B35" i="2"/>
  <c r="B34" i="2"/>
  <c r="C28" i="2"/>
  <c r="C29" i="2" s="1"/>
  <c r="C23" i="2"/>
  <c r="H19" i="2"/>
  <c r="H17" i="2"/>
  <c r="E17" i="2"/>
  <c r="G26" i="2" s="1"/>
  <c r="H15" i="2"/>
  <c r="D222" i="1"/>
  <c r="D228" i="1" s="1"/>
  <c r="D229" i="1" s="1"/>
  <c r="D204" i="1"/>
  <c r="D184" i="1"/>
  <c r="D175" i="1"/>
  <c r="D171" i="1"/>
  <c r="E162" i="1"/>
  <c r="D149" i="1"/>
  <c r="D144" i="1"/>
  <c r="D128" i="1"/>
  <c r="D127" i="1" s="1"/>
  <c r="D122" i="1"/>
  <c r="D108" i="1"/>
  <c r="D101" i="1"/>
  <c r="D97" i="1"/>
  <c r="D90" i="1"/>
  <c r="E79" i="1"/>
  <c r="D67" i="1"/>
  <c r="D64" i="1"/>
  <c r="D57" i="1"/>
  <c r="D54" i="1"/>
  <c r="D52" i="1"/>
  <c r="D50" i="1"/>
  <c r="D49" i="1" s="1"/>
  <c r="D43" i="1" s="1"/>
  <c r="D31" i="1"/>
  <c r="D25" i="1"/>
  <c r="D24" i="1" s="1"/>
  <c r="D15" i="1"/>
  <c r="I40" i="4" l="1"/>
  <c r="E27" i="17"/>
  <c r="G74" i="2"/>
  <c r="G73" i="2" s="1"/>
  <c r="D32" i="1" s="1"/>
  <c r="B33" i="2"/>
  <c r="D185" i="1"/>
  <c r="D126" i="1"/>
  <c r="D59" i="7"/>
  <c r="D177" i="1"/>
  <c r="D272" i="5"/>
  <c r="D70" i="1"/>
  <c r="D63" i="1" s="1"/>
  <c r="D110" i="1"/>
  <c r="D100" i="1" s="1"/>
  <c r="D84" i="1"/>
  <c r="G18" i="8"/>
  <c r="G24" i="8" s="1"/>
  <c r="D55" i="9"/>
  <c r="D33" i="1"/>
  <c r="D20" i="1"/>
  <c r="I15" i="2"/>
  <c r="D194" i="1"/>
  <c r="G19" i="8"/>
  <c r="B39" i="2"/>
  <c r="B40" i="2" s="1"/>
  <c r="D176" i="1"/>
  <c r="D178" i="1" s="1"/>
  <c r="D196" i="1" l="1"/>
  <c r="G28" i="2"/>
  <c r="G29" i="2" s="1"/>
  <c r="G69" i="2"/>
  <c r="D30" i="1" s="1"/>
  <c r="D23" i="1" s="1"/>
  <c r="D151" i="1" s="1"/>
  <c r="D152" i="1" s="1"/>
</calcChain>
</file>

<file path=xl/sharedStrings.xml><?xml version="1.0" encoding="utf-8"?>
<sst xmlns="http://schemas.openxmlformats.org/spreadsheetml/2006/main" count="4579" uniqueCount="1357">
  <si>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</si>
  <si>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</si>
  <si>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</si>
  <si>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</si>
  <si>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</si>
  <si>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</si>
  <si>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</si>
  <si>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</si>
  <si>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</si>
  <si>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</si>
  <si>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</si>
  <si>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</si>
  <si>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</si>
  <si>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</si>
  <si>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</si>
  <si>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</si>
  <si>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</si>
  <si>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</si>
  <si>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</si>
  <si>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</si>
  <si>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</si>
  <si>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</si>
  <si>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</si>
  <si>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</si>
  <si>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</si>
  <si>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</si>
  <si>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</si>
  <si>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</si>
  <si>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</si>
  <si>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</si>
  <si>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</si>
  <si>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</si>
  <si>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</si>
  <si>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</si>
  <si>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</si>
  <si>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</si>
  <si>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</si>
  <si>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</si>
  <si>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</si>
  <si>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</si>
  <si>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</si>
  <si>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</si>
  <si>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</si>
  <si>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</si>
  <si>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</si>
  <si>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</si>
  <si>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</si>
  <si>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</si>
  <si>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</si>
  <si>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</si>
  <si>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</si>
  <si>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</si>
  <si>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</si>
  <si>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</si>
  <si>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</si>
  <si>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</si>
  <si>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</si>
  <si>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</si>
  <si>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</si>
  <si>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</si>
  <si>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</si>
  <si>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</si>
  <si>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</si>
  <si>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</si>
  <si>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</si>
  <si>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</si>
  <si>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</si>
  <si>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</si>
  <si>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</si>
  <si>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</si>
  <si>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</si>
  <si>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</si>
  <si>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</si>
  <si>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</si>
  <si>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</si>
  <si>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</si>
  <si>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</si>
  <si>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</si>
  <si>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</si>
  <si>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</si>
  <si>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</si>
  <si>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</si>
  <si>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</si>
  <si>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</si>
  <si>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</si>
  <si>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</si>
  <si>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</si>
  <si>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</si>
  <si>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</si>
  <si>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</si>
  <si>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</si>
  <si>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</si>
  <si>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</si>
  <si>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</si>
  <si>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</si>
  <si>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</si>
  <si>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</si>
  <si>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</si>
  <si>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</si>
  <si>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</si>
  <si>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</si>
  <si>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</si>
  <si>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</si>
  <si>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</si>
  <si>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</si>
  <si>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</si>
  <si>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</si>
  <si>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</si>
  <si>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</si>
  <si>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</si>
  <si>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</si>
  <si>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</si>
  <si>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</si>
  <si>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</si>
  <si>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</si>
  <si>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</si>
  <si>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</si>
  <si>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</si>
  <si>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</si>
  <si>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</si>
  <si>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</si>
  <si>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</si>
  <si>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</si>
  <si>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</si>
  <si>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</si>
  <si>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</si>
  <si>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</si>
  <si>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</si>
  <si>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</si>
  <si>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</si>
  <si>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</si>
  <si>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</si>
  <si>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</si>
  <si>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</si>
  <si>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</si>
  <si>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</si>
  <si>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</si>
  <si>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</si>
  <si>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</si>
  <si>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</si>
  <si>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</si>
  <si>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</si>
  <si>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</si>
  <si>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</si>
  <si>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</si>
  <si>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</si>
  <si>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</si>
  <si>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</si>
  <si>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</si>
  <si>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</si>
  <si>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</si>
  <si>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</si>
  <si>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</si>
  <si>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</si>
  <si>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</si>
  <si>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</si>
  <si>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</si>
  <si>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</si>
  <si>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</si>
  <si>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</si>
  <si>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</si>
  <si>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</si>
  <si>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</si>
  <si>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</si>
  <si>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</si>
  <si>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</si>
  <si>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</si>
  <si>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</si>
  <si>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</si>
  <si>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</si>
  <si>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</si>
  <si>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</si>
  <si>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</si>
  <si>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</si>
  <si>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</si>
  <si>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</si>
  <si>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</si>
  <si>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</si>
  <si>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</si>
  <si>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</si>
  <si>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</si>
  <si>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</si>
  <si>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</si>
  <si>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</si>
  <si>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</si>
  <si>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</si>
  <si>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</si>
  <si>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</si>
  <si>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</si>
  <si>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</si>
  <si>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</si>
  <si>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</si>
  <si>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</si>
  <si>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</si>
  <si>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</si>
  <si>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</si>
  <si>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</si>
  <si>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</si>
  <si>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</si>
  <si>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</si>
  <si>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</si>
  <si>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</si>
  <si>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</si>
  <si>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</si>
  <si>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</si>
  <si>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</si>
  <si>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</si>
  <si>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</si>
  <si>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</si>
  <si>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</si>
  <si>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</si>
  <si>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</si>
  <si>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</si>
  <si>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</si>
  <si>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</si>
  <si>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</si>
  <si>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</si>
  <si>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</si>
  <si>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</si>
  <si>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</si>
  <si>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</si>
  <si>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</si>
  <si>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</si>
  <si>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</si>
  <si>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</si>
  <si>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</si>
  <si>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</si>
  <si>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</si>
  <si>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</si>
  <si>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</si>
  <si>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</si>
  <si>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</si>
  <si>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</si>
  <si>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</si>
  <si>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</si>
  <si>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</si>
  <si>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</si>
  <si>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</si>
  <si>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</si>
  <si>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</si>
  <si>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</si>
  <si>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</si>
  <si>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</si>
  <si>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</si>
  <si>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</si>
  <si>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</si>
  <si>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</si>
  <si>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</si>
  <si>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</si>
  <si>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</si>
  <si>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</si>
  <si>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</si>
  <si>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</si>
  <si>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</si>
  <si>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</si>
  <si>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</si>
  <si>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</si>
  <si>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</si>
  <si>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</si>
  <si>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</si>
  <si>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</si>
  <si>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</si>
  <si>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</si>
  <si>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</si>
  <si>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</si>
  <si>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</si>
  <si>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</si>
  <si>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</si>
  <si>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</si>
  <si>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</si>
  <si>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</si>
  <si>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</si>
  <si>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</si>
  <si>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</si>
  <si>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</si>
  <si>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</si>
  <si>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</si>
  <si>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</si>
  <si>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</si>
  <si>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</si>
  <si>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</si>
  <si>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</si>
  <si>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</si>
  <si>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</si>
  <si>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</si>
  <si>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</si>
  <si>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</si>
  <si>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</si>
  <si>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</si>
  <si>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</si>
  <si>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</si>
  <si>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</si>
  <si>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</si>
  <si>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</si>
  <si>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</si>
  <si>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0.1</t>
  </si>
  <si>
    <t>UBER</t>
  </si>
  <si>
    <t>3.3</t>
  </si>
  <si>
    <t>160713</t>
  </si>
  <si>
    <t>37809</t>
  </si>
  <si>
    <t>496</t>
  </si>
  <si>
    <t>3.2</t>
  </si>
  <si>
    <t>557</t>
  </si>
  <si>
    <t>40686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</si>
  <si>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</si>
  <si>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</si>
  <si>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</si>
  <si>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</si>
  <si>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</si>
  <si>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</si>
  <si>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</si>
  <si>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</si>
  <si>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</si>
  <si>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</si>
  <si>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</si>
  <si>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</si>
  <si>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</si>
  <si>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</si>
  <si>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</si>
  <si>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</si>
  <si>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</si>
  <si>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</si>
  <si>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</si>
  <si>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</si>
  <si>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NOME DA UNIDADE DE SAÚDE
PLANILHA DÉBITO E CRÉDITO
 MÊS XXXXXX/XXXX</t>
  </si>
  <si>
    <t xml:space="preserve">CONTA CORRENTE 
BANCO XXXXXXXXX
AG: XXXX C/C XXXXXX   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</si>
  <si>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</si>
  <si>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</si>
  <si>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</si>
  <si>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</si>
  <si>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</si>
  <si>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</si>
  <si>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</si>
  <si>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</si>
  <si>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</si>
  <si>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</si>
  <si>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</si>
  <si>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</si>
  <si>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</si>
  <si>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</si>
  <si>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</si>
  <si>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</si>
  <si>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</si>
  <si>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</si>
  <si>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</si>
  <si>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</si>
  <si>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</si>
  <si>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</si>
  <si>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</si>
  <si>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</si>
  <si>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</si>
  <si>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</si>
  <si>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</si>
  <si>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</si>
  <si>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</si>
  <si>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</si>
  <si>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</si>
  <si>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</si>
  <si>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</si>
  <si>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</si>
  <si>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</si>
  <si>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</si>
  <si>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</si>
  <si>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</si>
  <si>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</si>
  <si>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</si>
  <si>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</si>
  <si>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</si>
  <si>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</si>
  <si>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</si>
  <si>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</si>
  <si>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</si>
  <si>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</si>
  <si>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</rPr>
      <t xml:space="preserve">      3.6.1.</t>
    </r>
    <r>
      <rPr>
        <i/>
        <sz val="14"/>
        <color theme="1"/>
        <rFont val="Calibri"/>
      </rPr>
      <t xml:space="preserve"> Manutenção de Bem</t>
    </r>
    <r>
      <rPr>
        <i/>
        <sz val="12"/>
        <color theme="1"/>
        <rFont val="Calibri"/>
      </rPr>
      <t xml:space="preserve"> Imóvel </t>
    </r>
  </si>
  <si>
    <t>3.6.1.1</t>
  </si>
  <si>
    <r>
      <rPr>
        <sz val="12"/>
        <color theme="1"/>
        <rFont val="Calibri"/>
      </rPr>
      <t xml:space="preserve">      3.6.1.1.</t>
    </r>
    <r>
      <rPr>
        <sz val="14"/>
        <color theme="1"/>
        <rFont val="Calibri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</si>
  <si>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</si>
  <si>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</si>
  <si>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</si>
  <si>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</si>
  <si>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</si>
  <si>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</si>
  <si>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</si>
  <si>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</si>
  <si>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</si>
  <si>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</si>
  <si>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</si>
  <si>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</si>
  <si>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</si>
  <si>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</si>
  <si>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</si>
  <si>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</si>
  <si>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</si>
  <si>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</si>
  <si>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</si>
  <si>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</si>
  <si>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</si>
  <si>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</si>
  <si>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</si>
  <si>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</si>
  <si>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</si>
  <si>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</si>
  <si>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</si>
  <si>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</si>
  <si>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</si>
  <si>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</si>
  <si>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</si>
  <si>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</si>
  <si>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</si>
  <si>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</si>
  <si>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</si>
  <si>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</si>
  <si>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</si>
  <si>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</si>
  <si>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322205</t>
  </si>
  <si>
    <t>1</t>
  </si>
  <si>
    <t xml:space="preserve">ADRIANO VALENCIO XAVIER DOS SANTOS </t>
  </si>
  <si>
    <t>517415</t>
  </si>
  <si>
    <t>ADRYA KETILLY NASCIMENTO N GALVAO DE LIMA</t>
  </si>
  <si>
    <t>2</t>
  </si>
  <si>
    <t>ALBA ELENA SOUSA PEREIRA</t>
  </si>
  <si>
    <t>225125</t>
  </si>
  <si>
    <t>ALESSANDRA OLIVEIRA SANTIAGO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</si>
  <si>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</si>
  <si>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</si>
  <si>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</si>
  <si>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</si>
  <si>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</si>
  <si>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</si>
  <si>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</si>
  <si>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</si>
  <si>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</si>
  <si>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</si>
  <si>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</si>
  <si>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</si>
  <si>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</si>
  <si>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</si>
  <si>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</si>
  <si>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</si>
  <si>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</si>
  <si>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</si>
  <si>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</si>
  <si>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</si>
  <si>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</si>
  <si>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</si>
  <si>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</si>
  <si>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</si>
  <si>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</si>
  <si>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</si>
  <si>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</si>
  <si>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</si>
  <si>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</si>
  <si>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</si>
  <si>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</si>
  <si>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</si>
  <si>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</si>
  <si>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>223405</t>
  </si>
  <si>
    <t>CARLOS ALBERTO FERREIRA DOS SANTOS</t>
  </si>
  <si>
    <t xml:space="preserve">CARLOS JOSE MOURA DA SILVA </t>
  </si>
  <si>
    <t>782320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</si>
  <si>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</si>
  <si>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</si>
  <si>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</si>
  <si>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</si>
  <si>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</si>
  <si>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</si>
  <si>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</si>
  <si>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</si>
  <si>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</si>
  <si>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</si>
  <si>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</si>
  <si>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</si>
  <si>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</si>
  <si>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</si>
  <si>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</si>
  <si>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</si>
  <si>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</si>
  <si>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</si>
  <si>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</si>
  <si>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</si>
  <si>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</si>
  <si>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</si>
  <si>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</si>
  <si>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</si>
  <si>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</si>
  <si>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</si>
  <si>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ETELVINA BELEM SILVA SANTOS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</si>
  <si>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</si>
  <si>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</si>
  <si>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</si>
  <si>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</si>
  <si>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</si>
  <si>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</si>
  <si>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251605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</si>
  <si>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</si>
  <si>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</si>
  <si>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</si>
  <si>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</si>
  <si>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</si>
  <si>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</si>
  <si>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</si>
  <si>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</si>
  <si>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223232</t>
  </si>
  <si>
    <t>GESICA TANACHA MATIAS DE SOUZA</t>
  </si>
  <si>
    <t xml:space="preserve">GILVAN JOSE SILVA BORGES </t>
  </si>
  <si>
    <t>GLAUBER MELO DE ALMEIDA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</si>
  <si>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</si>
  <si>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</si>
  <si>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</si>
  <si>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</si>
  <si>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</si>
  <si>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</si>
  <si>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</si>
  <si>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</si>
  <si>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</si>
  <si>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</si>
  <si>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</si>
  <si>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</si>
  <si>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</si>
  <si>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JONAS HENRIQUE RAULINO DE SOUSA</t>
  </si>
  <si>
    <t>JOSE DE BARROS PEREIRA NETO</t>
  </si>
  <si>
    <t>131205</t>
  </si>
  <si>
    <t>JOSE DOUGLAS SILVA DE SOUZA</t>
  </si>
  <si>
    <t xml:space="preserve">JOSE ELENILSON DA SILVA </t>
  </si>
  <si>
    <t>JOSE LUCAS CORREIA LEITE</t>
  </si>
  <si>
    <t>JOSE RENATO DE ALBUQUERQUE CARRERA</t>
  </si>
  <si>
    <t xml:space="preserve">JOSE DE RIBAMAR  LOPES DA SILVA 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</si>
  <si>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</si>
  <si>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</si>
  <si>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</si>
  <si>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</si>
  <si>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</si>
  <si>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</si>
  <si>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</si>
  <si>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</si>
  <si>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</si>
  <si>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</si>
  <si>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</si>
  <si>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</si>
  <si>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</si>
  <si>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</si>
  <si>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</si>
  <si>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</si>
  <si>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</si>
  <si>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</si>
  <si>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MARIA BETANIA  TORRES DE MELO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</si>
  <si>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</si>
  <si>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</si>
  <si>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</si>
  <si>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</si>
  <si>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>MARIA LUIZA RODRIGUES  PINHEIRO</t>
  </si>
  <si>
    <t xml:space="preserve">MARIA VALDENICE DAS NEVES </t>
  </si>
  <si>
    <t>MICHELY DE JESUS BONIFACIO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</si>
  <si>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</si>
  <si>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</si>
  <si>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</si>
  <si>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</si>
  <si>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</si>
  <si>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</si>
  <si>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</si>
  <si>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PAMELA SEVERINA DE OLIVEIRA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</si>
  <si>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</si>
  <si>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</si>
  <si>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</si>
  <si>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</si>
  <si>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</si>
  <si>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</si>
  <si>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</si>
  <si>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</si>
  <si>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</si>
  <si>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</si>
  <si>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</si>
  <si>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</si>
  <si>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</si>
  <si>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</si>
  <si>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ROGER GUILHERME XIMENES FELIPE </t>
  </si>
  <si>
    <t xml:space="preserve">RONALDO COSME LIMA MADUREIRA </t>
  </si>
  <si>
    <t xml:space="preserve">ROSANGELA DA SILVA RICHENI </t>
  </si>
  <si>
    <t>ROSELENE BEZERRA DE MELO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</si>
  <si>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</si>
  <si>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</si>
  <si>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</si>
  <si>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</si>
  <si>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</si>
  <si>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</si>
  <si>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</si>
  <si>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</si>
  <si>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</si>
  <si>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</si>
  <si>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</si>
  <si>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</si>
  <si>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</si>
  <si>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</si>
  <si>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</si>
  <si>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</si>
  <si>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</si>
  <si>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</si>
  <si>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</si>
  <si>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</si>
  <si>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</si>
  <si>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</si>
  <si>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</si>
  <si>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</si>
  <si>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</si>
  <si>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89866681491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</si>
  <si>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</si>
  <si>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</si>
  <si>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</si>
  <si>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</si>
  <si>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</si>
  <si>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</si>
  <si>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</si>
  <si>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</si>
  <si>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</si>
  <si>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</si>
  <si>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</si>
  <si>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</si>
  <si>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</si>
  <si>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</si>
  <si>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</si>
  <si>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</si>
  <si>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</si>
  <si>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</si>
  <si>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</si>
  <si>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</si>
  <si>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AURELICE MARIA BALBINO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</si>
  <si>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</si>
  <si>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</si>
  <si>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</si>
  <si>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</si>
  <si>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</si>
  <si>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</si>
  <si>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</si>
  <si>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</si>
  <si>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</si>
  <si>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</si>
  <si>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</si>
  <si>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3.12</t>
  </si>
  <si>
    <t>08674752000301</t>
  </si>
  <si>
    <t>CIRURGICA MONTEBELLO LTDA</t>
  </si>
  <si>
    <t>B</t>
  </si>
  <si>
    <t>S</t>
  </si>
  <si>
    <t>19669</t>
  </si>
  <si>
    <t>27/01/2023</t>
  </si>
  <si>
    <t>26230108674752000301550010000196691578877009</t>
  </si>
  <si>
    <t>2611606</t>
  </si>
  <si>
    <t>19564</t>
  </si>
  <si>
    <t>25/01/2023</t>
  </si>
  <si>
    <t>26230108674752000301550010000195641432046887</t>
  </si>
  <si>
    <t>08674752000140</t>
  </si>
  <si>
    <t>153185</t>
  </si>
  <si>
    <t>24/01/2023</t>
  </si>
  <si>
    <t>26230108674752000140550010001531851990998163</t>
  </si>
  <si>
    <t>06065614000138</t>
  </si>
  <si>
    <t>SUPERMEDICA DISTRIB HOSPITALAR EIRELI</t>
  </si>
  <si>
    <t>215941</t>
  </si>
  <si>
    <t>23/01/2023</t>
  </si>
  <si>
    <t>52230106065614000138550010002159411232175652</t>
  </si>
  <si>
    <t>215942</t>
  </si>
  <si>
    <t>52230106065614000138550010002159421232175668</t>
  </si>
  <si>
    <t>02520829000140</t>
  </si>
  <si>
    <t>DIMASTER COMERCIO DE PRODUTOS HOSPITALARES LTDA</t>
  </si>
  <si>
    <t>304131</t>
  </si>
  <si>
    <t>43230102520829000140550010003041311073805243</t>
  </si>
  <si>
    <t>23993232000193</t>
  </si>
  <si>
    <t>MEDIAL SAUDE DIST. DE PRODUTOS MEDICOS HOSP LTDA</t>
  </si>
  <si>
    <t>2781</t>
  </si>
  <si>
    <t>14/02/2023</t>
  </si>
  <si>
    <t>26230223993232000193550010000027811480400003</t>
  </si>
  <si>
    <t>23680034000170</t>
  </si>
  <si>
    <t>D ARAUJO COMERCIO ATACADISTA LTDA</t>
  </si>
  <si>
    <t>10748</t>
  </si>
  <si>
    <t>15/02/2023</t>
  </si>
  <si>
    <t>26230223680034000170550010000107481477056810</t>
  </si>
  <si>
    <t>05932624000160</t>
  </si>
  <si>
    <t>MEGAMED COMERCIO LTDA</t>
  </si>
  <si>
    <t>19874</t>
  </si>
  <si>
    <t>26230205932624000160550010000198741524722688</t>
  </si>
  <si>
    <t>09182725000112</t>
  </si>
  <si>
    <t>ATIVA MEDICO CIRURGICA LTDA</t>
  </si>
  <si>
    <t>31230109182725000112550010002025301579518617</t>
  </si>
  <si>
    <t>09441460000120</t>
  </si>
  <si>
    <t>PADRAO DIST DE PRODUTOS E EQUIP HOSP PADRE CALLOU LTDA</t>
  </si>
  <si>
    <t>309592</t>
  </si>
  <si>
    <t>26230209441460000120550010003095921147684756</t>
  </si>
  <si>
    <t>20169</t>
  </si>
  <si>
    <t>26230208674752000301550010000201691712130188</t>
  </si>
  <si>
    <t>3.6</t>
  </si>
  <si>
    <t>08014460000180</t>
  </si>
  <si>
    <t>VANPEL MAT DE ESCRITORIO E INFOR</t>
  </si>
  <si>
    <t>051889</t>
  </si>
  <si>
    <t>31/01/2023</t>
  </si>
  <si>
    <t>26230108014460000180550010000518891001333624</t>
  </si>
  <si>
    <t>20094721000115</t>
  </si>
  <si>
    <t>R. TENORIO DA SILLVA BRITO BATERIAS</t>
  </si>
  <si>
    <t>6</t>
  </si>
  <si>
    <t>04/02/2023</t>
  </si>
  <si>
    <t>26230220094721000115550010000000061000000026</t>
  </si>
  <si>
    <t>29447408000198</t>
  </si>
  <si>
    <t>L F DOS SANTOS GRAFICA</t>
  </si>
  <si>
    <t>1621</t>
  </si>
  <si>
    <t>26230129447408000198550010000016211100508615</t>
  </si>
  <si>
    <t>5.19</t>
  </si>
  <si>
    <t>ROZIANE REGINA DE SOUZA MEI</t>
  </si>
  <si>
    <t>26</t>
  </si>
  <si>
    <t>26/01/2023</t>
  </si>
  <si>
    <t>26230136052947000193550010000000261879207232</t>
  </si>
  <si>
    <t>24073694000155</t>
  </si>
  <si>
    <t>L COMERCIO DE INFORMATICA LTDA</t>
  </si>
  <si>
    <t>26230124073694000155550010009059591027240458</t>
  </si>
  <si>
    <t>913509</t>
  </si>
  <si>
    <t>16/02/2023</t>
  </si>
  <si>
    <t>26230224073694000155550010009135091027466531</t>
  </si>
  <si>
    <t>21596736000144</t>
  </si>
  <si>
    <t>ULTRAMEGA DISTRIBUIDORA HOSPITALAR LTDA</t>
  </si>
  <si>
    <t>26230221596736000144550010001769231001840772</t>
  </si>
  <si>
    <t>154677</t>
  </si>
  <si>
    <t>26230208674752000140550010001546771028621628</t>
  </si>
  <si>
    <t>218973</t>
  </si>
  <si>
    <t>52230206065614000138550010002189731232206400</t>
  </si>
  <si>
    <t>219044</t>
  </si>
  <si>
    <t>52230206065614000138550010002190441232207141</t>
  </si>
  <si>
    <t>22401344000145</t>
  </si>
  <si>
    <t>ALLIANCE MEDINFUSION</t>
  </si>
  <si>
    <t>16926</t>
  </si>
  <si>
    <t>26230222401344000145550010000169261484667930</t>
  </si>
  <si>
    <t>11449180000290</t>
  </si>
  <si>
    <t>DPROSMED DISTRIBUIDORA DE PRODUTOS MEDICOS</t>
  </si>
  <si>
    <t>8949</t>
  </si>
  <si>
    <t>26230211449180000290550010000089491000181003</t>
  </si>
  <si>
    <t>52371</t>
  </si>
  <si>
    <t>22/02/2023</t>
  </si>
  <si>
    <t>26230208014460000180550010000523711001338967</t>
  </si>
  <si>
    <t>52370</t>
  </si>
  <si>
    <t>26230208014460000180550010000523701001338943</t>
  </si>
  <si>
    <t>28526262000103</t>
  </si>
  <si>
    <t>PORTUGAL MATERIAL DE ESCRITORIO INFORMATICA E LIMPEZA LTDA</t>
  </si>
  <si>
    <t>6161</t>
  </si>
  <si>
    <t>26230228526262000103550010000061611000062446</t>
  </si>
  <si>
    <t>1636</t>
  </si>
  <si>
    <t>26230229447408000198550010000016361051141837</t>
  </si>
  <si>
    <t>24326435000199</t>
  </si>
  <si>
    <t>QUALIMAX DO BRASIL DISTRIBUIDORA DE PRODUTOS</t>
  </si>
  <si>
    <t>26230224326435000199550010000241561980871045</t>
  </si>
  <si>
    <t>24160</t>
  </si>
  <si>
    <t>27/02/2023</t>
  </si>
  <si>
    <t>26230224326435000199550010000241601968153092</t>
  </si>
  <si>
    <t>27058274000198</t>
  </si>
  <si>
    <t>JATOBARRETTO CENTRO DE DISTRIBUICAO LTDA ME</t>
  </si>
  <si>
    <t>14050</t>
  </si>
  <si>
    <t>28/02/2023</t>
  </si>
  <si>
    <t>26230227058274000198550010000140501876803122</t>
  </si>
  <si>
    <t>09617964000158</t>
  </si>
  <si>
    <t>DIFERENCIAL COMERCIO ATACADISTA DE PRODUTOS ALIMENTICIOS EIR</t>
  </si>
  <si>
    <t>15685</t>
  </si>
  <si>
    <t>24/02/2023</t>
  </si>
  <si>
    <t>26230209617964000158550010000156851000185850</t>
  </si>
  <si>
    <t>5.10</t>
  </si>
  <si>
    <t>12882148000186</t>
  </si>
  <si>
    <t>SOCASA SAUDE AMBIENTAL LTDA-EPP</t>
  </si>
  <si>
    <t>6796</t>
  </si>
  <si>
    <t>01/02/2023</t>
  </si>
  <si>
    <t>VDRX66089</t>
  </si>
  <si>
    <t>1.99</t>
  </si>
  <si>
    <t>02535864000133</t>
  </si>
  <si>
    <t>VR BENEFICIOS E SERVICOS DE PROCESSAMENTO S.A</t>
  </si>
  <si>
    <t>46264002</t>
  </si>
  <si>
    <t>IFG9CNRN</t>
  </si>
  <si>
    <t>46753925</t>
  </si>
  <si>
    <t>DV43PUPA</t>
  </si>
  <si>
    <t>5.1</t>
  </si>
  <si>
    <t>022023</t>
  </si>
  <si>
    <t>01/03/2023</t>
  </si>
  <si>
    <t>N</t>
  </si>
  <si>
    <t>5.16</t>
  </si>
  <si>
    <t>03313161000123</t>
  </si>
  <si>
    <t>CENTRAL DE ATENDIMENTO MEDICO SANTO EXPEDITO</t>
  </si>
  <si>
    <t>17844</t>
  </si>
  <si>
    <t>OXDS69871</t>
  </si>
  <si>
    <t>5.2</t>
  </si>
  <si>
    <t>01545203000126</t>
  </si>
  <si>
    <t>ENAE EMPRESA NACIONAL DE ESSTERILIZACAO EIRELI</t>
  </si>
  <si>
    <t>IYAHACV9</t>
  </si>
  <si>
    <t>5.15</t>
  </si>
  <si>
    <t>31675417000188</t>
  </si>
  <si>
    <t>LAVECLIN LAVANDEIRIA HOSPITALAR LTDA</t>
  </si>
  <si>
    <t>437</t>
  </si>
  <si>
    <t>VTHB49671</t>
  </si>
  <si>
    <t>18554757000192</t>
  </si>
  <si>
    <t>NUTRIFINE REFEICOES LTDA EPP</t>
  </si>
  <si>
    <t>4150</t>
  </si>
  <si>
    <t>26230318554757000192550010000041501165718265</t>
  </si>
  <si>
    <t>4151</t>
  </si>
  <si>
    <t>26230318554757000192550010000041511017514316</t>
  </si>
  <si>
    <t>5.24</t>
  </si>
  <si>
    <t>09379577000120</t>
  </si>
  <si>
    <t>APOIO COTACOES SISTEMA DE INFORMATICA S.A</t>
  </si>
  <si>
    <t>17948</t>
  </si>
  <si>
    <t>06/02/2023</t>
  </si>
  <si>
    <t>75d0e525</t>
  </si>
  <si>
    <t>5.99</t>
  </si>
  <si>
    <t>19533734000164</t>
  </si>
  <si>
    <t>ALEXSANDRA DE GUSMAO NERES ME</t>
  </si>
  <si>
    <t>15826</t>
  </si>
  <si>
    <t>5.9</t>
  </si>
  <si>
    <t>76535764002278</t>
  </si>
  <si>
    <t>OI S.A.</t>
  </si>
  <si>
    <t>1200117098549</t>
  </si>
  <si>
    <t>13/02/2023</t>
  </si>
  <si>
    <t>5.17</t>
  </si>
  <si>
    <t>18630942000119</t>
  </si>
  <si>
    <t>PROVTEL TECNOLOGIA SERVICOS GERENCIADOS LTDA</t>
  </si>
  <si>
    <t>2356</t>
  </si>
  <si>
    <t>BERAI6QP</t>
  </si>
  <si>
    <t>2355</t>
  </si>
  <si>
    <t>WXPDBFAU</t>
  </si>
  <si>
    <t>19335523000206</t>
  </si>
  <si>
    <t>BD2 TECNOLOGIA LTDA</t>
  </si>
  <si>
    <t>1693</t>
  </si>
  <si>
    <t>KXHG76532</t>
  </si>
  <si>
    <t>2607901</t>
  </si>
  <si>
    <t>36405607000107</t>
  </si>
  <si>
    <t>HELSON CARLOS LIMA DE SOUZA</t>
  </si>
  <si>
    <t>783</t>
  </si>
  <si>
    <t>02/02/2023</t>
  </si>
  <si>
    <t>M9BMGJB8</t>
  </si>
  <si>
    <t>20153710000169</t>
  </si>
  <si>
    <t>TS GRUPOS GERADORES LTDA</t>
  </si>
  <si>
    <t>ZY14DWQ4B</t>
  </si>
  <si>
    <t>11863530000180</t>
  </si>
  <si>
    <t>BRASCON GESTAO AMBIENTAL LTDA</t>
  </si>
  <si>
    <t>03480539000183</t>
  </si>
  <si>
    <t>SL ENGENHARIA HOSPITALAR LTDA</t>
  </si>
  <si>
    <t>12535</t>
  </si>
  <si>
    <t>10/03/2023</t>
  </si>
  <si>
    <t>ZKCG65757</t>
  </si>
  <si>
    <t>5.8</t>
  </si>
  <si>
    <t>01838829000120</t>
  </si>
  <si>
    <t>PALLIO COMERCIO E SERVICOS LTDA</t>
  </si>
  <si>
    <t>10835932000108</t>
  </si>
  <si>
    <t>NEOENERGIA</t>
  </si>
  <si>
    <t>247450059</t>
  </si>
  <si>
    <t>03/03/2023</t>
  </si>
  <si>
    <t>5.13</t>
  </si>
  <si>
    <t>09769035000164</t>
  </si>
  <si>
    <t>COMPESA</t>
  </si>
  <si>
    <t>105049158</t>
  </si>
  <si>
    <t>07/03/2023</t>
  </si>
  <si>
    <t>5.5</t>
  </si>
  <si>
    <t>32464716000136</t>
  </si>
  <si>
    <t>R &amp; F CLIMATIZACAO LTDA</t>
  </si>
  <si>
    <t>225</t>
  </si>
  <si>
    <t>FS4GBPEY</t>
  </si>
  <si>
    <t>19694602000114</t>
  </si>
  <si>
    <t>BIOLAB LABORATORIO CLINICO LTDA</t>
  </si>
  <si>
    <t>411</t>
  </si>
  <si>
    <t>13XF5125S</t>
  </si>
  <si>
    <t>11239132000197</t>
  </si>
  <si>
    <t>ANTONIO MARQUES DOS SANTOS ME</t>
  </si>
  <si>
    <t>FBJO23705</t>
  </si>
  <si>
    <t>43017653000196</t>
  </si>
  <si>
    <t>MARIO FABIANO DOS ANJOS MOREIRA CONSULTORIA</t>
  </si>
  <si>
    <t>42</t>
  </si>
  <si>
    <t>22296569000189</t>
  </si>
  <si>
    <t>GSO SOLUCOES ADMINISTRATIVAS E FINANCEIRAS LTDA</t>
  </si>
  <si>
    <t>202316</t>
  </si>
  <si>
    <t>B08E1DFD5</t>
  </si>
  <si>
    <t>24441891000180</t>
  </si>
  <si>
    <t>RODOVIARIA BORBOREMA LTDA</t>
  </si>
  <si>
    <t>32436</t>
  </si>
  <si>
    <t>09759606000180</t>
  </si>
  <si>
    <t>SIND DAS EMP DE TRANSP DE PASSAG DO EST DE PERNAMBUCO</t>
  </si>
  <si>
    <t>10536617</t>
  </si>
  <si>
    <t>03/02/2023</t>
  </si>
  <si>
    <t>38032668000193</t>
  </si>
  <si>
    <t>P3 GESTAO ADMINISTRATIVA LTDA</t>
  </si>
  <si>
    <t>MVHFLTRD</t>
  </si>
  <si>
    <t>24380578002041</t>
  </si>
  <si>
    <t>WHITE MARTINS GASES INDUSTRIAIS NE LTDA</t>
  </si>
  <si>
    <t>26230224380578002041556070000000211972734996</t>
  </si>
  <si>
    <t>26230224380578002041556010000012281959642321</t>
  </si>
  <si>
    <t>1236</t>
  </si>
  <si>
    <t>26230224380578002041556010000012361756930995</t>
  </si>
  <si>
    <t>1220</t>
  </si>
  <si>
    <t>26230224380578002041556010000012201793982120</t>
  </si>
  <si>
    <t>26230224380578002041554000000275701956080747</t>
  </si>
  <si>
    <t>1243</t>
  </si>
  <si>
    <t>07/02/2023</t>
  </si>
  <si>
    <t>26230224380578002041556010000012431204871853</t>
  </si>
  <si>
    <t>1661</t>
  </si>
  <si>
    <t>26230224380578002041556080000016611582663503</t>
  </si>
  <si>
    <t>1662</t>
  </si>
  <si>
    <t>26230224380578002041556080000016621545687728</t>
  </si>
  <si>
    <t>1257</t>
  </si>
  <si>
    <t>09/02/2023</t>
  </si>
  <si>
    <t>26230224380578002041556010000012571198185936</t>
  </si>
  <si>
    <t>1249</t>
  </si>
  <si>
    <t>08/02/2023</t>
  </si>
  <si>
    <t>26230224380578002041556010000012491145956472</t>
  </si>
  <si>
    <t>1334</t>
  </si>
  <si>
    <t>23/02/2023</t>
  </si>
  <si>
    <t>26230224380578002041556010000013341487055595</t>
  </si>
  <si>
    <t>26230224380578002041556010000013481531152908</t>
  </si>
  <si>
    <t>1269</t>
  </si>
  <si>
    <t>10/02/2023</t>
  </si>
  <si>
    <t>26230224380578002041556010000012691507689454</t>
  </si>
  <si>
    <t>1274</t>
  </si>
  <si>
    <t>26230224380578002041556010000012741434476561</t>
  </si>
  <si>
    <t>26230224380578002041556010000012701485388121</t>
  </si>
  <si>
    <t>1309</t>
  </si>
  <si>
    <t>18/02/2023</t>
  </si>
  <si>
    <t>26230224380578002041556010000013091660583656</t>
  </si>
  <si>
    <t>1282</t>
  </si>
  <si>
    <t>26230224380578002041556010000012821696450318</t>
  </si>
  <si>
    <t>1289</t>
  </si>
  <si>
    <t>26230224380578002041556010000012891998780778</t>
  </si>
  <si>
    <t>1310</t>
  </si>
  <si>
    <t>26230224380578002041556010000013101271121342</t>
  </si>
  <si>
    <t>1320</t>
  </si>
  <si>
    <t>21/02/2023</t>
  </si>
  <si>
    <t>26230224380578002041556010000013201136880539</t>
  </si>
  <si>
    <t>29782</t>
  </si>
  <si>
    <t>26230224380578002041554000000297821544754512</t>
  </si>
  <si>
    <t>1327</t>
  </si>
  <si>
    <t>26230224380578002041556010000013271176833060</t>
  </si>
  <si>
    <t>31698424000103</t>
  </si>
  <si>
    <t>VALTER &amp; CALIL ADVOCACIA</t>
  </si>
  <si>
    <t>436</t>
  </si>
  <si>
    <t>EXV8GNRY</t>
  </si>
  <si>
    <t>2927408</t>
  </si>
  <si>
    <t>17895646000187</t>
  </si>
  <si>
    <t>UBER DO BRASIL TECNOLOGIA LTDA</t>
  </si>
  <si>
    <t>01</t>
  </si>
  <si>
    <t>02</t>
  </si>
  <si>
    <t>03</t>
  </si>
  <si>
    <t>10580037</t>
  </si>
  <si>
    <t>29315101000133</t>
  </si>
  <si>
    <t>VIVA FESTA COMERCIO DE ARTESANATOS EIRELI EPP</t>
  </si>
  <si>
    <t>26230129315101000133650020001607139261238444</t>
  </si>
  <si>
    <t>13301123000104</t>
  </si>
  <si>
    <t>A Q PRESENTES LTDA ME</t>
  </si>
  <si>
    <t>26230113301123000104650010000378091261302250</t>
  </si>
  <si>
    <t>47866932000185</t>
  </si>
  <si>
    <t>J. R. LIMA CAVALCANTI ARTIGOS PARA FESTAS INFANTIS</t>
  </si>
  <si>
    <t>26230147866932000185650010000004961042818866</t>
  </si>
  <si>
    <t>26230247866932000185650010000005571526821360</t>
  </si>
  <si>
    <t>30471322000180</t>
  </si>
  <si>
    <t>M M FESTA COMERCIO VAREJISTA LTDA</t>
  </si>
  <si>
    <t>26230230471322000180650010000353371120519830</t>
  </si>
  <si>
    <t>37798069000112</t>
  </si>
  <si>
    <t>H &amp; A ARTIGOS PARA FESTA LTDA</t>
  </si>
  <si>
    <t>26230237798069000112650020000406861091442000</t>
  </si>
  <si>
    <t>17471548000112</t>
  </si>
  <si>
    <t>TRANSMED TRANSPORTE E LOCAÇÃO DE VEICULOS LTDA EPP</t>
  </si>
  <si>
    <t>1410</t>
  </si>
  <si>
    <t>BMPUCNQ2</t>
  </si>
  <si>
    <t>92306257000780</t>
  </si>
  <si>
    <t>MV INFORMATICA NORDESTE LTDA</t>
  </si>
  <si>
    <t>52239</t>
  </si>
  <si>
    <t>H3RJMIPL</t>
  </si>
  <si>
    <t>22544432000104</t>
  </si>
  <si>
    <t>RBA VIAGENS E TURISMO EIRELI</t>
  </si>
  <si>
    <t>72479658182664</t>
  </si>
  <si>
    <t>2704302</t>
  </si>
  <si>
    <t>47242537</t>
  </si>
  <si>
    <t>2FVF9VKL</t>
  </si>
  <si>
    <t>10809</t>
  </si>
  <si>
    <t>26230223680034000170550010000108091653402698</t>
  </si>
  <si>
    <t>2602902</t>
  </si>
  <si>
    <t>21381761000100</t>
  </si>
  <si>
    <t>SIX DISTRIBUIDORA HOSPITALAR LTDA</t>
  </si>
  <si>
    <t>54358</t>
  </si>
  <si>
    <t>26230221381761000100550010000543581774245667</t>
  </si>
  <si>
    <t>21939878000167</t>
  </si>
  <si>
    <t>BEM ESTAR PRODUTOS FARMACEUTICOS LTDA ME</t>
  </si>
  <si>
    <t>5157</t>
  </si>
  <si>
    <t>26230221939878000167550010000051571122230371</t>
  </si>
  <si>
    <t>16929</t>
  </si>
  <si>
    <t>17/02/2023</t>
  </si>
  <si>
    <t>26230222401344000145550010000169291945161119</t>
  </si>
  <si>
    <t>08778201000126</t>
  </si>
  <si>
    <t>DROGAFONTE LTDA</t>
  </si>
  <si>
    <t>401957</t>
  </si>
  <si>
    <t>26230208778201000126550010004019571420799856</t>
  </si>
  <si>
    <t>2610707</t>
  </si>
  <si>
    <t>401940</t>
  </si>
  <si>
    <t>26230208778201000126550010004019401602998750</t>
  </si>
  <si>
    <t>14902509000134</t>
  </si>
  <si>
    <t>PRESTIGE MED ASSESS. G. E R. H. EM SERV. DE SAUDE LTDA</t>
  </si>
  <si>
    <t>332</t>
  </si>
  <si>
    <t>42291379000186</t>
  </si>
  <si>
    <t>RC2 CONSULTORIA MEDICA</t>
  </si>
  <si>
    <t>199</t>
  </si>
  <si>
    <t>E3ASXR4G</t>
  </si>
  <si>
    <t>1174</t>
  </si>
  <si>
    <t>26230124380578002041556010000011741727429819</t>
  </si>
  <si>
    <t>3.9</t>
  </si>
  <si>
    <t>08793663000112</t>
  </si>
  <si>
    <t>COMERCIAL BATISTA LTDA</t>
  </si>
  <si>
    <t>235557</t>
  </si>
  <si>
    <t>26230208793663000112550010002355577681755518</t>
  </si>
  <si>
    <t>26230208778201000126550010040194041602998750</t>
  </si>
  <si>
    <t>26230221939878000167550010000515711222330371</t>
  </si>
  <si>
    <t>10230480001960</t>
  </si>
  <si>
    <t>FERREIRA COSTA CIA LTDA</t>
  </si>
  <si>
    <t>1724692</t>
  </si>
  <si>
    <t>26230210230480001960550100017246927101839065</t>
  </si>
  <si>
    <t>69896090001542</t>
  </si>
  <si>
    <t>VENEZA MATERIAL DE CONSTRUCAO LTDA</t>
  </si>
  <si>
    <t>39705</t>
  </si>
  <si>
    <t>26230269896090001542550010000397057162926335</t>
  </si>
  <si>
    <t>46811894000109</t>
  </si>
  <si>
    <t>CASA DO FARDAMENTO E UNIFORMES LTDA</t>
  </si>
  <si>
    <t>012</t>
  </si>
  <si>
    <t>26230246811894000109550010000000121225657179</t>
  </si>
  <si>
    <t>10422949</t>
  </si>
  <si>
    <t>20/01/2023</t>
  </si>
  <si>
    <t>10623077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</si>
  <si>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</si>
  <si>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</si>
  <si>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</si>
  <si>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</si>
  <si>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</si>
  <si>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</si>
  <si>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</si>
  <si>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</si>
  <si>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</si>
  <si>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</si>
  <si>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</si>
  <si>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</si>
  <si>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</si>
  <si>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</si>
  <si>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</si>
  <si>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</si>
  <si>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</si>
  <si>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</si>
  <si>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</si>
  <si>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</si>
  <si>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</si>
  <si>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</si>
  <si>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</si>
  <si>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</si>
  <si>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</si>
  <si>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</si>
  <si>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</si>
  <si>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COLETA,TRANSPORTE E TRATAMENTO E DISPOSIÇÃO DE RESIDUOS PROVINIENTES DAS UNIDADES DE SAÚDE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</si>
  <si>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</si>
  <si>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</si>
  <si>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</si>
  <si>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</si>
  <si>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</si>
  <si>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</si>
  <si>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</si>
  <si>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</si>
  <si>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</si>
  <si>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</si>
  <si>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</si>
  <si>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</si>
  <si>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</si>
  <si>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</si>
  <si>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</si>
  <si>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</si>
  <si>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</si>
  <si>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</si>
  <si>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</si>
  <si>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</si>
  <si>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</si>
  <si>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</si>
  <si>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</si>
  <si>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</si>
  <si>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</si>
  <si>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</si>
  <si>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</si>
  <si>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</si>
  <si>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</si>
  <si>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</si>
  <si>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</si>
  <si>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</si>
  <si>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</si>
  <si>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</si>
  <si>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</si>
  <si>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</si>
  <si>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</si>
  <si>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</si>
  <si>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</si>
  <si>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</si>
  <si>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</si>
  <si>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</si>
  <si>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</si>
  <si>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</si>
  <si>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</si>
  <si>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</si>
  <si>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</si>
  <si>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</si>
  <si>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</si>
  <si>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</si>
  <si>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</si>
  <si>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</si>
  <si>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</si>
  <si>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</si>
  <si>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</si>
  <si>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</si>
  <si>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</si>
  <si>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</si>
  <si>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</si>
  <si>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</si>
  <si>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</si>
  <si>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</si>
  <si>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</si>
  <si>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</si>
  <si>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</si>
  <si>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</si>
  <si>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</si>
  <si>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</si>
  <si>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</si>
  <si>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</si>
  <si>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</si>
  <si>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</si>
  <si>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</si>
  <si>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</si>
  <si>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</si>
  <si>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</si>
  <si>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</si>
  <si>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</si>
  <si>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</si>
  <si>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</si>
  <si>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</si>
  <si>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</si>
  <si>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</si>
  <si>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</si>
  <si>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</si>
  <si>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</si>
  <si>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</si>
  <si>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</si>
  <si>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</si>
  <si>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</si>
  <si>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</si>
  <si>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</si>
  <si>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1840,00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</si>
  <si>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</si>
  <si>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</si>
  <si>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</si>
  <si>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</si>
  <si>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</si>
  <si>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</si>
  <si>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</si>
  <si>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</si>
  <si>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</si>
  <si>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</si>
  <si>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</si>
  <si>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</si>
  <si>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</si>
  <si>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</si>
  <si>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</si>
  <si>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</si>
  <si>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20/04/2022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</si>
  <si>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</si>
  <si>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</si>
  <si>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</si>
  <si>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</si>
  <si>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</si>
  <si>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</si>
  <si>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</si>
  <si>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</si>
  <si>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</si>
  <si>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</si>
  <si>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</si>
  <si>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</si>
  <si>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</si>
  <si>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</si>
  <si>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</si>
  <si>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</si>
  <si>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</si>
  <si>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</si>
  <si>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</si>
  <si>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</si>
  <si>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</si>
  <si>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</si>
  <si>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</si>
  <si>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</si>
  <si>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</si>
  <si>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</si>
  <si>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</si>
  <si>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</si>
  <si>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</si>
  <si>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</si>
  <si>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</si>
  <si>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</si>
  <si>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</si>
  <si>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</si>
  <si>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</si>
  <si>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</si>
  <si>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</si>
  <si>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</si>
  <si>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</si>
  <si>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</si>
  <si>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</si>
  <si>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</si>
  <si>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</si>
  <si>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</si>
  <si>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</si>
  <si>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</si>
  <si>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</si>
  <si>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</si>
  <si>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</si>
  <si>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</si>
  <si>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</si>
  <si>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</si>
  <si>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</si>
  <si>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</si>
  <si>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</si>
  <si>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05/02/2022</t>
  </si>
  <si>
    <t>05/02/2023</t>
  </si>
  <si>
    <t>https://drive.google.com/file/d/1l9JsEtH6Y40joqSrLkyiygxQERMoBT11/view?usp=sharing</t>
  </si>
  <si>
    <t>12.882.148/0001-86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</si>
  <si>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</si>
  <si>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</si>
  <si>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</si>
  <si>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</si>
  <si>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</si>
  <si>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</si>
  <si>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</si>
  <si>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</si>
  <si>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</si>
  <si>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</si>
  <si>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</si>
  <si>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</si>
  <si>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>FEVEREIRO/2023 - VERSÃO 1.0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</si>
  <si>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</si>
  <si>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</si>
  <si>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</si>
  <si>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</si>
  <si>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</si>
  <si>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</si>
  <si>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</si>
  <si>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</si>
  <si>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</si>
  <si>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</si>
  <si>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</si>
  <si>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</si>
  <si>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</si>
  <si>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</si>
  <si>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</si>
  <si>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</si>
  <si>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</si>
  <si>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</si>
  <si>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</si>
  <si>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</si>
  <si>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</si>
  <si>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</si>
  <si>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</si>
  <si>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</si>
  <si>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</si>
  <si>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</si>
  <si>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</si>
  <si>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</si>
  <si>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</si>
  <si>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</si>
  <si>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</si>
  <si>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</si>
  <si>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</si>
  <si>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</si>
  <si>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</si>
  <si>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</si>
  <si>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</si>
  <si>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</si>
  <si>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</si>
  <si>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</si>
  <si>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</si>
  <si>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</si>
  <si>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</si>
  <si>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</si>
  <si>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</si>
  <si>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</si>
  <si>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</si>
  <si>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</si>
  <si>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</si>
  <si>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</si>
  <si>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</si>
  <si>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</si>
  <si>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</si>
  <si>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</si>
  <si>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</si>
  <si>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</si>
  <si>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</si>
  <si>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</si>
  <si>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</si>
  <si>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</si>
  <si>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</si>
  <si>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</si>
  <si>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</si>
  <si>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</si>
  <si>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</si>
  <si>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</si>
  <si>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</si>
  <si>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</si>
  <si>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</si>
  <si>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</si>
  <si>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</si>
  <si>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</si>
  <si>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</si>
  <si>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</si>
  <si>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</si>
  <si>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</si>
  <si>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</si>
  <si>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</si>
  <si>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</si>
  <si>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</si>
  <si>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</si>
  <si>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</si>
  <si>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</si>
  <si>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</si>
  <si>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</si>
  <si>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</si>
  <si>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</si>
  <si>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</si>
  <si>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</si>
  <si>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</si>
  <si>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</si>
  <si>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</si>
  <si>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MARÇO/2023</t>
  </si>
  <si>
    <t>UPA EDUARDO CAMPOS - SOTAVE
PLANILHA DÉBITO E CRÉDITO
 MÊS MARÇO/2023</t>
  </si>
  <si>
    <t>UPA EDUARDO CAMPOS - SOTAVE
SALDO DE PROVISÃO - MARÇO/2023</t>
  </si>
  <si>
    <t>MARÇO / 2023</t>
  </si>
  <si>
    <t>ANO 2 0 2 3 - Competência mês de MARÇO/2023</t>
  </si>
  <si>
    <t>Percentual de turnover do mês de MARÇO/2023</t>
  </si>
  <si>
    <t>31/03/2023</t>
  </si>
  <si>
    <t>03/2023</t>
  </si>
  <si>
    <t>EMERSON MARQUES CARNEIRO DOS SANTOS</t>
  </si>
  <si>
    <t>GIBSON DE SOUZA LOBO</t>
  </si>
  <si>
    <t xml:space="preserve">MARIA EDUARDA DE OLIVEIRA SANTOS </t>
  </si>
  <si>
    <t xml:space="preserve">MARIANA MEDEIROS DA SILVA </t>
  </si>
  <si>
    <t>2023-412/003</t>
  </si>
  <si>
    <t>04/04/2023</t>
  </si>
  <si>
    <t>11/04/2023</t>
  </si>
  <si>
    <t>2023-414/003</t>
  </si>
  <si>
    <t>05/04/2023</t>
  </si>
  <si>
    <t>TRANSPORTE COLABORADOR PARA TROCA DE DOSÍMETRO</t>
  </si>
  <si>
    <t>5.6</t>
  </si>
  <si>
    <t>025</t>
  </si>
  <si>
    <t>ECT EMP BRAS. DE CORREIOS E TELAGRAFOS</t>
  </si>
  <si>
    <t>ENTREGA DE DOCUMENTOS PARA SALVADOR-BA</t>
  </si>
  <si>
    <t>b</t>
  </si>
  <si>
    <t>99858</t>
  </si>
  <si>
    <t xml:space="preserve">POSTO FIJI COMERCIO DE COMBUSTIVEIS </t>
  </si>
  <si>
    <t>COMPRA DE GASOLINA PARA TREINAMENTO BOMBEIRO.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</si>
  <si>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</si>
  <si>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</si>
  <si>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</si>
  <si>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</si>
  <si>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</si>
  <si>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</si>
  <si>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</si>
  <si>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</si>
  <si>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</si>
  <si>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</si>
  <si>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422105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</si>
</sst>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</numFmts>
  <fonts count="153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</font>
    <font>
      <b/>
      <sz val="12"/>
      <color theme="1"/>
      <name val="Arial"/>
    </font>
    <font>
      <sz val="11"/>
      <name val="Calibri"/>
    </font>
    <font>
      <b/>
      <sz val="12"/>
      <color theme="0"/>
      <name val="Calibri"/>
    </font>
    <font>
      <sz val="11"/>
      <color theme="1"/>
      <name val="Calibri"/>
    </font>
    <font>
      <b/>
      <sz val="12"/>
      <color theme="0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i/>
      <sz val="14"/>
      <color theme="1"/>
      <name val="Calibri"/>
    </font>
    <font>
      <sz val="12"/>
      <color rgb="FF000000"/>
      <name val="Calibri"/>
    </font>
    <font>
      <sz val="14"/>
      <color rgb="FF000000"/>
      <name val="Calibri"/>
    </font>
    <font>
      <sz val="12"/>
      <color theme="1"/>
      <name val="Calibri"/>
    </font>
    <font>
      <sz val="14"/>
      <color theme="1"/>
      <name val="Calibri"/>
    </font>
    <font>
      <b/>
      <sz val="12"/>
      <color rgb="FF000000"/>
      <name val="Calibri"/>
    </font>
    <font>
      <b/>
      <sz val="14"/>
      <color rgb="FF000000"/>
      <name val="Calibri"/>
    </font>
    <font>
      <b/>
      <sz val="14"/>
      <color theme="0"/>
      <name val="Calibri"/>
    </font>
    <font>
      <b/>
      <sz val="12"/>
      <color theme="1"/>
      <name val="Calibri"/>
    </font>
    <font>
      <b/>
      <sz val="14"/>
      <color theme="1"/>
      <name val="Calibri"/>
    </font>
    <font>
      <i/>
      <sz val="12"/>
      <color theme="1"/>
      <name val="Calibri"/>
    </font>
    <font>
      <i/>
      <sz val="14"/>
      <color theme="1"/>
      <name val="Calibri"/>
    </font>
    <font>
      <i/>
      <sz val="12"/>
      <color rgb="FF000000"/>
      <name val="Calibri"/>
    </font>
    <font>
      <i/>
      <sz val="14"/>
      <color rgb="FF000000"/>
      <name val="Calibri"/>
    </font>
    <font>
      <b/>
      <sz val="10"/>
      <color rgb="FF000000"/>
      <name val="Calibri"/>
    </font>
    <font>
      <b/>
      <sz val="12"/>
      <color rgb="FF000000"/>
      <name val="Arial"/>
    </font>
    <font>
      <b/>
      <sz val="18"/>
      <color rgb="FF000000"/>
      <name val="Calibri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2"/>
      <color theme="1"/>
      <name val="Arial"/>
    </font>
    <font>
      <b/>
      <sz val="12"/>
      <color rgb="FF333333"/>
      <name val="Calibri"/>
    </font>
    <font>
      <sz val="12"/>
      <color rgb="FF333333"/>
      <name val="Calibri"/>
    </font>
    <font>
      <sz val="16"/>
      <color rgb="FF333333"/>
      <name val="Calibri"/>
    </font>
    <font>
      <sz val="16"/>
      <color theme="1"/>
      <name val="Calibri"/>
    </font>
    <font>
      <b/>
      <sz val="14"/>
      <color rgb="FF333333"/>
      <name val="Arial"/>
    </font>
    <font>
      <b/>
      <sz val="14"/>
      <color rgb="FF333333"/>
      <name val="Calibri"/>
    </font>
    <font>
      <b/>
      <sz val="14"/>
      <color rgb="FF548DD4"/>
      <name val="Calibri"/>
    </font>
    <font>
      <b/>
      <sz val="16"/>
      <color rgb="FF333333"/>
      <name val="Calibri"/>
    </font>
    <font>
      <sz val="14"/>
      <color rgb="FF333333"/>
      <name val="Calibri"/>
    </font>
    <font>
      <b/>
      <u/>
      <sz val="16"/>
      <color rgb="FF333333"/>
      <name val="Calibri"/>
    </font>
    <font>
      <b/>
      <i/>
      <u/>
      <sz val="16"/>
      <color rgb="FF333333"/>
      <name val="Calibri"/>
    </font>
    <font>
      <b/>
      <i/>
      <u/>
      <sz val="16"/>
      <color rgb="FF333333"/>
      <name val="Calibri"/>
    </font>
    <font>
      <u/>
      <sz val="16"/>
      <color rgb="FF333333"/>
      <name val="Calibri"/>
    </font>
    <font>
      <sz val="11"/>
      <color rgb="FF000000"/>
      <name val="Trebuchet MS"/>
    </font>
    <font>
      <b/>
      <sz val="16"/>
      <color rgb="FF000000"/>
      <name val="Trebuchet MS"/>
    </font>
    <font>
      <sz val="12"/>
      <color rgb="FF000000"/>
      <name val="Arial"/>
    </font>
    <font>
      <b/>
      <sz val="12"/>
      <color rgb="FFFF0000"/>
      <name val="Arial"/>
    </font>
    <font>
      <b/>
      <sz val="12"/>
      <color rgb="FF000000"/>
      <name val="Trebuchet MS"/>
    </font>
    <font>
      <sz val="12"/>
      <color rgb="FF000000"/>
      <name val="Trebuchet MS"/>
    </font>
    <font>
      <sz val="11"/>
      <color rgb="FF000000"/>
      <name val="Arial"/>
    </font>
    <font>
      <sz val="14"/>
      <color rgb="FF000000"/>
      <name val="Arial"/>
    </font>
    <font>
      <b/>
      <sz val="11"/>
      <color theme="0"/>
      <name val="Calibri"/>
    </font>
    <font>
      <sz val="9"/>
      <color theme="1"/>
      <name val="Calibri"/>
    </font>
    <font>
      <b/>
      <sz val="18"/>
      <color theme="0"/>
      <name val="Arial"/>
    </font>
    <font>
      <b/>
      <sz val="11"/>
      <color theme="1"/>
      <name val="Arial"/>
    </font>
    <font>
      <b/>
      <sz val="13"/>
      <color theme="1"/>
      <name val="Arial"/>
    </font>
    <font>
      <b/>
      <sz val="13"/>
      <color theme="0"/>
      <name val="Calibri"/>
    </font>
    <font>
      <b/>
      <sz val="11"/>
      <color theme="0"/>
      <name val="Arial"/>
    </font>
    <font>
      <b/>
      <sz val="11"/>
      <color rgb="FF333300"/>
      <name val="Arial"/>
    </font>
    <font>
      <b/>
      <sz val="11"/>
      <color rgb="FF333300"/>
      <name val="Calibri"/>
    </font>
    <font>
      <sz val="10"/>
      <color rgb="FF333300"/>
      <name val="Calibri"/>
    </font>
    <font>
      <sz val="11"/>
      <color rgb="FF333300"/>
      <name val="Calibri"/>
    </font>
    <font>
      <b/>
      <sz val="11"/>
      <color theme="1"/>
      <name val="Calibri"/>
    </font>
    <font>
      <sz val="11"/>
      <color theme="0"/>
      <name val="Calibri"/>
    </font>
    <font>
      <sz val="9"/>
      <color rgb="FF000000"/>
      <name val="Calibri"/>
    </font>
    <font>
      <b/>
      <sz val="11"/>
      <color rgb="FF800000"/>
      <name val="Calibri"/>
    </font>
    <font>
      <b/>
      <sz val="10"/>
      <color theme="0"/>
      <name val="Arial"/>
    </font>
    <font>
      <b/>
      <i/>
      <sz val="12"/>
      <color theme="1"/>
      <name val="Calibri"/>
    </font>
    <font>
      <sz val="10"/>
      <color theme="1"/>
      <name val="Calibri"/>
    </font>
    <font>
      <sz val="10"/>
      <color rgb="FF000000"/>
      <name val="Calibri"/>
    </font>
    <font>
      <sz val="11"/>
      <color theme="1"/>
      <name val="Arial"/>
    </font>
    <font>
      <sz val="10"/>
      <color rgb="FF000000"/>
      <name val="Arial"/>
    </font>
    <font>
      <b/>
      <sz val="14"/>
      <color theme="0"/>
      <name val="Arial"/>
    </font>
    <font>
      <sz val="14"/>
      <color theme="1"/>
      <name val="Arial"/>
    </font>
    <font>
      <b/>
      <sz val="10"/>
      <color rgb="FFFF0000"/>
      <name val="Arial"/>
    </font>
    <font>
      <sz val="8"/>
      <color rgb="FF000080"/>
      <name val="Arial"/>
    </font>
    <font>
      <b/>
      <sz val="7"/>
      <color theme="1"/>
      <name val="Arial"/>
    </font>
    <font>
      <b/>
      <sz val="15"/>
      <color theme="0"/>
      <name val="Arial"/>
    </font>
    <font>
      <b/>
      <sz val="11"/>
      <color rgb="FF000000"/>
      <name val="Arial"/>
    </font>
    <font>
      <b/>
      <sz val="12"/>
      <color theme="1"/>
      <name val="Arial"/>
      <family val="2"/>
    </font>
    <font>
      <sz val="11"/>
      <color theme="1"/>
      <name val="Calibri"/>
      <scheme val="minor"/>
    </font>
    <font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indexed="63"/>
      <name val="Calibri"/>
      <family val="2"/>
    </font>
    <font>
      <b/>
      <sz val="14"/>
      <name val="Calibri"/>
      <family val="2"/>
      <scheme val="minor"/>
    </font>
    <font>
      <b/>
      <sz val="14"/>
      <color indexed="63"/>
      <name val="Calibri"/>
      <family val="2"/>
    </font>
    <font>
      <sz val="14"/>
      <color theme="0"/>
      <name val="Calibri"/>
      <family val="2"/>
      <scheme val="minor"/>
    </font>
    <font>
      <sz val="11"/>
      <name val="Calibri"/>
      <family val="2"/>
    </font>
    <font>
      <sz val="14"/>
      <color rgb="FF000000"/>
      <name val="Calibri"/>
      <family val="2"/>
    </font>
    <font>
      <u/>
      <sz val="11"/>
      <color theme="10"/>
      <name val="Calibri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u/>
      <sz val="12"/>
      <color theme="10"/>
      <name val="Calibri"/>
      <family val="2"/>
      <scheme val="minor"/>
    </font>
    <font>
      <sz val="12"/>
      <color theme="2" tint="-0.89996032593768116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2F2F2"/>
        <bgColor rgb="FFF2F2F2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</fills>
  <borders count="9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885">
    <xf numFmtId="0" fontId="0" fillId="0" borderId="0"/>
    <xf numFmtId="43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85" fillId="0" borderId="30" applyBorder="0" applyProtection="0"/>
    <xf numFmtId="164" fontId="87" fillId="0" borderId="30" applyBorder="0" applyProtection="0"/>
    <xf numFmtId="0" fontId="2" fillId="0" borderId="30"/>
    <xf numFmtId="0" fontId="2" fillId="0" borderId="30"/>
    <xf numFmtId="0" fontId="87" fillId="0" borderId="30"/>
    <xf numFmtId="0" fontId="2" fillId="0" borderId="30"/>
    <xf numFmtId="164" fontId="88" fillId="0" borderId="30" applyBorder="0" applyProtection="0"/>
    <xf numFmtId="0" fontId="83" fillId="0" borderId="30"/>
    <xf numFmtId="0" fontId="99" fillId="0" borderId="0" applyNumberFormat="0" applyFill="0" applyBorder="0" applyAlignment="0" applyProtection="0"/>
    <xf numFmtId="0" fontId="114" fillId="0" borderId="30"/>
    <xf numFmtId="0" fontId="125" fillId="30" borderId="30" applyNumberFormat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0" fontId="107" fillId="38" borderId="65" applyNumberForma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20" fillId="0" borderId="30" applyNumberFormat="0" applyFill="0" applyBorder="0" applyAlignment="0" applyProtection="0"/>
    <xf numFmtId="0" fontId="125" fillId="47" borderId="30" applyNumberFormat="0" applyBorder="0" applyAlignment="0" applyProtection="0"/>
    <xf numFmtId="0" fontId="109" fillId="35" borderId="68" applyNumberFormat="0" applyAlignment="0" applyProtection="0"/>
    <xf numFmtId="0" fontId="1" fillId="0" borderId="30"/>
    <xf numFmtId="0" fontId="1" fillId="41" borderId="30" applyNumberFormat="0" applyBorder="0" applyAlignment="0" applyProtection="0"/>
    <xf numFmtId="44" fontId="87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13" fillId="46" borderId="30" applyNumberFormat="0" applyBorder="0" applyAlignment="0" applyProtection="0"/>
    <xf numFmtId="0" fontId="126" fillId="0" borderId="30" applyNumberFormat="0" applyFill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15" fillId="28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29" fillId="0" borderId="30" applyNumberForma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85" fillId="0" borderId="30" applyNumberForma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15" fillId="58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02" fillId="0" borderId="30" applyNumberFormat="0" applyFill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85" fillId="0" borderId="30" applyNumberForma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44" fontId="124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25" fillId="60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15" fillId="61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15" fillId="62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13" fillId="31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25" fillId="6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35" fillId="5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32" fillId="64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15" fillId="70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15" fillId="66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15" fillId="67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15" fillId="7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79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15" fillId="66" borderId="30" applyNumberFormat="0" applyBorder="0" applyAlignment="0" applyProtection="0"/>
    <xf numFmtId="0" fontId="1" fillId="22" borderId="30" applyNumberFormat="0" applyBorder="0" applyAlignment="0" applyProtection="0"/>
    <xf numFmtId="0" fontId="103" fillId="5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13" fillId="54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25" fillId="59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15" fillId="63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13" fillId="55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25" fillId="65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15" fillId="59" borderId="30" applyNumberFormat="0" applyBorder="0" applyAlignment="0" applyProtection="0"/>
    <xf numFmtId="0" fontId="1" fillId="27" borderId="30" applyNumberFormat="0" applyBorder="0" applyAlignment="0" applyProtection="0"/>
    <xf numFmtId="0" fontId="111" fillId="0" borderId="30" applyNumberFormat="0" applyFill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13" fillId="56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25" fillId="7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13" fillId="49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25" fillId="69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15" fillId="70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13" fillId="5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13" fillId="24" borderId="30" applyNumberFormat="0" applyBorder="0" applyAlignment="0" applyProtection="0"/>
    <xf numFmtId="0" fontId="1" fillId="37" borderId="30" applyNumberFormat="0" applyBorder="0" applyAlignment="0" applyProtection="0"/>
    <xf numFmtId="0" fontId="125" fillId="71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06" fillId="38" borderId="6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7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34" fillId="62" borderId="30" applyNumberFormat="0" applyBorder="0" applyAlignment="0" applyProtection="0"/>
    <xf numFmtId="0" fontId="128" fillId="45" borderId="77" applyNumberFormat="0" applyAlignment="0" applyProtection="0"/>
    <xf numFmtId="43" fontId="1" fillId="0" borderId="30" applyFont="0" applyFill="0" applyBorder="0" applyAlignment="0" applyProtection="0"/>
    <xf numFmtId="0" fontId="108" fillId="0" borderId="67" applyNumberFormat="0" applyFill="0" applyAlignment="0" applyProtection="0"/>
    <xf numFmtId="0" fontId="87" fillId="0" borderId="30"/>
    <xf numFmtId="0" fontId="137" fillId="0" borderId="81" applyNumberFormat="0" applyFill="0" applyAlignment="0" applyProtection="0"/>
    <xf numFmtId="0" fontId="113" fillId="42" borderId="30" applyNumberFormat="0" applyBorder="0" applyAlignment="0" applyProtection="0"/>
    <xf numFmtId="0" fontId="125" fillId="68" borderId="30" applyNumberFormat="0" applyBorder="0" applyAlignment="0" applyProtection="0"/>
    <xf numFmtId="0" fontId="138" fillId="61" borderId="30" applyNumberFormat="0" applyBorder="0" applyAlignment="0" applyProtection="0"/>
    <xf numFmtId="0" fontId="113" fillId="29" borderId="30" applyNumberFormat="0" applyBorder="0" applyAlignment="0" applyProtection="0"/>
    <xf numFmtId="0" fontId="113" fillId="36" borderId="30" applyNumberFormat="0" applyBorder="0" applyAlignment="0" applyProtection="0"/>
    <xf numFmtId="0" fontId="125" fillId="65" borderId="30" applyNumberFormat="0" applyBorder="0" applyAlignment="0" applyProtection="0"/>
    <xf numFmtId="0" fontId="113" fillId="50" borderId="30" applyNumberFormat="0" applyBorder="0" applyAlignment="0" applyProtection="0"/>
    <xf numFmtId="0" fontId="125" fillId="73" borderId="30" applyNumberFormat="0" applyBorder="0" applyAlignment="0" applyProtection="0"/>
    <xf numFmtId="0" fontId="105" fillId="51" borderId="65" applyNumberFormat="0" applyAlignment="0" applyProtection="0"/>
    <xf numFmtId="0" fontId="139" fillId="72" borderId="79" applyNumberFormat="0" applyAlignment="0" applyProtection="0"/>
    <xf numFmtId="182" fontId="115" fillId="0" borderId="30" applyBorder="0" applyProtection="0"/>
    <xf numFmtId="0" fontId="87" fillId="0" borderId="30"/>
    <xf numFmtId="0" fontId="104" fillId="43" borderId="30" applyNumberFormat="0" applyBorder="0" applyAlignment="0" applyProtection="0"/>
    <xf numFmtId="0" fontId="1" fillId="0" borderId="30"/>
    <xf numFmtId="0" fontId="1" fillId="26" borderId="69" applyNumberFormat="0" applyFont="0" applyAlignment="0" applyProtection="0"/>
    <xf numFmtId="42" fontId="124" fillId="0" borderId="30" applyFont="0" applyFill="0" applyBorder="0" applyAlignment="0" applyProtection="0"/>
    <xf numFmtId="181" fontId="115" fillId="0" borderId="30" applyFont="0" applyFill="0" applyBorder="0" applyAlignment="0" applyProtection="0"/>
    <xf numFmtId="181" fontId="115" fillId="0" borderId="30" applyFont="0" applyFill="0" applyBorder="0" applyAlignment="0" applyProtection="0"/>
    <xf numFmtId="0" fontId="1" fillId="0" borderId="30"/>
    <xf numFmtId="0" fontId="87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15" fillId="0" borderId="30"/>
    <xf numFmtId="0" fontId="87" fillId="0" borderId="30"/>
    <xf numFmtId="0" fontId="1" fillId="0" borderId="30"/>
    <xf numFmtId="0" fontId="1" fillId="0" borderId="30"/>
    <xf numFmtId="0" fontId="1" fillId="0" borderId="30"/>
    <xf numFmtId="0" fontId="124" fillId="0" borderId="30"/>
    <xf numFmtId="0" fontId="1" fillId="0" borderId="30"/>
    <xf numFmtId="0" fontId="1" fillId="0" borderId="30"/>
    <xf numFmtId="0" fontId="87" fillId="0" borderId="30"/>
    <xf numFmtId="0" fontId="87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87" fillId="0" borderId="30"/>
    <xf numFmtId="0" fontId="1" fillId="0" borderId="30"/>
    <xf numFmtId="0" fontId="115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85" fillId="0" borderId="30" applyBorder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4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9" fontId="124" fillId="0" borderId="30" applyFont="0" applyFill="0" applyBorder="0" applyAlignment="0" applyProtection="0"/>
    <xf numFmtId="182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02" fillId="0" borderId="82" applyNumberFormat="0" applyFill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30" fillId="0" borderId="78" applyNumberFormat="0" applyFill="0" applyAlignment="0" applyProtection="0"/>
    <xf numFmtId="43" fontId="1" fillId="0" borderId="30" applyFont="0" applyFill="0" applyBorder="0" applyAlignment="0" applyProtection="0"/>
    <xf numFmtId="0" fontId="110" fillId="0" borderId="30" applyNumberFormat="0" applyFill="0" applyBorder="0" applyAlignment="0" applyProtection="0"/>
    <xf numFmtId="0" fontId="131" fillId="0" borderId="30" applyNumberFormat="0" applyFill="0" applyBorder="0" applyAlignment="0" applyProtection="0"/>
    <xf numFmtId="0" fontId="100" fillId="0" borderId="63" applyNumberFormat="0" applyFill="0" applyAlignment="0" applyProtection="0"/>
    <xf numFmtId="0" fontId="136" fillId="0" borderId="80" applyNumberFormat="0" applyFill="0" applyAlignment="0" applyProtection="0"/>
    <xf numFmtId="0" fontId="101" fillId="0" borderId="64" applyNumberFormat="0" applyFill="0" applyAlignment="0" applyProtection="0"/>
    <xf numFmtId="0" fontId="141" fillId="0" borderId="85" applyNumberFormat="0" applyFill="0" applyAlignment="0" applyProtection="0"/>
    <xf numFmtId="0" fontId="130" fillId="0" borderId="30" applyNumberFormat="0" applyFill="0" applyBorder="0" applyAlignment="0" applyProtection="0"/>
    <xf numFmtId="0" fontId="112" fillId="0" borderId="70" applyNumberFormat="0" applyFill="0" applyAlignment="0" applyProtection="0"/>
    <xf numFmtId="0" fontId="140" fillId="0" borderId="83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164" fontId="87" fillId="0" borderId="30" applyBorder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87" fillId="0" borderId="30"/>
    <xf numFmtId="43" fontId="87" fillId="0" borderId="30" applyFont="0" applyFill="0" applyBorder="0" applyAlignment="0" applyProtection="0"/>
    <xf numFmtId="0" fontId="87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44" fontId="124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2" fontId="124" fillId="0" borderId="30" applyFont="0" applyFill="0" applyBorder="0" applyAlignment="0" applyProtection="0"/>
    <xf numFmtId="0" fontId="1" fillId="0" borderId="30"/>
    <xf numFmtId="0" fontId="87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9" fontId="124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164" fontId="87" fillId="0" borderId="30" applyBorder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44" fontId="124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79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7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79" applyNumberFormat="0" applyAlignment="0" applyProtection="0"/>
    <xf numFmtId="0" fontId="1" fillId="0" borderId="30"/>
    <xf numFmtId="0" fontId="1" fillId="26" borderId="69" applyNumberFormat="0" applyFont="0" applyAlignment="0" applyProtection="0"/>
    <xf numFmtId="42" fontId="124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4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9" fontId="124" fillId="0" borderId="30" applyFont="0" applyFill="0" applyBorder="0" applyAlignment="0" applyProtection="0"/>
    <xf numFmtId="0" fontId="148" fillId="0" borderId="30" applyBorder="0" applyProtection="0"/>
    <xf numFmtId="43" fontId="1" fillId="0" borderId="30" applyFont="0" applyFill="0" applyBorder="0" applyAlignment="0" applyProtection="0"/>
    <xf numFmtId="0" fontId="140" fillId="0" borderId="83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3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4" applyNumberFormat="0" applyFont="0" applyAlignment="0" applyProtection="0"/>
    <xf numFmtId="0" fontId="139" fillId="72" borderId="79" applyNumberFormat="0" applyAlignment="0" applyProtection="0"/>
    <xf numFmtId="0" fontId="127" fillId="44" borderId="76" applyNumberFormat="0" applyAlignment="0" applyProtection="0"/>
    <xf numFmtId="0" fontId="133" fillId="44" borderId="79" applyNumberFormat="0" applyAlignment="0" applyProtection="0"/>
    <xf numFmtId="0" fontId="133" fillId="44" borderId="79" applyNumberFormat="0" applyAlignment="0" applyProtection="0"/>
    <xf numFmtId="0" fontId="140" fillId="0" borderId="83" applyNumberFormat="0" applyFill="0" applyAlignment="0" applyProtection="0"/>
    <xf numFmtId="0" fontId="127" fillId="44" borderId="76" applyNumberFormat="0" applyAlignment="0" applyProtection="0"/>
    <xf numFmtId="44" fontId="1" fillId="0" borderId="30" applyFont="0" applyFill="0" applyBorder="0" applyAlignment="0" applyProtection="0"/>
    <xf numFmtId="0" fontId="139" fillId="72" borderId="79" applyNumberFormat="0" applyAlignment="0" applyProtection="0"/>
    <xf numFmtId="0" fontId="115" fillId="74" borderId="84" applyNumberFormat="0" applyFont="0" applyAlignment="0" applyProtection="0"/>
    <xf numFmtId="0" fontId="115" fillId="74" borderId="84" applyNumberFormat="0" applyFont="0" applyAlignment="0" applyProtection="0"/>
    <xf numFmtId="0" fontId="140" fillId="0" borderId="83" applyNumberFormat="0" applyFill="0" applyAlignment="0" applyProtection="0"/>
    <xf numFmtId="44" fontId="1" fillId="0" borderId="30" applyFont="0" applyFill="0" applyBorder="0" applyAlignment="0" applyProtection="0"/>
    <xf numFmtId="0" fontId="139" fillId="72" borderId="79" applyNumberFormat="0" applyAlignment="0" applyProtection="0"/>
    <xf numFmtId="0" fontId="127" fillId="44" borderId="76" applyNumberFormat="0" applyAlignment="0" applyProtection="0"/>
    <xf numFmtId="0" fontId="133" fillId="44" borderId="79" applyNumberFormat="0" applyAlignment="0" applyProtection="0"/>
    <xf numFmtId="0" fontId="133" fillId="44" borderId="79" applyNumberFormat="0" applyAlignment="0" applyProtection="0"/>
    <xf numFmtId="0" fontId="127" fillId="44" borderId="76" applyNumberFormat="0" applyAlignment="0" applyProtection="0"/>
    <xf numFmtId="0" fontId="139" fillId="72" borderId="79" applyNumberFormat="0" applyAlignment="0" applyProtection="0"/>
    <xf numFmtId="0" fontId="115" fillId="74" borderId="84" applyNumberFormat="0" applyFont="0" applyAlignment="0" applyProtection="0"/>
    <xf numFmtId="0" fontId="140" fillId="0" borderId="83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87" fillId="0" borderId="30"/>
    <xf numFmtId="43" fontId="87" fillId="0" borderId="30" applyFont="0" applyFill="0" applyBorder="0" applyAlignment="0" applyProtection="0"/>
    <xf numFmtId="0" fontId="87" fillId="0" borderId="30"/>
    <xf numFmtId="0" fontId="149" fillId="0" borderId="30"/>
    <xf numFmtId="9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39" fillId="72" borderId="87" applyNumberFormat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9" fillId="72" borderId="87" applyNumberFormat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39" fillId="72" borderId="87" applyNumberForma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39" fillId="72" borderId="87" applyNumberFormat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9" fillId="72" borderId="87" applyNumberFormat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39" fillId="72" borderId="87" applyNumberForma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41" fontId="124" fillId="0" borderId="30" applyFont="0" applyFill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87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33" fillId="44" borderId="87" applyNumberForma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27" fillId="44" borderId="86" applyNumberFormat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39" fillId="72" borderId="87" applyNumberForma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15" fillId="74" borderId="8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40" fillId="0" borderId="88" applyNumberFormat="0" applyFill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44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9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0" borderId="30"/>
    <xf numFmtId="44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44" fontId="1" fillId="0" borderId="30" applyFont="0" applyFill="0" applyBorder="0" applyAlignment="0" applyProtection="0"/>
    <xf numFmtId="0" fontId="1" fillId="32" borderId="30" applyNumberFormat="0" applyBorder="0" applyAlignment="0" applyProtection="0"/>
    <xf numFmtId="43" fontId="1" fillId="0" borderId="30" applyFont="0" applyFill="0" applyBorder="0" applyAlignment="0" applyProtection="0"/>
    <xf numFmtId="0" fontId="1" fillId="34" borderId="30" applyNumberFormat="0" applyBorder="0" applyAlignment="0" applyProtection="0"/>
    <xf numFmtId="0" fontId="1" fillId="22" borderId="30" applyNumberFormat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0" fontId="1" fillId="32" borderId="30" applyNumberFormat="0" applyBorder="0" applyAlignment="0" applyProtection="0"/>
    <xf numFmtId="44" fontId="1" fillId="0" borderId="30" applyFont="0" applyFill="0" applyBorder="0" applyAlignment="0" applyProtection="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41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41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9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3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3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34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27" borderId="30" applyNumberFormat="0" applyBorder="0" applyAlignment="0" applyProtection="0"/>
    <xf numFmtId="0" fontId="1" fillId="34" borderId="30" applyNumberFormat="0" applyBorder="0" applyAlignment="0" applyProtection="0"/>
    <xf numFmtId="0" fontId="1" fillId="34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2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0" borderId="30"/>
    <xf numFmtId="0" fontId="1" fillId="37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40" borderId="30" applyNumberFormat="0" applyBorder="0" applyAlignment="0" applyProtection="0"/>
    <xf numFmtId="0" fontId="1" fillId="25" borderId="30" applyNumberFormat="0" applyBorder="0" applyAlignment="0" applyProtection="0"/>
    <xf numFmtId="0" fontId="1" fillId="23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0" borderId="30"/>
    <xf numFmtId="0" fontId="1" fillId="25" borderId="30" applyNumberFormat="0" applyBorder="0" applyAlignment="0" applyProtection="0"/>
    <xf numFmtId="0" fontId="1" fillId="41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48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48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6" borderId="69" applyNumberFormat="0" applyFont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43" fontId="1" fillId="0" borderId="30" applyFont="0" applyFill="0" applyBorder="0" applyAlignment="0" applyProtection="0"/>
    <xf numFmtId="0" fontId="1" fillId="37" borderId="30" applyNumberFormat="0" applyBorder="0" applyAlignment="0" applyProtection="0"/>
    <xf numFmtId="0" fontId="1" fillId="33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0" borderId="30"/>
    <xf numFmtId="0" fontId="1" fillId="23" borderId="30" applyNumberFormat="0" applyBorder="0" applyAlignment="0" applyProtection="0"/>
    <xf numFmtId="0" fontId="1" fillId="39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3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3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0" borderId="30"/>
    <xf numFmtId="0" fontId="1" fillId="41" borderId="30" applyNumberFormat="0" applyBorder="0" applyAlignment="0" applyProtection="0"/>
    <xf numFmtId="0" fontId="1" fillId="41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41" borderId="30" applyNumberFormat="0" applyBorder="0" applyAlignment="0" applyProtection="0"/>
    <xf numFmtId="0" fontId="1" fillId="25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40" borderId="30" applyNumberFormat="0" applyBorder="0" applyAlignment="0" applyProtection="0"/>
    <xf numFmtId="0" fontId="1" fillId="39" borderId="30" applyNumberFormat="0" applyBorder="0" applyAlignment="0" applyProtection="0"/>
    <xf numFmtId="0" fontId="1" fillId="32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39" borderId="30" applyNumberFormat="0" applyBorder="0" applyAlignment="0" applyProtection="0"/>
    <xf numFmtId="0" fontId="1" fillId="39" borderId="30" applyNumberFormat="0" applyBorder="0" applyAlignment="0" applyProtection="0"/>
    <xf numFmtId="0" fontId="1" fillId="26" borderId="69" applyNumberFormat="0" applyFont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3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40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2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7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32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0" borderId="3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6" borderId="69" applyNumberFormat="0" applyFont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7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0" borderId="30"/>
    <xf numFmtId="0" fontId="1" fillId="0" borderId="3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43" fontId="1" fillId="0" borderId="30" applyFont="0" applyFill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25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0" borderId="3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37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0" fontId="1" fillId="40" borderId="30" applyNumberFormat="0" applyBorder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0" borderId="3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0" fontId="1" fillId="26" borderId="69" applyNumberFormat="0" applyFont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43" fontId="1" fillId="0" borderId="30" applyFont="0" applyFill="0" applyBorder="0" applyAlignment="0" applyProtection="0"/>
    <xf numFmtId="9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44" fontId="1" fillId="0" borderId="30" applyFont="0" applyFill="0" applyBorder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44" fontId="1" fillId="0" borderId="30" applyFont="0" applyFill="0" applyBorder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44" fontId="1" fillId="0" borderId="30" applyFont="0" applyFill="0" applyBorder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44" fontId="1" fillId="0" borderId="30" applyFont="0" applyFill="0" applyBorder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33" fillId="44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15" fillId="74" borderId="89" applyNumberFormat="0" applyFon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27" fillId="44" borderId="86" applyNumberFormat="0" applyAlignment="0" applyProtection="0"/>
    <xf numFmtId="0" fontId="133" fillId="44" borderId="87" applyNumberFormat="0" applyAlignment="0" applyProtection="0"/>
    <xf numFmtId="0" fontId="115" fillId="74" borderId="89" applyNumberFormat="0" applyFon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  <xf numFmtId="0" fontId="139" fillId="72" borderId="87" applyNumberFormat="0" applyAlignment="0" applyProtection="0"/>
    <xf numFmtId="0" fontId="115" fillId="74" borderId="89" applyNumberFormat="0" applyFont="0" applyAlignment="0" applyProtection="0"/>
    <xf numFmtId="0" fontId="140" fillId="0" borderId="88" applyNumberFormat="0" applyFill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27" fillId="44" borderId="86" applyNumberFormat="0" applyAlignment="0" applyProtection="0"/>
    <xf numFmtId="0" fontId="140" fillId="0" borderId="88" applyNumberFormat="0" applyFill="0" applyAlignment="0" applyProtection="0"/>
    <xf numFmtId="0" fontId="133" fillId="44" borderId="87" applyNumberFormat="0" applyAlignment="0" applyProtection="0"/>
    <xf numFmtId="0" fontId="139" fillId="72" borderId="87" applyNumberFormat="0" applyAlignment="0" applyProtection="0"/>
    <xf numFmtId="0" fontId="127" fillId="44" borderId="86" applyNumberFormat="0" applyAlignment="0" applyProtection="0"/>
    <xf numFmtId="0" fontId="139" fillId="72" borderId="87" applyNumberFormat="0" applyAlignment="0" applyProtection="0"/>
    <xf numFmtId="0" fontId="140" fillId="0" borderId="88" applyNumberFormat="0" applyFill="0" applyAlignment="0" applyProtection="0"/>
  </cellStyleXfs>
  <cellXfs count="778">
    <xf numFmtId="0" fontId="0" fillId="0" borderId="0" xfId="0"/>
    <xf numFmtId="0" fontId="3" fillId="0" borderId="0" xfId="0" applyFont="1"/>
    <xf numFmtId="0" fontId="7" fillId="0" borderId="0" xfId="0" applyFont="1"/>
    <xf numFmtId="0" fontId="3" fillId="0" borderId="0" xfId="0" applyFont="1" applyAlignment="1">
      <alignment vertical="center"/>
    </xf>
    <xf numFmtId="0" fontId="8" fillId="2" borderId="12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horizontal="center" vertical="center" wrapText="1"/>
    </xf>
    <xf numFmtId="164" fontId="12" fillId="4" borderId="1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164" fontId="4" fillId="0" borderId="13" xfId="0" applyNumberFormat="1" applyFont="1" applyBorder="1" applyAlignment="1">
      <alignment horizontal="left" vertical="center"/>
    </xf>
    <xf numFmtId="164" fontId="11" fillId="0" borderId="14" xfId="0" applyNumberFormat="1" applyFont="1" applyBorder="1" applyAlignment="1">
      <alignment vertical="center" wrapText="1"/>
    </xf>
    <xf numFmtId="164" fontId="11" fillId="0" borderId="5" xfId="0" applyNumberFormat="1" applyFont="1" applyBorder="1" applyAlignment="1">
      <alignment vertical="center" wrapText="1"/>
    </xf>
    <xf numFmtId="164" fontId="13" fillId="0" borderId="0" xfId="0" applyNumberFormat="1" applyFont="1" applyAlignment="1">
      <alignment vertical="center"/>
    </xf>
    <xf numFmtId="167" fontId="15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left" vertical="center"/>
    </xf>
    <xf numFmtId="164" fontId="14" fillId="0" borderId="8" xfId="0" applyNumberFormat="1" applyFont="1" applyBorder="1" applyAlignment="1">
      <alignment vertical="center"/>
    </xf>
    <xf numFmtId="167" fontId="13" fillId="0" borderId="0" xfId="0" applyNumberFormat="1" applyFont="1" applyAlignment="1">
      <alignment vertical="center"/>
    </xf>
    <xf numFmtId="0" fontId="13" fillId="3" borderId="17" xfId="0" applyFont="1" applyFill="1" applyBorder="1" applyAlignment="1">
      <alignment vertical="center"/>
    </xf>
    <xf numFmtId="164" fontId="13" fillId="3" borderId="17" xfId="0" applyNumberFormat="1" applyFont="1" applyFill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9" xfId="0" applyFont="1" applyBorder="1" applyAlignment="1">
      <alignment horizontal="center" vertical="top"/>
    </xf>
    <xf numFmtId="164" fontId="17" fillId="3" borderId="20" xfId="0" applyNumberFormat="1" applyFont="1" applyFill="1" applyBorder="1" applyAlignment="1">
      <alignment horizontal="left" vertical="center"/>
    </xf>
    <xf numFmtId="164" fontId="17" fillId="3" borderId="21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29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30" fillId="0" borderId="0" xfId="0" applyNumberFormat="1" applyFont="1" applyAlignment="1">
      <alignment horizontal="left" vertical="center"/>
    </xf>
    <xf numFmtId="164" fontId="30" fillId="0" borderId="8" xfId="0" applyNumberFormat="1" applyFont="1" applyBorder="1" applyAlignment="1">
      <alignment vertical="center"/>
    </xf>
    <xf numFmtId="0" fontId="29" fillId="0" borderId="7" xfId="0" applyFont="1" applyBorder="1" applyAlignment="1">
      <alignment horizontal="left" vertical="center"/>
    </xf>
    <xf numFmtId="0" fontId="17" fillId="3" borderId="22" xfId="0" applyFont="1" applyFill="1" applyBorder="1" applyAlignment="1">
      <alignment horizontal="left" vertical="center"/>
    </xf>
    <xf numFmtId="0" fontId="17" fillId="3" borderId="17" xfId="0" applyFont="1" applyFill="1" applyBorder="1" applyAlignment="1">
      <alignment horizontal="left" vertical="center"/>
    </xf>
    <xf numFmtId="164" fontId="18" fillId="3" borderId="17" xfId="0" applyNumberFormat="1" applyFont="1" applyFill="1" applyBorder="1" applyAlignment="1">
      <alignment horizontal="center" vertical="center"/>
    </xf>
    <xf numFmtId="164" fontId="18" fillId="3" borderId="23" xfId="0" applyNumberFormat="1" applyFont="1" applyFill="1" applyBorder="1" applyAlignment="1">
      <alignment horizontal="center" vertical="center"/>
    </xf>
    <xf numFmtId="0" fontId="31" fillId="0" borderId="7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164" fontId="30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164" fontId="18" fillId="0" borderId="0" xfId="0" applyNumberFormat="1" applyFont="1" applyAlignment="1">
      <alignment horizontal="center" vertical="center"/>
    </xf>
    <xf numFmtId="164" fontId="17" fillId="3" borderId="17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right" vertical="center"/>
    </xf>
    <xf numFmtId="0" fontId="15" fillId="0" borderId="0" xfId="0" applyFont="1"/>
    <xf numFmtId="164" fontId="32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4" fillId="0" borderId="0" xfId="0" applyFont="1"/>
    <xf numFmtId="0" fontId="33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6" fontId="6" fillId="2" borderId="13" xfId="0" applyNumberFormat="1" applyFont="1" applyFill="1" applyBorder="1" applyAlignment="1">
      <alignment vertical="center" wrapText="1"/>
    </xf>
    <xf numFmtId="168" fontId="6" fillId="2" borderId="13" xfId="0" applyNumberFormat="1" applyFont="1" applyFill="1" applyBorder="1" applyAlignment="1">
      <alignment vertical="center"/>
    </xf>
    <xf numFmtId="0" fontId="6" fillId="2" borderId="13" xfId="0" applyFont="1" applyFill="1" applyBorder="1" applyAlignment="1">
      <alignment vertical="center"/>
    </xf>
    <xf numFmtId="168" fontId="33" fillId="11" borderId="13" xfId="0" applyNumberFormat="1" applyFont="1" applyFill="1" applyBorder="1"/>
    <xf numFmtId="0" fontId="33" fillId="0" borderId="0" xfId="0" applyFont="1"/>
    <xf numFmtId="166" fontId="6" fillId="2" borderId="13" xfId="0" applyNumberFormat="1" applyFont="1" applyFill="1" applyBorder="1" applyAlignment="1">
      <alignment wrapText="1"/>
    </xf>
    <xf numFmtId="168" fontId="6" fillId="2" borderId="13" xfId="0" applyNumberFormat="1" applyFont="1" applyFill="1" applyBorder="1"/>
    <xf numFmtId="0" fontId="6" fillId="2" borderId="13" xfId="0" applyFont="1" applyFill="1" applyBorder="1"/>
    <xf numFmtId="4" fontId="6" fillId="2" borderId="13" xfId="0" applyNumberFormat="1" applyFont="1" applyFill="1" applyBorder="1"/>
    <xf numFmtId="0" fontId="34" fillId="0" borderId="0" xfId="0" applyFont="1" applyAlignment="1">
      <alignment horizontal="left"/>
    </xf>
    <xf numFmtId="168" fontId="34" fillId="0" borderId="0" xfId="0" applyNumberFormat="1" applyFont="1"/>
    <xf numFmtId="0" fontId="6" fillId="2" borderId="12" xfId="0" applyFont="1" applyFill="1" applyBorder="1" applyAlignment="1">
      <alignment wrapText="1"/>
    </xf>
    <xf numFmtId="0" fontId="15" fillId="11" borderId="13" xfId="0" applyFont="1" applyFill="1" applyBorder="1"/>
    <xf numFmtId="166" fontId="20" fillId="11" borderId="13" xfId="0" applyNumberFormat="1" applyFont="1" applyFill="1" applyBorder="1"/>
    <xf numFmtId="0" fontId="34" fillId="11" borderId="13" xfId="0" applyFont="1" applyFill="1" applyBorder="1"/>
    <xf numFmtId="0" fontId="34" fillId="0" borderId="13" xfId="0" applyFont="1" applyBorder="1" applyAlignment="1">
      <alignment wrapText="1"/>
    </xf>
    <xf numFmtId="166" fontId="34" fillId="0" borderId="13" xfId="0" applyNumberFormat="1" applyFont="1" applyBorder="1"/>
    <xf numFmtId="0" fontId="34" fillId="0" borderId="13" xfId="0" applyFont="1" applyBorder="1"/>
    <xf numFmtId="169" fontId="6" fillId="2" borderId="13" xfId="0" applyNumberFormat="1" applyFont="1" applyFill="1" applyBorder="1"/>
    <xf numFmtId="166" fontId="6" fillId="2" borderId="13" xfId="0" applyNumberFormat="1" applyFont="1" applyFill="1" applyBorder="1"/>
    <xf numFmtId="0" fontId="20" fillId="12" borderId="13" xfId="0" applyFont="1" applyFill="1" applyBorder="1"/>
    <xf numFmtId="166" fontId="20" fillId="12" borderId="13" xfId="0" applyNumberFormat="1" applyFont="1" applyFill="1" applyBorder="1"/>
    <xf numFmtId="168" fontId="33" fillId="11" borderId="27" xfId="0" applyNumberFormat="1" applyFont="1" applyFill="1" applyBorder="1"/>
    <xf numFmtId="168" fontId="34" fillId="13" borderId="13" xfId="0" applyNumberFormat="1" applyFont="1" applyFill="1" applyBorder="1"/>
    <xf numFmtId="170" fontId="34" fillId="13" borderId="13" xfId="0" applyNumberFormat="1" applyFont="1" applyFill="1" applyBorder="1"/>
    <xf numFmtId="0" fontId="20" fillId="0" borderId="0" xfId="0" applyFont="1" applyAlignment="1">
      <alignment horizontal="center"/>
    </xf>
    <xf numFmtId="168" fontId="33" fillId="0" borderId="13" xfId="0" applyNumberFormat="1" applyFont="1" applyBorder="1"/>
    <xf numFmtId="168" fontId="34" fillId="0" borderId="13" xfId="0" applyNumberFormat="1" applyFont="1" applyBorder="1"/>
    <xf numFmtId="170" fontId="33" fillId="14" borderId="13" xfId="0" applyNumberFormat="1" applyFont="1" applyFill="1" applyBorder="1"/>
    <xf numFmtId="166" fontId="34" fillId="0" borderId="0" xfId="0" applyNumberFormat="1" applyFont="1"/>
    <xf numFmtId="0" fontId="6" fillId="2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/>
    </xf>
    <xf numFmtId="0" fontId="34" fillId="0" borderId="13" xfId="0" applyFont="1" applyBorder="1" applyAlignment="1">
      <alignment horizontal="center" vertical="center"/>
    </xf>
    <xf numFmtId="166" fontId="34" fillId="0" borderId="13" xfId="0" applyNumberFormat="1" applyFont="1" applyBorder="1" applyAlignment="1">
      <alignment horizontal="right"/>
    </xf>
    <xf numFmtId="168" fontId="6" fillId="2" borderId="13" xfId="0" applyNumberFormat="1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/>
    </xf>
    <xf numFmtId="0" fontId="34" fillId="0" borderId="13" xfId="0" applyFont="1" applyBorder="1" applyAlignment="1">
      <alignment horizontal="left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166" fontId="34" fillId="0" borderId="0" xfId="0" applyNumberFormat="1" applyFont="1" applyAlignment="1">
      <alignment horizontal="right"/>
    </xf>
    <xf numFmtId="0" fontId="6" fillId="2" borderId="13" xfId="0" applyFont="1" applyFill="1" applyBorder="1" applyAlignment="1">
      <alignment horizontal="left"/>
    </xf>
    <xf numFmtId="4" fontId="6" fillId="2" borderId="13" xfId="0" applyNumberFormat="1" applyFont="1" applyFill="1" applyBorder="1" applyAlignment="1">
      <alignment horizontal="right"/>
    </xf>
    <xf numFmtId="0" fontId="6" fillId="0" borderId="0" xfId="0" applyFont="1" applyAlignment="1">
      <alignment wrapText="1"/>
    </xf>
    <xf numFmtId="168" fontId="34" fillId="11" borderId="13" xfId="0" applyNumberFormat="1" applyFont="1" applyFill="1" applyBorder="1"/>
    <xf numFmtId="168" fontId="6" fillId="2" borderId="12" xfId="0" applyNumberFormat="1" applyFont="1" applyFill="1" applyBorder="1" applyAlignment="1">
      <alignment wrapText="1"/>
    </xf>
    <xf numFmtId="168" fontId="6" fillId="0" borderId="0" xfId="0" applyNumberFormat="1" applyFont="1" applyAlignment="1">
      <alignment wrapText="1"/>
    </xf>
    <xf numFmtId="168" fontId="33" fillId="0" borderId="0" xfId="0" applyNumberFormat="1" applyFont="1"/>
    <xf numFmtId="0" fontId="33" fillId="0" borderId="0" xfId="0" applyFont="1" applyAlignment="1">
      <alignment vertical="center"/>
    </xf>
    <xf numFmtId="0" fontId="33" fillId="11" borderId="13" xfId="0" applyFont="1" applyFill="1" applyBorder="1" applyAlignment="1">
      <alignment horizontal="center"/>
    </xf>
    <xf numFmtId="0" fontId="20" fillId="4" borderId="13" xfId="0" applyFont="1" applyFill="1" applyBorder="1" applyAlignment="1">
      <alignment wrapText="1"/>
    </xf>
    <xf numFmtId="168" fontId="20" fillId="4" borderId="13" xfId="0" applyNumberFormat="1" applyFont="1" applyFill="1" applyBorder="1"/>
    <xf numFmtId="4" fontId="34" fillId="0" borderId="0" xfId="0" applyNumberFormat="1" applyFont="1"/>
    <xf numFmtId="0" fontId="34" fillId="0" borderId="13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0" fontId="35" fillId="0" borderId="0" xfId="0" applyFont="1"/>
    <xf numFmtId="164" fontId="9" fillId="0" borderId="0" xfId="0" applyNumberFormat="1" applyFont="1" applyAlignment="1">
      <alignment horizontal="center" vertical="center"/>
    </xf>
    <xf numFmtId="164" fontId="4" fillId="5" borderId="12" xfId="0" applyNumberFormat="1" applyFont="1" applyFill="1" applyBorder="1" applyAlignment="1">
      <alignment vertical="center" wrapText="1"/>
    </xf>
    <xf numFmtId="0" fontId="37" fillId="0" borderId="19" xfId="0" applyFont="1" applyBorder="1" applyAlignment="1">
      <alignment horizontal="center" wrapText="1"/>
    </xf>
    <xf numFmtId="49" fontId="33" fillId="0" borderId="0" xfId="0" applyNumberFormat="1" applyFont="1" applyAlignment="1">
      <alignment horizontal="center" vertical="center"/>
    </xf>
    <xf numFmtId="0" fontId="38" fillId="0" borderId="0" xfId="0" applyFont="1"/>
    <xf numFmtId="0" fontId="39" fillId="0" borderId="0" xfId="0" applyFont="1" applyAlignment="1">
      <alignment horizontal="center"/>
    </xf>
    <xf numFmtId="0" fontId="40" fillId="0" borderId="0" xfId="0" applyFont="1"/>
    <xf numFmtId="0" fontId="38" fillId="0" borderId="0" xfId="0" applyFont="1" applyAlignment="1">
      <alignment horizontal="right"/>
    </xf>
    <xf numFmtId="0" fontId="41" fillId="0" borderId="19" xfId="0" applyFont="1" applyBorder="1" applyAlignment="1">
      <alignment horizontal="right"/>
    </xf>
    <xf numFmtId="0" fontId="41" fillId="0" borderId="19" xfId="0" applyFont="1" applyBorder="1" applyAlignment="1">
      <alignment horizontal="center"/>
    </xf>
    <xf numFmtId="0" fontId="41" fillId="0" borderId="19" xfId="0" applyFont="1" applyBorder="1" applyAlignment="1">
      <alignment horizontal="left"/>
    </xf>
    <xf numFmtId="0" fontId="41" fillId="0" borderId="0" xfId="0" applyFont="1"/>
    <xf numFmtId="0" fontId="41" fillId="0" borderId="18" xfId="0" applyFont="1" applyBorder="1"/>
    <xf numFmtId="164" fontId="38" fillId="0" borderId="0" xfId="0" applyNumberFormat="1" applyFont="1" applyAlignment="1">
      <alignment vertical="center"/>
    </xf>
    <xf numFmtId="0" fontId="42" fillId="0" borderId="0" xfId="0" applyFont="1" applyAlignment="1">
      <alignment horizontal="right"/>
    </xf>
    <xf numFmtId="0" fontId="43" fillId="0" borderId="0" xfId="0" applyFont="1"/>
    <xf numFmtId="171" fontId="44" fillId="0" borderId="0" xfId="0" applyNumberFormat="1" applyFont="1"/>
    <xf numFmtId="0" fontId="45" fillId="0" borderId="0" xfId="0" applyFont="1"/>
    <xf numFmtId="0" fontId="46" fillId="0" borderId="0" xfId="0" applyFont="1"/>
    <xf numFmtId="172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/>
    </xf>
    <xf numFmtId="164" fontId="46" fillId="0" borderId="0" xfId="0" applyNumberFormat="1" applyFont="1" applyAlignment="1">
      <alignment horizontal="right"/>
    </xf>
    <xf numFmtId="0" fontId="48" fillId="0" borderId="0" xfId="0" applyFont="1"/>
    <xf numFmtId="0" fontId="48" fillId="0" borderId="45" xfId="0" applyFont="1" applyBorder="1"/>
    <xf numFmtId="0" fontId="48" fillId="0" borderId="46" xfId="0" applyFont="1" applyBorder="1"/>
    <xf numFmtId="0" fontId="48" fillId="0" borderId="46" xfId="0" applyFont="1" applyBorder="1" applyAlignment="1">
      <alignment horizontal="center" vertical="center"/>
    </xf>
    <xf numFmtId="166" fontId="48" fillId="0" borderId="47" xfId="0" applyNumberFormat="1" applyFont="1" applyBorder="1"/>
    <xf numFmtId="0" fontId="27" fillId="0" borderId="0" xfId="0" applyFont="1" applyAlignment="1">
      <alignment horizontal="center" vertical="center"/>
    </xf>
    <xf numFmtId="0" fontId="27" fillId="15" borderId="48" xfId="0" applyFont="1" applyFill="1" applyBorder="1" applyAlignment="1">
      <alignment horizontal="center" vertical="center"/>
    </xf>
    <xf numFmtId="0" fontId="27" fillId="15" borderId="13" xfId="0" applyFont="1" applyFill="1" applyBorder="1" applyAlignment="1">
      <alignment horizontal="center" vertical="center"/>
    </xf>
    <xf numFmtId="0" fontId="27" fillId="15" borderId="13" xfId="0" applyFont="1" applyFill="1" applyBorder="1" applyAlignment="1">
      <alignment horizontal="center" vertical="center" wrapText="1"/>
    </xf>
    <xf numFmtId="0" fontId="27" fillId="15" borderId="49" xfId="0" applyFont="1" applyFill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/>
    </xf>
    <xf numFmtId="166" fontId="49" fillId="0" borderId="13" xfId="0" applyNumberFormat="1" applyFont="1" applyBorder="1" applyAlignment="1">
      <alignment horizontal="center" vertical="center"/>
    </xf>
    <xf numFmtId="4" fontId="27" fillId="0" borderId="13" xfId="0" applyNumberFormat="1" applyFont="1" applyBorder="1" applyAlignment="1">
      <alignment horizontal="center" vertical="center"/>
    </xf>
    <xf numFmtId="166" fontId="27" fillId="0" borderId="49" xfId="0" applyNumberFormat="1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172" fontId="7" fillId="0" borderId="13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 vertical="center"/>
    </xf>
    <xf numFmtId="49" fontId="7" fillId="0" borderId="13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66" fontId="7" fillId="0" borderId="13" xfId="0" applyNumberFormat="1" applyFont="1" applyBorder="1"/>
    <xf numFmtId="166" fontId="7" fillId="0" borderId="13" xfId="0" applyNumberFormat="1" applyFont="1" applyBorder="1" applyAlignment="1">
      <alignment horizontal="right"/>
    </xf>
    <xf numFmtId="166" fontId="27" fillId="0" borderId="13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right"/>
    </xf>
    <xf numFmtId="49" fontId="7" fillId="5" borderId="13" xfId="0" applyNumberFormat="1" applyFont="1" applyFill="1" applyBorder="1" applyAlignment="1">
      <alignment horizontal="center"/>
    </xf>
    <xf numFmtId="166" fontId="7" fillId="0" borderId="0" xfId="0" applyNumberFormat="1" applyFont="1"/>
    <xf numFmtId="4" fontId="7" fillId="0" borderId="13" xfId="0" applyNumberFormat="1" applyFont="1" applyBorder="1"/>
    <xf numFmtId="2" fontId="7" fillId="0" borderId="6" xfId="0" applyNumberFormat="1" applyFont="1" applyBorder="1" applyAlignment="1">
      <alignment horizontal="right"/>
    </xf>
    <xf numFmtId="14" fontId="7" fillId="0" borderId="13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6" fontId="31" fillId="0" borderId="13" xfId="0" applyNumberFormat="1" applyFont="1" applyBorder="1"/>
    <xf numFmtId="0" fontId="7" fillId="0" borderId="50" xfId="0" applyFont="1" applyBorder="1"/>
    <xf numFmtId="0" fontId="7" fillId="0" borderId="50" xfId="0" applyFont="1" applyBorder="1" applyAlignment="1">
      <alignment horizontal="center" vertical="center"/>
    </xf>
    <xf numFmtId="166" fontId="7" fillId="0" borderId="50" xfId="0" applyNumberFormat="1" applyFont="1" applyBorder="1"/>
    <xf numFmtId="4" fontId="7" fillId="0" borderId="50" xfId="0" applyNumberFormat="1" applyFont="1" applyBorder="1"/>
    <xf numFmtId="0" fontId="7" fillId="0" borderId="0" xfId="0" applyFont="1" applyAlignment="1">
      <alignment horizontal="center" vertical="center"/>
    </xf>
    <xf numFmtId="0" fontId="50" fillId="0" borderId="31" xfId="0" applyFont="1" applyBorder="1" applyAlignment="1">
      <alignment horizontal="right" vertical="center"/>
    </xf>
    <xf numFmtId="173" fontId="51" fillId="0" borderId="45" xfId="0" applyNumberFormat="1" applyFont="1" applyBorder="1" applyAlignment="1">
      <alignment horizontal="center" vertical="center"/>
    </xf>
    <xf numFmtId="173" fontId="51" fillId="0" borderId="51" xfId="0" applyNumberFormat="1" applyFont="1" applyBorder="1" applyAlignment="1">
      <alignment horizontal="center" vertical="center"/>
    </xf>
    <xf numFmtId="0" fontId="50" fillId="0" borderId="37" xfId="0" applyFont="1" applyBorder="1" applyAlignment="1">
      <alignment horizontal="right" vertical="center"/>
    </xf>
    <xf numFmtId="173" fontId="51" fillId="0" borderId="48" xfId="0" applyNumberFormat="1" applyFont="1" applyBorder="1" applyAlignment="1">
      <alignment horizontal="center" vertical="center"/>
    </xf>
    <xf numFmtId="173" fontId="51" fillId="16" borderId="49" xfId="0" applyNumberFormat="1" applyFont="1" applyFill="1" applyBorder="1" applyAlignment="1">
      <alignment horizontal="center"/>
    </xf>
    <xf numFmtId="173" fontId="51" fillId="16" borderId="48" xfId="0" applyNumberFormat="1" applyFont="1" applyFill="1" applyBorder="1" applyAlignment="1">
      <alignment horizontal="center" vertical="center"/>
    </xf>
    <xf numFmtId="173" fontId="51" fillId="0" borderId="49" xfId="0" applyNumberFormat="1" applyFont="1" applyBorder="1" applyAlignment="1">
      <alignment horizontal="center"/>
    </xf>
    <xf numFmtId="0" fontId="50" fillId="0" borderId="39" xfId="0" applyFont="1" applyBorder="1" applyAlignment="1">
      <alignment horizontal="right" vertical="center"/>
    </xf>
    <xf numFmtId="173" fontId="51" fillId="0" borderId="52" xfId="0" applyNumberFormat="1" applyFont="1" applyBorder="1" applyAlignment="1">
      <alignment horizontal="center" vertical="center"/>
    </xf>
    <xf numFmtId="173" fontId="51" fillId="0" borderId="53" xfId="0" applyNumberFormat="1" applyFont="1" applyBorder="1" applyAlignment="1">
      <alignment horizontal="center"/>
    </xf>
    <xf numFmtId="173" fontId="7" fillId="0" borderId="0" xfId="0" applyNumberFormat="1" applyFont="1"/>
    <xf numFmtId="0" fontId="52" fillId="0" borderId="0" xfId="0" applyFont="1"/>
    <xf numFmtId="0" fontId="52" fillId="0" borderId="0" xfId="0" applyFont="1" applyAlignment="1">
      <alignment horizontal="center" vertical="center"/>
    </xf>
    <xf numFmtId="0" fontId="53" fillId="0" borderId="0" xfId="0" applyFont="1"/>
    <xf numFmtId="0" fontId="52" fillId="0" borderId="19" xfId="0" applyFont="1" applyBorder="1" applyAlignment="1">
      <alignment horizontal="center" vertical="center"/>
    </xf>
    <xf numFmtId="0" fontId="52" fillId="0" borderId="19" xfId="0" applyFont="1" applyBorder="1"/>
    <xf numFmtId="0" fontId="53" fillId="0" borderId="0" xfId="0" applyFont="1" applyAlignment="1">
      <alignment horizontal="right"/>
    </xf>
    <xf numFmtId="167" fontId="52" fillId="0" borderId="0" xfId="0" applyNumberFormat="1" applyFont="1"/>
    <xf numFmtId="0" fontId="52" fillId="0" borderId="0" xfId="0" applyFont="1" applyAlignment="1">
      <alignment wrapText="1"/>
    </xf>
    <xf numFmtId="168" fontId="54" fillId="2" borderId="13" xfId="0" applyNumberFormat="1" applyFont="1" applyFill="1" applyBorder="1"/>
    <xf numFmtId="0" fontId="31" fillId="0" borderId="13" xfId="0" applyFont="1" applyBorder="1" applyAlignment="1">
      <alignment horizontal="center"/>
    </xf>
    <xf numFmtId="168" fontId="7" fillId="0" borderId="13" xfId="0" applyNumberFormat="1" applyFont="1" applyBorder="1"/>
    <xf numFmtId="168" fontId="7" fillId="0" borderId="0" xfId="0" applyNumberFormat="1" applyFont="1"/>
    <xf numFmtId="174" fontId="7" fillId="0" borderId="0" xfId="0" applyNumberFormat="1" applyFont="1"/>
    <xf numFmtId="0" fontId="54" fillId="2" borderId="13" xfId="0" applyFont="1" applyFill="1" applyBorder="1" applyAlignment="1">
      <alignment horizontal="center"/>
    </xf>
    <xf numFmtId="175" fontId="54" fillId="2" borderId="13" xfId="0" applyNumberFormat="1" applyFont="1" applyFill="1" applyBorder="1"/>
    <xf numFmtId="0" fontId="7" fillId="0" borderId="13" xfId="0" applyFont="1" applyBorder="1"/>
    <xf numFmtId="0" fontId="54" fillId="2" borderId="13" xfId="0" applyFont="1" applyFill="1" applyBorder="1"/>
    <xf numFmtId="49" fontId="61" fillId="4" borderId="13" xfId="0" applyNumberFormat="1" applyFont="1" applyFill="1" applyBorder="1" applyAlignment="1">
      <alignment horizontal="center" vertical="center" wrapText="1"/>
    </xf>
    <xf numFmtId="4" fontId="62" fillId="4" borderId="13" xfId="0" applyNumberFormat="1" applyFont="1" applyFill="1" applyBorder="1" applyAlignment="1">
      <alignment horizontal="center" vertical="center"/>
    </xf>
    <xf numFmtId="0" fontId="63" fillId="0" borderId="13" xfId="0" applyFont="1" applyBorder="1" applyAlignment="1">
      <alignment vertical="center" wrapText="1"/>
    </xf>
    <xf numFmtId="4" fontId="64" fillId="0" borderId="13" xfId="0" applyNumberFormat="1" applyFont="1" applyBorder="1" applyAlignment="1">
      <alignment vertical="center"/>
    </xf>
    <xf numFmtId="4" fontId="7" fillId="0" borderId="13" xfId="0" applyNumberFormat="1" applyFont="1" applyBorder="1" applyAlignment="1">
      <alignment vertical="center"/>
    </xf>
    <xf numFmtId="49" fontId="57" fillId="4" borderId="13" xfId="0" applyNumberFormat="1" applyFont="1" applyFill="1" applyBorder="1" applyAlignment="1">
      <alignment horizontal="left" vertical="center" wrapText="1"/>
    </xf>
    <xf numFmtId="4" fontId="65" fillId="4" borderId="13" xfId="0" applyNumberFormat="1" applyFont="1" applyFill="1" applyBorder="1" applyAlignment="1">
      <alignment vertical="center"/>
    </xf>
    <xf numFmtId="166" fontId="66" fillId="2" borderId="13" xfId="0" applyNumberFormat="1" applyFont="1" applyFill="1" applyBorder="1"/>
    <xf numFmtId="4" fontId="59" fillId="2" borderId="13" xfId="0" applyNumberFormat="1" applyFont="1" applyFill="1" applyBorder="1" applyAlignment="1">
      <alignment horizontal="right" vertical="center"/>
    </xf>
    <xf numFmtId="0" fontId="30" fillId="0" borderId="0" xfId="0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7" fontId="6" fillId="2" borderId="13" xfId="0" applyNumberFormat="1" applyFont="1" applyFill="1" applyBorder="1" applyAlignment="1">
      <alignment horizontal="center" vertical="center" wrapText="1"/>
    </xf>
    <xf numFmtId="49" fontId="33" fillId="0" borderId="13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164" fontId="13" fillId="0" borderId="13" xfId="0" applyNumberFormat="1" applyFont="1" applyBorder="1" applyAlignment="1">
      <alignment vertical="center"/>
    </xf>
    <xf numFmtId="0" fontId="17" fillId="0" borderId="13" xfId="0" applyFont="1" applyBorder="1" applyAlignment="1">
      <alignment horizontal="center"/>
    </xf>
    <xf numFmtId="166" fontId="69" fillId="2" borderId="13" xfId="0" applyNumberFormat="1" applyFont="1" applyFill="1" applyBorder="1"/>
    <xf numFmtId="0" fontId="17" fillId="0" borderId="0" xfId="0" applyFont="1" applyAlignment="1">
      <alignment horizontal="center" vertical="center" wrapText="1"/>
    </xf>
    <xf numFmtId="0" fontId="13" fillId="0" borderId="0" xfId="0" applyFont="1"/>
    <xf numFmtId="164" fontId="20" fillId="4" borderId="13" xfId="0" applyNumberFormat="1" applyFont="1" applyFill="1" applyBorder="1" applyAlignment="1">
      <alignment horizontal="center" vertical="center"/>
    </xf>
    <xf numFmtId="164" fontId="20" fillId="4" borderId="13" xfId="0" applyNumberFormat="1" applyFont="1" applyFill="1" applyBorder="1" applyAlignment="1">
      <alignment vertical="center"/>
    </xf>
    <xf numFmtId="164" fontId="70" fillId="10" borderId="13" xfId="0" applyNumberFormat="1" applyFont="1" applyFill="1" applyBorder="1" applyAlignment="1">
      <alignment horizontal="right" vertical="center"/>
    </xf>
    <xf numFmtId="164" fontId="22" fillId="10" borderId="13" xfId="0" applyNumberFormat="1" applyFont="1" applyFill="1" applyBorder="1" applyAlignment="1">
      <alignment vertical="center"/>
    </xf>
    <xf numFmtId="0" fontId="13" fillId="0" borderId="13" xfId="0" applyFont="1" applyBorder="1" applyAlignment="1">
      <alignment horizontal="center" vertical="center"/>
    </xf>
    <xf numFmtId="164" fontId="15" fillId="5" borderId="13" xfId="0" applyNumberFormat="1" applyFont="1" applyFill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164" fontId="15" fillId="0" borderId="13" xfId="0" applyNumberFormat="1" applyFont="1" applyBorder="1" applyAlignment="1">
      <alignment vertical="center"/>
    </xf>
    <xf numFmtId="0" fontId="17" fillId="0" borderId="0" xfId="0" applyFont="1" applyAlignment="1">
      <alignment horizontal="center"/>
    </xf>
    <xf numFmtId="166" fontId="13" fillId="0" borderId="13" xfId="0" applyNumberFormat="1" applyFont="1" applyBorder="1" applyAlignment="1">
      <alignment vertical="center"/>
    </xf>
    <xf numFmtId="166" fontId="54" fillId="2" borderId="13" xfId="0" applyNumberFormat="1" applyFont="1" applyFill="1" applyBorder="1"/>
    <xf numFmtId="166" fontId="30" fillId="0" borderId="0" xfId="0" applyNumberFormat="1" applyFont="1"/>
    <xf numFmtId="0" fontId="31" fillId="0" borderId="0" xfId="0" applyFont="1"/>
    <xf numFmtId="166" fontId="31" fillId="0" borderId="0" xfId="0" applyNumberFormat="1" applyFont="1"/>
    <xf numFmtId="0" fontId="7" fillId="5" borderId="13" xfId="0" applyFont="1" applyFill="1" applyBorder="1" applyAlignment="1">
      <alignment horizontal="center" vertical="center" wrapText="1"/>
    </xf>
    <xf numFmtId="0" fontId="71" fillId="0" borderId="13" xfId="0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49" fontId="71" fillId="0" borderId="13" xfId="0" applyNumberFormat="1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49" fontId="16" fillId="0" borderId="13" xfId="0" applyNumberFormat="1" applyFont="1" applyBorder="1" applyAlignment="1">
      <alignment horizontal="center" vertical="center"/>
    </xf>
    <xf numFmtId="2" fontId="14" fillId="0" borderId="13" xfId="0" applyNumberFormat="1" applyFont="1" applyBorder="1" applyAlignment="1">
      <alignment horizontal="right" vertical="center"/>
    </xf>
    <xf numFmtId="0" fontId="19" fillId="2" borderId="13" xfId="0" applyFont="1" applyFill="1" applyBorder="1" applyAlignment="1">
      <alignment horizontal="center" vertical="center" wrapText="1"/>
    </xf>
    <xf numFmtId="49" fontId="19" fillId="2" borderId="13" xfId="0" applyNumberFormat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49" fontId="16" fillId="5" borderId="12" xfId="0" applyNumberFormat="1" applyFont="1" applyFill="1" applyBorder="1" applyAlignment="1">
      <alignment horizontal="center"/>
    </xf>
    <xf numFmtId="0" fontId="16" fillId="5" borderId="13" xfId="0" applyFont="1" applyFill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/>
    </xf>
    <xf numFmtId="49" fontId="14" fillId="5" borderId="13" xfId="0" applyNumberFormat="1" applyFont="1" applyFill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right" vertical="center"/>
    </xf>
    <xf numFmtId="4" fontId="14" fillId="0" borderId="13" xfId="0" applyNumberFormat="1" applyFont="1" applyBorder="1" applyAlignment="1">
      <alignment horizontal="right" vertical="center"/>
    </xf>
    <xf numFmtId="0" fontId="30" fillId="5" borderId="17" xfId="0" applyFont="1" applyFill="1" applyBorder="1" applyAlignment="1">
      <alignment vertical="center"/>
    </xf>
    <xf numFmtId="0" fontId="7" fillId="5" borderId="17" xfId="0" applyFont="1" applyFill="1" applyBorder="1"/>
    <xf numFmtId="49" fontId="16" fillId="5" borderId="13" xfId="0" applyNumberFormat="1" applyFont="1" applyFill="1" applyBorder="1" applyAlignment="1">
      <alignment horizontal="center" vertical="center"/>
    </xf>
    <xf numFmtId="49" fontId="16" fillId="5" borderId="12" xfId="0" applyNumberFormat="1" applyFont="1" applyFill="1" applyBorder="1" applyAlignment="1">
      <alignment horizontal="center" vertical="center"/>
    </xf>
    <xf numFmtId="0" fontId="41" fillId="0" borderId="13" xfId="0" applyFont="1" applyBorder="1" applyAlignment="1">
      <alignment vertical="center" wrapText="1"/>
    </xf>
    <xf numFmtId="49" fontId="16" fillId="5" borderId="13" xfId="0" applyNumberFormat="1" applyFont="1" applyFill="1" applyBorder="1" applyAlignment="1">
      <alignment horizontal="center" vertical="center" wrapText="1"/>
    </xf>
    <xf numFmtId="0" fontId="41" fillId="5" borderId="13" xfId="0" applyFont="1" applyFill="1" applyBorder="1" applyAlignment="1">
      <alignment horizontal="right" vertical="center" wrapText="1"/>
    </xf>
    <xf numFmtId="0" fontId="41" fillId="5" borderId="13" xfId="0" applyFont="1" applyFill="1" applyBorder="1" applyAlignment="1">
      <alignment vertical="center" wrapText="1"/>
    </xf>
    <xf numFmtId="14" fontId="16" fillId="0" borderId="13" xfId="0" applyNumberFormat="1" applyFont="1" applyBorder="1" applyAlignment="1">
      <alignment horizontal="center"/>
    </xf>
    <xf numFmtId="0" fontId="16" fillId="5" borderId="13" xfId="0" quotePrefix="1" applyFont="1" applyFill="1" applyBorder="1" applyAlignment="1">
      <alignment horizontal="center"/>
    </xf>
    <xf numFmtId="0" fontId="7" fillId="5" borderId="17" xfId="0" applyFont="1" applyFill="1" applyBorder="1" applyAlignment="1">
      <alignment vertical="center"/>
    </xf>
    <xf numFmtId="0" fontId="41" fillId="0" borderId="13" xfId="0" applyFont="1" applyBorder="1" applyAlignment="1">
      <alignment horizontal="right" vertical="center" wrapText="1"/>
    </xf>
    <xf numFmtId="4" fontId="16" fillId="0" borderId="13" xfId="0" applyNumberFormat="1" applyFont="1" applyBorder="1" applyAlignment="1">
      <alignment horizontal="right"/>
    </xf>
    <xf numFmtId="0" fontId="7" fillId="17" borderId="17" xfId="0" applyFont="1" applyFill="1" applyBorder="1"/>
    <xf numFmtId="0" fontId="16" fillId="5" borderId="13" xfId="0" applyFont="1" applyFill="1" applyBorder="1" applyAlignment="1">
      <alignment horizontal="center"/>
    </xf>
    <xf numFmtId="177" fontId="16" fillId="0" borderId="0" xfId="0" applyNumberFormat="1" applyFont="1" applyAlignment="1">
      <alignment horizontal="center"/>
    </xf>
    <xf numFmtId="2" fontId="16" fillId="0" borderId="13" xfId="0" applyNumberFormat="1" applyFont="1" applyBorder="1" applyAlignment="1">
      <alignment horizontal="right"/>
    </xf>
    <xf numFmtId="1" fontId="16" fillId="0" borderId="13" xfId="0" applyNumberFormat="1" applyFont="1" applyBorder="1" applyAlignment="1">
      <alignment horizontal="center"/>
    </xf>
    <xf numFmtId="3" fontId="16" fillId="0" borderId="13" xfId="0" applyNumberFormat="1" applyFont="1" applyBorder="1" applyAlignment="1">
      <alignment horizontal="center"/>
    </xf>
    <xf numFmtId="49" fontId="16" fillId="0" borderId="13" xfId="0" applyNumberFormat="1" applyFont="1" applyBorder="1" applyAlignment="1">
      <alignment horizontal="left" vertical="center"/>
    </xf>
    <xf numFmtId="49" fontId="16" fillId="0" borderId="13" xfId="0" applyNumberFormat="1" applyFont="1" applyBorder="1" applyAlignment="1">
      <alignment horizontal="center"/>
    </xf>
    <xf numFmtId="166" fontId="16" fillId="0" borderId="13" xfId="0" applyNumberFormat="1" applyFont="1" applyBorder="1" applyAlignment="1">
      <alignment horizontal="right"/>
    </xf>
    <xf numFmtId="49" fontId="16" fillId="5" borderId="13" xfId="0" applyNumberFormat="1" applyFont="1" applyFill="1" applyBorder="1" applyAlignment="1">
      <alignment horizontal="center"/>
    </xf>
    <xf numFmtId="2" fontId="16" fillId="0" borderId="6" xfId="0" applyNumberFormat="1" applyFont="1" applyBorder="1" applyAlignment="1">
      <alignment horizontal="right"/>
    </xf>
    <xf numFmtId="0" fontId="16" fillId="0" borderId="0" xfId="0" applyFont="1" applyAlignment="1">
      <alignment horizontal="center"/>
    </xf>
    <xf numFmtId="166" fontId="16" fillId="0" borderId="13" xfId="0" applyNumberFormat="1" applyFont="1" applyBorder="1"/>
    <xf numFmtId="49" fontId="7" fillId="0" borderId="13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/>
    </xf>
    <xf numFmtId="49" fontId="30" fillId="5" borderId="13" xfId="0" applyNumberFormat="1" applyFont="1" applyFill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13" xfId="0" applyNumberFormat="1" applyFont="1" applyBorder="1" applyAlignment="1">
      <alignment horizontal="left" vertical="center"/>
    </xf>
    <xf numFmtId="4" fontId="13" fillId="0" borderId="13" xfId="0" applyNumberFormat="1" applyFont="1" applyBorder="1" applyAlignment="1">
      <alignment horizontal="right" vertical="center"/>
    </xf>
    <xf numFmtId="176" fontId="13" fillId="0" borderId="13" xfId="0" applyNumberFormat="1" applyFont="1" applyBorder="1" applyAlignment="1">
      <alignment horizontal="right" vertical="center"/>
    </xf>
    <xf numFmtId="49" fontId="73" fillId="0" borderId="13" xfId="0" applyNumberFormat="1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/>
    </xf>
    <xf numFmtId="0" fontId="73" fillId="5" borderId="13" xfId="0" applyFont="1" applyFill="1" applyBorder="1" applyAlignment="1">
      <alignment horizontal="center" vertical="center"/>
    </xf>
    <xf numFmtId="49" fontId="73" fillId="0" borderId="4" xfId="0" applyNumberFormat="1" applyFont="1" applyBorder="1" applyAlignment="1">
      <alignment horizontal="center" vertical="center"/>
    </xf>
    <xf numFmtId="49" fontId="73" fillId="0" borderId="13" xfId="0" applyNumberFormat="1" applyFont="1" applyBorder="1" applyAlignment="1">
      <alignment horizontal="center" vertical="center" wrapText="1"/>
    </xf>
    <xf numFmtId="176" fontId="15" fillId="0" borderId="5" xfId="0" applyNumberFormat="1" applyFont="1" applyBorder="1" applyAlignment="1">
      <alignment vertical="center" wrapText="1"/>
    </xf>
    <xf numFmtId="0" fontId="7" fillId="0" borderId="0" xfId="0" applyFont="1" applyAlignment="1">
      <alignment wrapText="1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54" fillId="2" borderId="57" xfId="0" applyFont="1" applyFill="1" applyBorder="1" applyAlignment="1">
      <alignment horizontal="center" vertical="center" wrapText="1"/>
    </xf>
    <xf numFmtId="49" fontId="7" fillId="5" borderId="12" xfId="0" applyNumberFormat="1" applyFont="1" applyFill="1" applyBorder="1" applyAlignment="1">
      <alignment horizontal="center"/>
    </xf>
    <xf numFmtId="176" fontId="7" fillId="0" borderId="13" xfId="0" applyNumberFormat="1" applyFont="1" applyBorder="1" applyAlignment="1">
      <alignment horizontal="right" vertical="center"/>
    </xf>
    <xf numFmtId="1" fontId="7" fillId="0" borderId="13" xfId="0" applyNumberFormat="1" applyFont="1" applyBorder="1" applyAlignment="1">
      <alignment horizontal="center"/>
    </xf>
    <xf numFmtId="49" fontId="7" fillId="0" borderId="0" xfId="0" applyNumberFormat="1" applyFont="1"/>
    <xf numFmtId="177" fontId="71" fillId="5" borderId="13" xfId="0" applyNumberFormat="1" applyFont="1" applyFill="1" applyBorder="1" applyAlignment="1">
      <alignment horizontal="center" wrapText="1"/>
    </xf>
    <xf numFmtId="49" fontId="72" fillId="0" borderId="13" xfId="0" applyNumberFormat="1" applyFont="1" applyBorder="1" applyAlignment="1">
      <alignment horizontal="center" vertical="center" wrapText="1"/>
    </xf>
    <xf numFmtId="49" fontId="71" fillId="5" borderId="12" xfId="0" applyNumberFormat="1" applyFont="1" applyFill="1" applyBorder="1" applyAlignment="1">
      <alignment horizontal="center"/>
    </xf>
    <xf numFmtId="49" fontId="3" fillId="0" borderId="13" xfId="0" applyNumberFormat="1" applyFont="1" applyBorder="1" applyAlignment="1">
      <alignment horizontal="center" vertical="center" wrapText="1"/>
    </xf>
    <xf numFmtId="49" fontId="74" fillId="0" borderId="0" xfId="0" applyNumberFormat="1" applyFont="1" applyAlignment="1">
      <alignment horizontal="center" vertical="center" wrapText="1"/>
    </xf>
    <xf numFmtId="178" fontId="13" fillId="5" borderId="13" xfId="0" applyNumberFormat="1" applyFont="1" applyFill="1" applyBorder="1" applyAlignment="1">
      <alignment horizontal="right" vertical="center"/>
    </xf>
    <xf numFmtId="49" fontId="74" fillId="0" borderId="13" xfId="0" applyNumberFormat="1" applyFont="1" applyBorder="1" applyAlignment="1">
      <alignment horizontal="center" vertical="center" wrapText="1"/>
    </xf>
    <xf numFmtId="0" fontId="77" fillId="3" borderId="17" xfId="0" applyFont="1" applyFill="1" applyBorder="1" applyAlignment="1">
      <alignment horizontal="center"/>
    </xf>
    <xf numFmtId="164" fontId="32" fillId="0" borderId="0" xfId="0" applyNumberFormat="1" applyFont="1" applyAlignment="1">
      <alignment vertical="center"/>
    </xf>
    <xf numFmtId="0" fontId="78" fillId="3" borderId="17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17" fontId="9" fillId="6" borderId="13" xfId="0" applyNumberFormat="1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 wrapText="1"/>
    </xf>
    <xf numFmtId="0" fontId="9" fillId="6" borderId="13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69" fillId="2" borderId="13" xfId="0" applyFont="1" applyFill="1" applyBorder="1" applyAlignment="1">
      <alignment horizontal="center" vertical="center"/>
    </xf>
    <xf numFmtId="0" fontId="10" fillId="18" borderId="13" xfId="0" applyFont="1" applyFill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9" fillId="2" borderId="13" xfId="0" applyFont="1" applyFill="1" applyBorder="1" applyAlignment="1">
      <alignment horizontal="center" vertical="center" wrapText="1"/>
    </xf>
    <xf numFmtId="0" fontId="10" fillId="18" borderId="13" xfId="0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vertical="center" wrapText="1"/>
    </xf>
    <xf numFmtId="0" fontId="69" fillId="0" borderId="0" xfId="0" applyFont="1" applyAlignment="1">
      <alignment horizontal="center" vertical="center" wrapText="1"/>
    </xf>
    <xf numFmtId="0" fontId="81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84" fillId="0" borderId="61" xfId="0" applyFont="1" applyBorder="1" applyAlignment="1" applyProtection="1">
      <alignment horizontal="center"/>
      <protection locked="0"/>
    </xf>
    <xf numFmtId="0" fontId="84" fillId="0" borderId="61" xfId="0" applyFont="1" applyBorder="1" applyAlignment="1" applyProtection="1">
      <alignment horizontal="center" vertical="center"/>
      <protection locked="0"/>
    </xf>
    <xf numFmtId="43" fontId="84" fillId="0" borderId="61" xfId="1" applyFont="1" applyFill="1" applyBorder="1" applyAlignment="1" applyProtection="1">
      <alignment horizontal="right"/>
      <protection locked="0"/>
    </xf>
    <xf numFmtId="44" fontId="84" fillId="0" borderId="61" xfId="2" applyFont="1" applyBorder="1" applyAlignment="1" applyProtection="1">
      <protection locked="0"/>
    </xf>
    <xf numFmtId="0" fontId="86" fillId="0" borderId="61" xfId="3" applyFont="1" applyBorder="1" applyAlignment="1" applyProtection="1">
      <alignment horizontal="center" vertical="center"/>
      <protection locked="0"/>
    </xf>
    <xf numFmtId="43" fontId="15" fillId="0" borderId="0" xfId="0" applyNumberFormat="1" applyFont="1"/>
    <xf numFmtId="0" fontId="89" fillId="19" borderId="61" xfId="3" applyFont="1" applyFill="1" applyBorder="1" applyAlignment="1" applyProtection="1">
      <alignment horizontal="center" vertical="center" wrapText="1"/>
    </xf>
    <xf numFmtId="0" fontId="89" fillId="19" borderId="61" xfId="3" applyFont="1" applyFill="1" applyBorder="1" applyAlignment="1" applyProtection="1">
      <alignment horizontal="center" vertical="center"/>
    </xf>
    <xf numFmtId="49" fontId="90" fillId="20" borderId="62" xfId="0" applyNumberFormat="1" applyFont="1" applyFill="1" applyBorder="1" applyAlignment="1" applyProtection="1">
      <alignment horizontal="center"/>
      <protection locked="0"/>
    </xf>
    <xf numFmtId="0" fontId="91" fillId="20" borderId="61" xfId="0" applyFont="1" applyFill="1" applyBorder="1" applyAlignment="1">
      <alignment horizontal="center" vertical="center" wrapText="1"/>
    </xf>
    <xf numFmtId="179" fontId="91" fillId="0" borderId="61" xfId="0" applyNumberFormat="1" applyFont="1" applyBorder="1" applyAlignment="1" applyProtection="1">
      <alignment horizontal="center"/>
      <protection locked="0"/>
    </xf>
    <xf numFmtId="49" fontId="91" fillId="20" borderId="61" xfId="0" applyNumberFormat="1" applyFont="1" applyFill="1" applyBorder="1" applyAlignment="1" applyProtection="1">
      <alignment horizontal="left"/>
      <protection locked="0"/>
    </xf>
    <xf numFmtId="0" fontId="91" fillId="0" borderId="61" xfId="0" applyFont="1" applyBorder="1" applyAlignment="1" applyProtection="1">
      <alignment horizontal="center"/>
      <protection locked="0"/>
    </xf>
    <xf numFmtId="49" fontId="91" fillId="20" borderId="61" xfId="5" applyNumberFormat="1" applyFont="1" applyFill="1" applyBorder="1" applyAlignment="1" applyProtection="1">
      <alignment horizontal="center"/>
      <protection locked="0"/>
    </xf>
    <xf numFmtId="49" fontId="91" fillId="20" borderId="61" xfId="3" applyNumberFormat="1" applyFont="1" applyFill="1" applyBorder="1" applyAlignment="1" applyProtection="1">
      <alignment horizontal="center" vertical="center"/>
      <protection locked="0"/>
    </xf>
    <xf numFmtId="4" fontId="92" fillId="20" borderId="61" xfId="4" applyNumberFormat="1" applyFont="1" applyFill="1" applyBorder="1" applyAlignment="1" applyProtection="1">
      <alignment horizontal="right" vertical="center"/>
    </xf>
    <xf numFmtId="2" fontId="91" fillId="20" borderId="61" xfId="8" applyNumberFormat="1" applyFont="1" applyFill="1" applyBorder="1"/>
    <xf numFmtId="2" fontId="92" fillId="20" borderId="61" xfId="4" applyNumberFormat="1" applyFont="1" applyFill="1" applyBorder="1" applyAlignment="1" applyProtection="1">
      <alignment horizontal="right" vertical="center"/>
    </xf>
    <xf numFmtId="173" fontId="92" fillId="20" borderId="61" xfId="1" applyNumberFormat="1" applyFont="1" applyFill="1" applyBorder="1" applyAlignment="1" applyProtection="1">
      <alignment horizontal="right" vertical="center"/>
    </xf>
    <xf numFmtId="4" fontId="92" fillId="0" borderId="61" xfId="4" applyNumberFormat="1" applyFont="1" applyBorder="1" applyAlignment="1" applyProtection="1">
      <alignment horizontal="right" vertical="center"/>
    </xf>
    <xf numFmtId="2" fontId="91" fillId="20" borderId="61" xfId="9" applyNumberFormat="1" applyFont="1" applyFill="1" applyBorder="1" applyAlignment="1" applyProtection="1">
      <alignment horizontal="center" vertical="center"/>
    </xf>
    <xf numFmtId="49" fontId="91" fillId="0" borderId="61" xfId="0" applyNumberFormat="1" applyFont="1" applyBorder="1" applyAlignment="1" applyProtection="1">
      <alignment horizontal="center"/>
      <protection locked="0"/>
    </xf>
    <xf numFmtId="49" fontId="91" fillId="20" borderId="61" xfId="5" applyNumberFormat="1" applyFont="1" applyFill="1" applyBorder="1" applyAlignment="1" applyProtection="1">
      <alignment horizontal="center" wrapText="1"/>
      <protection locked="0"/>
    </xf>
    <xf numFmtId="2" fontId="90" fillId="20" borderId="61" xfId="8" applyNumberFormat="1" applyFont="1" applyFill="1" applyBorder="1"/>
    <xf numFmtId="179" fontId="91" fillId="0" borderId="61" xfId="0" applyNumberFormat="1" applyFont="1" applyBorder="1" applyAlignment="1" applyProtection="1">
      <alignment horizontal="center" vertical="center"/>
      <protection locked="0"/>
    </xf>
    <xf numFmtId="49" fontId="91" fillId="20" borderId="61" xfId="0" applyNumberFormat="1" applyFont="1" applyFill="1" applyBorder="1"/>
    <xf numFmtId="179" fontId="91" fillId="0" borderId="61" xfId="0" applyNumberFormat="1" applyFont="1" applyBorder="1" applyAlignment="1">
      <alignment horizontal="center" vertical="center"/>
    </xf>
    <xf numFmtId="0" fontId="91" fillId="20" borderId="61" xfId="5" applyFont="1" applyFill="1" applyBorder="1" applyAlignment="1" applyProtection="1">
      <alignment horizontal="center"/>
      <protection locked="0"/>
    </xf>
    <xf numFmtId="49" fontId="91" fillId="20" borderId="61" xfId="7" applyNumberFormat="1" applyFont="1" applyFill="1" applyBorder="1" applyAlignment="1" applyProtection="1">
      <alignment horizontal="left"/>
      <protection locked="0"/>
    </xf>
    <xf numFmtId="49" fontId="91" fillId="20" borderId="61" xfId="7" applyNumberFormat="1" applyFont="1" applyFill="1" applyBorder="1" applyProtection="1">
      <protection locked="0"/>
    </xf>
    <xf numFmtId="49" fontId="91" fillId="0" borderId="61" xfId="5" applyNumberFormat="1" applyFont="1" applyBorder="1" applyAlignment="1" applyProtection="1">
      <alignment horizontal="center"/>
      <protection locked="0"/>
    </xf>
    <xf numFmtId="49" fontId="91" fillId="0" borderId="61" xfId="3" applyNumberFormat="1" applyFont="1" applyBorder="1" applyAlignment="1" applyProtection="1">
      <alignment horizontal="center" vertical="center"/>
      <protection locked="0"/>
    </xf>
    <xf numFmtId="49" fontId="91" fillId="20" borderId="61" xfId="7" applyNumberFormat="1" applyFont="1" applyFill="1" applyBorder="1" applyAlignment="1" applyProtection="1">
      <alignment horizontal="center"/>
      <protection locked="0"/>
    </xf>
    <xf numFmtId="179" fontId="91" fillId="20" borderId="61" xfId="0" applyNumberFormat="1" applyFont="1" applyFill="1" applyBorder="1" applyAlignment="1" applyProtection="1">
      <alignment horizontal="center"/>
      <protection locked="0"/>
    </xf>
    <xf numFmtId="179" fontId="91" fillId="0" borderId="61" xfId="3" applyNumberFormat="1" applyFont="1" applyBorder="1" applyAlignment="1" applyProtection="1">
      <alignment horizontal="center" vertical="center"/>
      <protection locked="0"/>
    </xf>
    <xf numFmtId="49" fontId="91" fillId="20" borderId="61" xfId="0" applyNumberFormat="1" applyFont="1" applyFill="1" applyBorder="1" applyAlignment="1" applyProtection="1">
      <alignment horizontal="center"/>
      <protection locked="0"/>
    </xf>
    <xf numFmtId="176" fontId="91" fillId="0" borderId="61" xfId="4" applyNumberFormat="1" applyFont="1" applyBorder="1" applyAlignment="1" applyProtection="1">
      <alignment horizontal="right" vertical="center"/>
    </xf>
    <xf numFmtId="1" fontId="93" fillId="20" borderId="61" xfId="3" applyNumberFormat="1" applyFont="1" applyFill="1" applyBorder="1" applyAlignment="1" applyProtection="1">
      <alignment horizontal="center" vertical="center"/>
      <protection locked="0"/>
    </xf>
    <xf numFmtId="1" fontId="93" fillId="0" borderId="61" xfId="3" applyNumberFormat="1" applyFont="1" applyBorder="1" applyAlignment="1" applyProtection="1">
      <alignment horizontal="center" vertical="center"/>
      <protection locked="0"/>
    </xf>
    <xf numFmtId="2" fontId="90" fillId="20" borderId="61" xfId="3" applyNumberFormat="1" applyFont="1" applyFill="1" applyBorder="1" applyAlignment="1" applyProtection="1">
      <alignment vertical="center"/>
      <protection locked="0"/>
    </xf>
    <xf numFmtId="0" fontId="93" fillId="20" borderId="61" xfId="3" applyFont="1" applyFill="1" applyBorder="1" applyAlignment="1" applyProtection="1">
      <alignment vertical="center"/>
      <protection locked="0"/>
    </xf>
    <xf numFmtId="0" fontId="93" fillId="0" borderId="61" xfId="3" applyFont="1" applyBorder="1" applyAlignment="1" applyProtection="1">
      <alignment vertical="center"/>
      <protection locked="0"/>
    </xf>
    <xf numFmtId="0" fontId="91" fillId="20" borderId="61" xfId="0" applyFont="1" applyFill="1" applyBorder="1" applyAlignment="1" applyProtection="1">
      <alignment horizontal="left"/>
      <protection locked="0"/>
    </xf>
    <xf numFmtId="2" fontId="90" fillId="20" borderId="61" xfId="3" applyNumberFormat="1" applyFont="1" applyFill="1" applyBorder="1" applyAlignment="1" applyProtection="1">
      <alignment horizontal="right" vertical="center"/>
      <protection locked="0"/>
    </xf>
    <xf numFmtId="0" fontId="91" fillId="20" borderId="61" xfId="5" applyFont="1" applyFill="1" applyBorder="1" applyAlignment="1" applyProtection="1">
      <alignment horizontal="center" wrapText="1"/>
      <protection locked="0"/>
    </xf>
    <xf numFmtId="0" fontId="93" fillId="0" borderId="30" xfId="3" applyFont="1" applyBorder="1" applyAlignment="1" applyProtection="1">
      <alignment horizontal="center" vertical="center"/>
      <protection locked="0"/>
    </xf>
    <xf numFmtId="0" fontId="93" fillId="0" borderId="30" xfId="3" applyFont="1" applyBorder="1" applyAlignment="1" applyProtection="1">
      <alignment horizontal="left" vertical="center"/>
      <protection locked="0"/>
    </xf>
    <xf numFmtId="0" fontId="90" fillId="0" borderId="30" xfId="3" applyFont="1" applyBorder="1" applyAlignment="1" applyProtection="1">
      <alignment horizontal="center" vertical="center"/>
      <protection locked="0"/>
    </xf>
    <xf numFmtId="2" fontId="90" fillId="0" borderId="30" xfId="3" applyNumberFormat="1" applyFont="1" applyBorder="1" applyAlignment="1" applyProtection="1">
      <alignment horizontal="center" vertical="center"/>
      <protection locked="0"/>
    </xf>
    <xf numFmtId="180" fontId="90" fillId="0" borderId="30" xfId="3" applyNumberFormat="1" applyFont="1" applyBorder="1" applyAlignment="1" applyProtection="1">
      <alignment vertical="center"/>
      <protection locked="0"/>
    </xf>
    <xf numFmtId="180" fontId="90" fillId="0" borderId="30" xfId="3" applyNumberFormat="1" applyFont="1" applyBorder="1" applyAlignment="1" applyProtection="1">
      <alignment horizontal="center" vertical="center"/>
      <protection locked="0"/>
    </xf>
    <xf numFmtId="180" fontId="90" fillId="0" borderId="30" xfId="3" applyNumberFormat="1" applyFont="1" applyBorder="1" applyAlignment="1" applyProtection="1">
      <alignment horizontal="right" vertical="center"/>
      <protection locked="0"/>
    </xf>
    <xf numFmtId="180" fontId="93" fillId="0" borderId="30" xfId="3" applyNumberFormat="1" applyFont="1" applyBorder="1" applyAlignment="1" applyProtection="1">
      <alignment horizontal="center" vertical="center"/>
      <protection locked="0"/>
    </xf>
    <xf numFmtId="1" fontId="93" fillId="0" borderId="30" xfId="3" applyNumberFormat="1" applyFont="1" applyBorder="1" applyAlignment="1" applyProtection="1">
      <alignment horizontal="center" vertical="center"/>
      <protection locked="0"/>
    </xf>
    <xf numFmtId="167" fontId="93" fillId="0" borderId="30" xfId="4" applyNumberFormat="1" applyFont="1" applyBorder="1" applyAlignment="1" applyProtection="1">
      <alignment horizontal="center" vertical="center"/>
      <protection locked="0"/>
    </xf>
    <xf numFmtId="0" fontId="94" fillId="0" borderId="30" xfId="3" applyFont="1" applyBorder="1" applyAlignment="1" applyProtection="1">
      <alignment horizontal="center" vertical="center"/>
      <protection locked="0"/>
    </xf>
    <xf numFmtId="2" fontId="94" fillId="0" borderId="30" xfId="3" applyNumberFormat="1" applyFont="1" applyBorder="1" applyAlignment="1" applyProtection="1">
      <alignment horizontal="center" vertical="center"/>
      <protection locked="0"/>
    </xf>
    <xf numFmtId="180" fontId="94" fillId="0" borderId="30" xfId="3" applyNumberFormat="1" applyFont="1" applyBorder="1" applyAlignment="1" applyProtection="1">
      <alignment vertical="center"/>
      <protection locked="0"/>
    </xf>
    <xf numFmtId="1" fontId="95" fillId="0" borderId="30" xfId="3" applyNumberFormat="1" applyFont="1" applyBorder="1" applyAlignment="1" applyProtection="1">
      <alignment horizontal="center" vertical="center"/>
      <protection locked="0"/>
    </xf>
    <xf numFmtId="0" fontId="96" fillId="19" borderId="61" xfId="3" applyFont="1" applyFill="1" applyBorder="1" applyAlignment="1" applyProtection="1">
      <alignment horizontal="center" vertical="center" wrapText="1"/>
    </xf>
    <xf numFmtId="0" fontId="96" fillId="19" borderId="61" xfId="3" applyFont="1" applyFill="1" applyBorder="1" applyAlignment="1" applyProtection="1">
      <alignment horizontal="center" vertical="center"/>
    </xf>
    <xf numFmtId="0" fontId="96" fillId="21" borderId="61" xfId="3" applyFont="1" applyFill="1" applyBorder="1" applyAlignment="1" applyProtection="1">
      <alignment horizontal="center" vertical="center"/>
    </xf>
    <xf numFmtId="0" fontId="96" fillId="21" borderId="61" xfId="3" applyFont="1" applyFill="1" applyBorder="1" applyAlignment="1" applyProtection="1">
      <alignment horizontal="center" vertical="center" wrapText="1"/>
    </xf>
    <xf numFmtId="2" fontId="96" fillId="21" borderId="61" xfId="3" applyNumberFormat="1" applyFont="1" applyFill="1" applyBorder="1" applyAlignment="1" applyProtection="1">
      <alignment horizontal="center" vertical="center"/>
    </xf>
    <xf numFmtId="2" fontId="96" fillId="21" borderId="61" xfId="3" applyNumberFormat="1" applyFont="1" applyFill="1" applyBorder="1" applyAlignment="1" applyProtection="1">
      <alignment vertical="center" wrapText="1"/>
    </xf>
    <xf numFmtId="167" fontId="96" fillId="21" borderId="61" xfId="4" applyNumberFormat="1" applyFont="1" applyFill="1" applyBorder="1" applyAlignment="1" applyProtection="1">
      <alignment horizontal="center" vertical="center" wrapText="1"/>
    </xf>
    <xf numFmtId="1" fontId="89" fillId="19" borderId="61" xfId="3" applyNumberFormat="1" applyFont="1" applyFill="1" applyBorder="1" applyAlignment="1" applyProtection="1">
      <alignment horizontal="center" vertical="center" wrapText="1"/>
    </xf>
    <xf numFmtId="2" fontId="89" fillId="19" borderId="61" xfId="4" applyNumberFormat="1" applyFont="1" applyFill="1" applyBorder="1" applyAlignment="1" applyProtection="1">
      <alignment horizontal="center" vertical="center" wrapText="1"/>
    </xf>
    <xf numFmtId="167" fontId="89" fillId="19" borderId="61" xfId="4" applyNumberFormat="1" applyFont="1" applyFill="1" applyBorder="1" applyAlignment="1" applyProtection="1">
      <alignment horizontal="center" vertical="center" wrapText="1"/>
    </xf>
    <xf numFmtId="0" fontId="93" fillId="0" borderId="30" xfId="3" applyFont="1" applyBorder="1" applyAlignment="1" applyProtection="1">
      <alignment vertical="center"/>
      <protection locked="0"/>
    </xf>
    <xf numFmtId="49" fontId="91" fillId="0" borderId="62" xfId="3" applyNumberFormat="1" applyFont="1" applyBorder="1" applyAlignment="1" applyProtection="1">
      <alignment horizontal="center" vertical="center"/>
      <protection locked="0"/>
    </xf>
    <xf numFmtId="0" fontId="91" fillId="0" borderId="61" xfId="3" applyFont="1" applyBorder="1" applyAlignment="1" applyProtection="1">
      <alignment horizontal="center" vertical="center"/>
      <protection locked="0"/>
    </xf>
    <xf numFmtId="4" fontId="91" fillId="20" borderId="61" xfId="6" applyNumberFormat="1" applyFont="1" applyFill="1" applyBorder="1"/>
    <xf numFmtId="2" fontId="92" fillId="0" borderId="61" xfId="4" applyNumberFormat="1" applyFont="1" applyBorder="1" applyAlignment="1" applyProtection="1">
      <alignment horizontal="right" vertical="center"/>
    </xf>
    <xf numFmtId="0" fontId="92" fillId="20" borderId="30" xfId="3" applyFont="1" applyFill="1" applyBorder="1" applyAlignment="1" applyProtection="1">
      <alignment horizontal="left" vertical="center"/>
      <protection locked="0"/>
    </xf>
    <xf numFmtId="0" fontId="91" fillId="20" borderId="61" xfId="6" applyFont="1" applyFill="1" applyBorder="1"/>
    <xf numFmtId="49" fontId="91" fillId="0" borderId="61" xfId="5" applyNumberFormat="1" applyFont="1" applyBorder="1" applyAlignment="1" applyProtection="1">
      <alignment horizontal="center" wrapText="1"/>
      <protection locked="0"/>
    </xf>
    <xf numFmtId="0" fontId="92" fillId="20" borderId="30" xfId="3" applyFont="1" applyFill="1" applyBorder="1" applyAlignment="1" applyProtection="1">
      <alignment vertical="center"/>
      <protection locked="0"/>
    </xf>
    <xf numFmtId="0" fontId="92" fillId="20" borderId="30" xfId="5" applyFont="1" applyFill="1" applyProtection="1">
      <protection locked="0"/>
    </xf>
    <xf numFmtId="0" fontId="91" fillId="0" borderId="61" xfId="5" applyFont="1" applyBorder="1" applyAlignment="1" applyProtection="1">
      <alignment horizontal="center"/>
      <protection locked="0"/>
    </xf>
    <xf numFmtId="49" fontId="91" fillId="0" borderId="61" xfId="7" applyNumberFormat="1" applyFont="1" applyBorder="1" applyAlignment="1" applyProtection="1">
      <alignment horizontal="center"/>
      <protection locked="0"/>
    </xf>
    <xf numFmtId="0" fontId="90" fillId="20" borderId="30" xfId="7" applyFont="1" applyFill="1" applyProtection="1">
      <protection locked="0"/>
    </xf>
    <xf numFmtId="0" fontId="92" fillId="20" borderId="30" xfId="7" applyFont="1" applyFill="1" applyProtection="1">
      <protection locked="0"/>
    </xf>
    <xf numFmtId="1" fontId="91" fillId="0" borderId="62" xfId="3" applyNumberFormat="1" applyFont="1" applyBorder="1" applyAlignment="1" applyProtection="1">
      <alignment horizontal="center" vertical="center"/>
      <protection locked="0"/>
    </xf>
    <xf numFmtId="1" fontId="91" fillId="0" borderId="61" xfId="3" applyNumberFormat="1" applyFont="1" applyBorder="1" applyAlignment="1" applyProtection="1">
      <alignment horizontal="center" vertical="center"/>
      <protection locked="0"/>
    </xf>
    <xf numFmtId="0" fontId="90" fillId="20" borderId="61" xfId="7" applyFont="1" applyFill="1" applyBorder="1" applyProtection="1">
      <protection locked="0"/>
    </xf>
    <xf numFmtId="0" fontId="91" fillId="0" borderId="61" xfId="5" applyFont="1" applyBorder="1" applyAlignment="1" applyProtection="1">
      <alignment horizontal="center" wrapText="1"/>
      <protection locked="0"/>
    </xf>
    <xf numFmtId="0" fontId="93" fillId="20" borderId="30" xfId="3" applyFont="1" applyFill="1" applyBorder="1" applyAlignment="1" applyProtection="1">
      <alignment horizontal="left" vertical="center"/>
      <protection locked="0"/>
    </xf>
    <xf numFmtId="2" fontId="93" fillId="0" borderId="30" xfId="4" applyNumberFormat="1" applyFont="1" applyBorder="1" applyAlignment="1" applyProtection="1">
      <alignment horizontal="center" vertical="center"/>
      <protection locked="0"/>
    </xf>
    <xf numFmtId="2" fontId="92" fillId="0" borderId="30" xfId="4" applyNumberFormat="1" applyFont="1" applyBorder="1" applyAlignment="1" applyProtection="1">
      <alignment horizontal="right" vertical="center"/>
    </xf>
    <xf numFmtId="167" fontId="95" fillId="0" borderId="30" xfId="4" applyNumberFormat="1" applyFont="1" applyBorder="1" applyAlignment="1" applyProtection="1">
      <alignment horizontal="left" vertical="center"/>
      <protection locked="0"/>
    </xf>
    <xf numFmtId="167" fontId="93" fillId="0" borderId="30" xfId="4" applyNumberFormat="1" applyFont="1" applyBorder="1" applyAlignment="1" applyProtection="1">
      <alignment horizontal="left" vertical="center"/>
      <protection locked="0"/>
    </xf>
    <xf numFmtId="2" fontId="93" fillId="0" borderId="30" xfId="3" applyNumberFormat="1" applyFont="1" applyBorder="1" applyAlignment="1" applyProtection="1">
      <alignment vertical="center"/>
      <protection locked="0"/>
    </xf>
    <xf numFmtId="0" fontId="92" fillId="0" borderId="30" xfId="3" applyFont="1" applyBorder="1" applyAlignment="1" applyProtection="1">
      <alignment horizontal="left" vertical="center"/>
      <protection locked="0"/>
    </xf>
    <xf numFmtId="0" fontId="92" fillId="0" borderId="30" xfId="3" applyFont="1" applyBorder="1" applyAlignment="1" applyProtection="1">
      <alignment vertical="center"/>
      <protection locked="0"/>
    </xf>
    <xf numFmtId="0" fontId="92" fillId="0" borderId="30" xfId="5" applyFont="1" applyProtection="1">
      <protection locked="0"/>
    </xf>
    <xf numFmtId="0" fontId="90" fillId="0" borderId="30" xfId="7" applyFont="1" applyProtection="1">
      <protection locked="0"/>
    </xf>
    <xf numFmtId="0" fontId="92" fillId="0" borderId="30" xfId="7" applyFont="1" applyProtection="1">
      <protection locked="0"/>
    </xf>
    <xf numFmtId="180" fontId="94" fillId="0" borderId="30" xfId="3" applyNumberFormat="1" applyFont="1" applyBorder="1" applyAlignment="1" applyProtection="1">
      <alignment horizontal="left" vertical="center"/>
      <protection locked="0"/>
    </xf>
    <xf numFmtId="180" fontId="90" fillId="0" borderId="30" xfId="3" applyNumberFormat="1" applyFont="1" applyBorder="1" applyAlignment="1" applyProtection="1">
      <alignment horizontal="left" vertical="center"/>
      <protection locked="0"/>
    </xf>
    <xf numFmtId="44" fontId="93" fillId="0" borderId="30" xfId="3" applyNumberFormat="1" applyFont="1" applyBorder="1" applyAlignment="1" applyProtection="1">
      <alignment horizontal="center" vertical="center"/>
      <protection locked="0"/>
    </xf>
    <xf numFmtId="2" fontId="90" fillId="0" borderId="30" xfId="3" applyNumberFormat="1" applyFont="1" applyBorder="1" applyAlignment="1" applyProtection="1">
      <alignment vertical="center"/>
      <protection locked="0"/>
    </xf>
    <xf numFmtId="4" fontId="90" fillId="0" borderId="30" xfId="3" applyNumberFormat="1" applyFont="1" applyBorder="1" applyAlignment="1" applyProtection="1">
      <alignment horizontal="center" vertical="center"/>
      <protection locked="0"/>
    </xf>
    <xf numFmtId="180" fontId="95" fillId="0" borderId="30" xfId="3" applyNumberFormat="1" applyFont="1" applyBorder="1" applyAlignment="1" applyProtection="1">
      <alignment horizontal="left" vertical="center"/>
      <protection locked="0"/>
    </xf>
    <xf numFmtId="8" fontId="93" fillId="0" borderId="30" xfId="3" applyNumberFormat="1" applyFont="1" applyBorder="1" applyAlignment="1" applyProtection="1">
      <alignment horizontal="left" vertical="center"/>
      <protection locked="0"/>
    </xf>
    <xf numFmtId="180" fontId="93" fillId="0" borderId="30" xfId="3" applyNumberFormat="1" applyFont="1" applyBorder="1" applyAlignment="1" applyProtection="1">
      <alignment vertical="center"/>
      <protection locked="0"/>
    </xf>
    <xf numFmtId="44" fontId="34" fillId="0" borderId="0" xfId="0" applyNumberFormat="1" applyFont="1"/>
    <xf numFmtId="43" fontId="13" fillId="0" borderId="0" xfId="0" applyNumberFormat="1" applyFont="1" applyAlignment="1">
      <alignment vertical="center"/>
    </xf>
    <xf numFmtId="0" fontId="1" fillId="20" borderId="61" xfId="0" applyFont="1" applyFill="1" applyBorder="1" applyAlignment="1">
      <alignment horizontal="center" vertical="center" wrapText="1"/>
    </xf>
    <xf numFmtId="49" fontId="145" fillId="20" borderId="61" xfId="0" applyNumberFormat="1" applyFont="1" applyFill="1" applyBorder="1" applyAlignment="1" applyProtection="1">
      <alignment horizontal="center" vertical="center"/>
      <protection locked="0"/>
    </xf>
    <xf numFmtId="49" fontId="145" fillId="20" borderId="62" xfId="0" applyNumberFormat="1" applyFont="1" applyFill="1" applyBorder="1" applyAlignment="1" applyProtection="1">
      <alignment horizontal="center"/>
      <protection locked="0"/>
    </xf>
    <xf numFmtId="0" fontId="115" fillId="0" borderId="30" xfId="540" applyAlignment="1" applyProtection="1">
      <alignment vertical="center"/>
      <protection locked="0"/>
    </xf>
    <xf numFmtId="0" fontId="118" fillId="19" borderId="61" xfId="545" applyFont="1" applyFill="1" applyBorder="1" applyAlignment="1" applyProtection="1">
      <alignment horizontal="center" vertical="center" wrapText="1"/>
    </xf>
    <xf numFmtId="0" fontId="115" fillId="0" borderId="30" xfId="540" applyAlignment="1" applyProtection="1">
      <alignment horizontal="center" vertical="center"/>
      <protection locked="0"/>
    </xf>
    <xf numFmtId="0" fontId="114" fillId="0" borderId="61" xfId="12" applyBorder="1" applyAlignment="1" applyProtection="1">
      <alignment horizontal="center"/>
      <protection locked="0"/>
    </xf>
    <xf numFmtId="49" fontId="121" fillId="0" borderId="61" xfId="540" applyNumberFormat="1" applyFont="1" applyBorder="1" applyAlignment="1" applyProtection="1">
      <alignment horizontal="center" vertical="center" wrapText="1"/>
      <protection locked="0"/>
    </xf>
    <xf numFmtId="0" fontId="119" fillId="21" borderId="61" xfId="540" applyFont="1" applyFill="1" applyBorder="1" applyAlignment="1">
      <alignment horizontal="center" vertical="center" wrapText="1"/>
    </xf>
    <xf numFmtId="0" fontId="120" fillId="20" borderId="61" xfId="25" applyFill="1" applyBorder="1" applyProtection="1">
      <protection locked="0"/>
    </xf>
    <xf numFmtId="0" fontId="121" fillId="0" borderId="61" xfId="540" applyFont="1" applyBorder="1" applyAlignment="1" applyProtection="1">
      <alignment horizontal="center"/>
      <protection locked="0"/>
    </xf>
    <xf numFmtId="0" fontId="120" fillId="0" borderId="61" xfId="25" applyBorder="1" applyAlignment="1">
      <alignment horizontal="center"/>
    </xf>
    <xf numFmtId="0" fontId="118" fillId="19" borderId="61" xfId="3" applyFont="1" applyFill="1" applyBorder="1" applyAlignment="1" applyProtection="1">
      <alignment horizontal="center" vertical="center" wrapText="1"/>
    </xf>
    <xf numFmtId="0" fontId="115" fillId="0" borderId="61" xfId="540" applyBorder="1" applyAlignment="1" applyProtection="1">
      <alignment horizontal="center" vertical="center"/>
      <protection locked="0"/>
    </xf>
    <xf numFmtId="0" fontId="117" fillId="21" borderId="61" xfId="540" applyFont="1" applyFill="1" applyBorder="1" applyAlignment="1">
      <alignment horizontal="center" vertical="center" wrapText="1"/>
    </xf>
    <xf numFmtId="49" fontId="145" fillId="20" borderId="61" xfId="610" applyNumberFormat="1" applyFont="1" applyFill="1" applyBorder="1" applyAlignment="1" applyProtection="1">
      <alignment horizontal="center" vertical="center"/>
      <protection locked="0"/>
    </xf>
    <xf numFmtId="0" fontId="144" fillId="0" borderId="61" xfId="540" applyFont="1" applyBorder="1" applyAlignment="1" applyProtection="1">
      <alignment horizontal="center"/>
      <protection locked="0"/>
    </xf>
    <xf numFmtId="0" fontId="120" fillId="0" borderId="61" xfId="25" applyBorder="1"/>
    <xf numFmtId="0" fontId="145" fillId="0" borderId="61" xfId="610" applyFont="1" applyBorder="1" applyAlignment="1" applyProtection="1">
      <alignment horizontal="center" vertical="center"/>
      <protection locked="0"/>
    </xf>
    <xf numFmtId="49" fontId="121" fillId="20" borderId="61" xfId="4" applyNumberFormat="1" applyFont="1" applyFill="1" applyBorder="1" applyAlignment="1" applyProtection="1">
      <alignment horizontal="right" vertical="center"/>
      <protection locked="0"/>
    </xf>
    <xf numFmtId="0" fontId="120" fillId="0" borderId="61" xfId="25" applyBorder="1" applyAlignment="1" applyProtection="1">
      <alignment horizontal="center" vertical="center"/>
      <protection locked="0"/>
    </xf>
    <xf numFmtId="2" fontId="121" fillId="20" borderId="61" xfId="4" applyNumberFormat="1" applyFont="1" applyFill="1" applyBorder="1" applyAlignment="1" applyProtection="1">
      <alignment horizontal="right" vertical="center" wrapText="1"/>
      <protection locked="0"/>
    </xf>
    <xf numFmtId="0" fontId="120" fillId="0" borderId="61" xfId="25" applyBorder="1" applyProtection="1">
      <protection locked="0"/>
    </xf>
    <xf numFmtId="0" fontId="145" fillId="0" borderId="61" xfId="611" applyFont="1" applyBorder="1" applyAlignment="1" applyProtection="1">
      <alignment horizontal="center" vertical="center"/>
      <protection locked="0"/>
    </xf>
    <xf numFmtId="0" fontId="121" fillId="0" borderId="61" xfId="540" applyFont="1" applyBorder="1" applyAlignment="1" applyProtection="1">
      <alignment horizontal="center" vertical="center" wrapText="1"/>
      <protection locked="0"/>
    </xf>
    <xf numFmtId="172" fontId="150" fillId="0" borderId="61" xfId="12" applyNumberFormat="1" applyFont="1" applyBorder="1" applyAlignment="1" applyProtection="1">
      <alignment horizontal="center"/>
      <protection locked="0"/>
    </xf>
    <xf numFmtId="0" fontId="150" fillId="0" borderId="61" xfId="12" applyFont="1" applyBorder="1" applyAlignment="1" applyProtection="1">
      <alignment horizontal="center"/>
      <protection locked="0"/>
    </xf>
    <xf numFmtId="49" fontId="150" fillId="0" borderId="61" xfId="12" applyNumberFormat="1" applyFont="1" applyBorder="1" applyAlignment="1" applyProtection="1">
      <alignment horizontal="center"/>
      <protection locked="0"/>
    </xf>
    <xf numFmtId="43" fontId="150" fillId="0" borderId="61" xfId="15" applyFont="1" applyBorder="1" applyProtection="1">
      <protection locked="0"/>
    </xf>
    <xf numFmtId="43" fontId="150" fillId="0" borderId="61" xfId="15" applyFont="1" applyBorder="1" applyAlignment="1" applyProtection="1">
      <alignment horizontal="right"/>
      <protection locked="0"/>
    </xf>
    <xf numFmtId="2" fontId="114" fillId="0" borderId="61" xfId="12" applyNumberFormat="1" applyBorder="1" applyAlignment="1" applyProtection="1">
      <alignment horizontal="right"/>
      <protection locked="0"/>
    </xf>
    <xf numFmtId="0" fontId="145" fillId="0" borderId="61" xfId="0" applyFont="1" applyBorder="1" applyAlignment="1" applyProtection="1">
      <alignment horizontal="center" vertical="center" wrapText="1"/>
      <protection locked="0"/>
    </xf>
    <xf numFmtId="14" fontId="1" fillId="0" borderId="61" xfId="0" applyNumberFormat="1" applyFont="1" applyBorder="1" applyAlignment="1" applyProtection="1">
      <alignment horizontal="center" vertical="center"/>
      <protection locked="0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1" fillId="0" borderId="61" xfId="0" applyFont="1" applyBorder="1" applyAlignment="1">
      <alignment horizontal="center" vertical="center" wrapText="1"/>
    </xf>
    <xf numFmtId="0" fontId="1" fillId="0" borderId="61" xfId="0" applyFont="1" applyBorder="1"/>
    <xf numFmtId="177" fontId="147" fillId="20" borderId="61" xfId="0" applyNumberFormat="1" applyFont="1" applyFill="1" applyBorder="1" applyAlignment="1" applyProtection="1">
      <alignment horizontal="center" vertical="center"/>
      <protection locked="0"/>
    </xf>
    <xf numFmtId="0" fontId="145" fillId="0" borderId="61" xfId="0" applyFont="1" applyBorder="1" applyAlignment="1" applyProtection="1">
      <alignment horizontal="center"/>
      <protection locked="0"/>
    </xf>
    <xf numFmtId="177" fontId="145" fillId="0" borderId="61" xfId="0" applyNumberFormat="1" applyFont="1" applyBorder="1" applyAlignment="1" applyProtection="1">
      <alignment horizontal="center" vertical="center"/>
      <protection locked="0"/>
    </xf>
    <xf numFmtId="49" fontId="145" fillId="0" borderId="61" xfId="0" applyNumberFormat="1" applyFont="1" applyBorder="1" applyAlignment="1" applyProtection="1">
      <alignment horizontal="center" vertical="center"/>
      <protection locked="0"/>
    </xf>
    <xf numFmtId="0" fontId="145" fillId="0" borderId="61" xfId="0" applyFont="1" applyBorder="1" applyAlignment="1" applyProtection="1">
      <alignment horizontal="center" vertical="center"/>
      <protection locked="0"/>
    </xf>
    <xf numFmtId="0" fontId="1" fillId="0" borderId="61" xfId="0" applyFont="1" applyBorder="1" applyAlignment="1">
      <alignment horizontal="center"/>
    </xf>
    <xf numFmtId="0" fontId="1" fillId="0" borderId="61" xfId="0" applyFont="1" applyBorder="1" applyAlignment="1" applyProtection="1">
      <alignment horizontal="center" vertical="center"/>
      <protection locked="0"/>
    </xf>
    <xf numFmtId="4" fontId="123" fillId="20" borderId="61" xfId="599" applyNumberFormat="1" applyFont="1" applyFill="1" applyBorder="1" applyAlignment="1" applyProtection="1">
      <alignment horizontal="right" vertical="center"/>
      <protection locked="0"/>
    </xf>
    <xf numFmtId="14" fontId="1" fillId="0" borderId="61" xfId="0" applyNumberFormat="1" applyFont="1" applyBorder="1" applyAlignment="1" applyProtection="1">
      <alignment horizontal="center" vertical="center" readingOrder="1"/>
      <protection locked="0"/>
    </xf>
    <xf numFmtId="178" fontId="123" fillId="20" borderId="61" xfId="599" applyNumberFormat="1" applyFont="1" applyFill="1" applyBorder="1" applyAlignment="1" applyProtection="1">
      <alignment horizontal="right" vertical="center"/>
      <protection locked="0"/>
    </xf>
    <xf numFmtId="0" fontId="145" fillId="0" borderId="61" xfId="0" applyFont="1" applyBorder="1" applyAlignment="1" applyProtection="1">
      <alignment horizontal="center" vertical="justify"/>
      <protection locked="0"/>
    </xf>
    <xf numFmtId="2" fontId="123" fillId="20" borderId="61" xfId="599" applyNumberFormat="1" applyFont="1" applyFill="1" applyBorder="1" applyAlignment="1" applyProtection="1">
      <alignment horizontal="right" vertical="center"/>
      <protection locked="0"/>
    </xf>
    <xf numFmtId="177" fontId="145" fillId="0" borderId="61" xfId="0" applyNumberFormat="1" applyFont="1" applyBorder="1" applyAlignment="1" applyProtection="1">
      <alignment horizontal="center" vertical="justify"/>
      <protection locked="0"/>
    </xf>
    <xf numFmtId="0" fontId="1" fillId="20" borderId="61" xfId="0" applyFont="1" applyFill="1" applyBorder="1" applyAlignment="1" applyProtection="1">
      <alignment horizontal="center" vertical="center"/>
      <protection locked="0"/>
    </xf>
    <xf numFmtId="49" fontId="145" fillId="0" borderId="61" xfId="0" applyNumberFormat="1" applyFont="1" applyBorder="1" applyAlignment="1" applyProtection="1">
      <alignment horizontal="center" vertical="center" readingOrder="1"/>
      <protection locked="0"/>
    </xf>
    <xf numFmtId="14" fontId="1" fillId="0" borderId="74" xfId="0" applyNumberFormat="1" applyFont="1" applyBorder="1" applyAlignment="1">
      <alignment horizontal="center" vertical="center"/>
    </xf>
    <xf numFmtId="14" fontId="1" fillId="0" borderId="61" xfId="0" applyNumberFormat="1" applyFont="1" applyBorder="1" applyAlignment="1" applyProtection="1">
      <alignment horizontal="justify" vertical="center"/>
      <protection locked="0"/>
    </xf>
    <xf numFmtId="0" fontId="120" fillId="0" borderId="61" xfId="25" applyBorder="1" applyAlignment="1">
      <alignment horizontal="justify" vertical="center"/>
    </xf>
    <xf numFmtId="49" fontId="1" fillId="0" borderId="61" xfId="0" applyNumberFormat="1" applyFont="1" applyBorder="1" applyAlignment="1" applyProtection="1">
      <alignment horizontal="center"/>
      <protection locked="0"/>
    </xf>
    <xf numFmtId="49" fontId="1" fillId="0" borderId="61" xfId="0" applyNumberFormat="1" applyFont="1" applyBorder="1" applyProtection="1">
      <protection locked="0"/>
    </xf>
    <xf numFmtId="49" fontId="120" fillId="0" borderId="61" xfId="25" applyNumberFormat="1" applyBorder="1" applyAlignment="1" applyProtection="1">
      <alignment horizontal="center"/>
      <protection locked="0"/>
    </xf>
    <xf numFmtId="49" fontId="1" fillId="20" borderId="61" xfId="0" applyNumberFormat="1" applyFont="1" applyFill="1" applyBorder="1" applyAlignment="1" applyProtection="1">
      <alignment horizontal="center"/>
      <protection locked="0"/>
    </xf>
    <xf numFmtId="0" fontId="1" fillId="20" borderId="61" xfId="0" applyFont="1" applyFill="1" applyBorder="1" applyAlignment="1" applyProtection="1">
      <alignment horizontal="center"/>
      <protection locked="0"/>
    </xf>
    <xf numFmtId="0" fontId="1" fillId="20" borderId="61" xfId="0" applyFont="1" applyFill="1" applyBorder="1" applyAlignment="1" applyProtection="1">
      <alignment horizontal="center" wrapText="1"/>
      <protection locked="0"/>
    </xf>
    <xf numFmtId="14" fontId="1" fillId="20" borderId="61" xfId="0" applyNumberFormat="1" applyFont="1" applyFill="1" applyBorder="1" applyAlignment="1" applyProtection="1">
      <alignment horizontal="center" readingOrder="1"/>
      <protection locked="0"/>
    </xf>
    <xf numFmtId="0" fontId="1" fillId="20" borderId="61" xfId="0" applyFont="1" applyFill="1" applyBorder="1" applyProtection="1">
      <protection locked="0"/>
    </xf>
    <xf numFmtId="49" fontId="146" fillId="0" borderId="61" xfId="0" applyNumberFormat="1" applyFont="1" applyBorder="1" applyAlignment="1" applyProtection="1">
      <alignment horizontal="center" vertical="center"/>
      <protection locked="0"/>
    </xf>
    <xf numFmtId="0" fontId="0" fillId="0" borderId="61" xfId="0" applyBorder="1" applyProtection="1">
      <protection locked="0"/>
    </xf>
    <xf numFmtId="0" fontId="0" fillId="20" borderId="61" xfId="0" applyFill="1" applyBorder="1" applyAlignment="1" applyProtection="1">
      <alignment horizontal="center" wrapText="1"/>
      <protection locked="0"/>
    </xf>
    <xf numFmtId="177" fontId="0" fillId="0" borderId="61" xfId="0" applyNumberFormat="1" applyBorder="1" applyAlignment="1">
      <alignment horizontal="center"/>
    </xf>
    <xf numFmtId="14" fontId="0" fillId="0" borderId="61" xfId="0" applyNumberFormat="1" applyBorder="1" applyAlignment="1">
      <alignment horizontal="center"/>
    </xf>
    <xf numFmtId="0" fontId="0" fillId="0" borderId="61" xfId="0" applyBorder="1"/>
    <xf numFmtId="0" fontId="0" fillId="0" borderId="0" xfId="0" applyAlignment="1" applyProtection="1">
      <alignment horizontal="center"/>
      <protection locked="0"/>
    </xf>
    <xf numFmtId="173" fontId="121" fillId="20" borderId="61" xfId="1" applyNumberFormat="1" applyFont="1" applyFill="1" applyBorder="1" applyAlignment="1" applyProtection="1">
      <alignment horizontal="right" vertical="center"/>
      <protection locked="0"/>
    </xf>
    <xf numFmtId="49" fontId="1" fillId="0" borderId="61" xfId="0" applyNumberFormat="1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justify"/>
    </xf>
    <xf numFmtId="49" fontId="1" fillId="0" borderId="61" xfId="0" applyNumberFormat="1" applyFont="1" applyBorder="1" applyAlignment="1" applyProtection="1">
      <alignment horizontal="center" vertical="justify"/>
      <protection locked="0"/>
    </xf>
    <xf numFmtId="14" fontId="143" fillId="0" borderId="61" xfId="0" applyNumberFormat="1" applyFont="1" applyBorder="1" applyAlignment="1">
      <alignment horizontal="center"/>
    </xf>
    <xf numFmtId="14" fontId="0" fillId="0" borderId="61" xfId="0" applyNumberFormat="1" applyBorder="1"/>
    <xf numFmtId="49" fontId="142" fillId="0" borderId="61" xfId="0" applyNumberFormat="1" applyFont="1" applyBorder="1" applyAlignment="1" applyProtection="1">
      <alignment horizontal="center" vertical="center"/>
      <protection locked="0"/>
    </xf>
    <xf numFmtId="49" fontId="87" fillId="0" borderId="61" xfId="0" applyNumberFormat="1" applyFont="1" applyBorder="1" applyAlignment="1" applyProtection="1">
      <alignment horizontal="center" vertical="center"/>
      <protection locked="0"/>
    </xf>
    <xf numFmtId="0" fontId="143" fillId="20" borderId="61" xfId="0" applyFont="1" applyFill="1" applyBorder="1" applyAlignment="1" applyProtection="1">
      <alignment horizontal="center" vertical="center"/>
      <protection locked="0"/>
    </xf>
    <xf numFmtId="0" fontId="143" fillId="0" borderId="61" xfId="0" applyFont="1" applyBorder="1"/>
    <xf numFmtId="0" fontId="143" fillId="0" borderId="61" xfId="0" applyFont="1" applyBorder="1" applyAlignment="1" applyProtection="1">
      <alignment horizontal="center" vertical="center"/>
      <protection locked="0"/>
    </xf>
    <xf numFmtId="0" fontId="142" fillId="0" borderId="61" xfId="0" applyFont="1" applyBorder="1" applyAlignment="1" applyProtection="1">
      <alignment horizontal="center"/>
      <protection locked="0"/>
    </xf>
    <xf numFmtId="0" fontId="143" fillId="0" borderId="61" xfId="0" applyFont="1" applyBorder="1" applyAlignment="1">
      <alignment horizontal="center" vertical="justify"/>
    </xf>
    <xf numFmtId="49" fontId="145" fillId="20" borderId="61" xfId="0" applyNumberFormat="1" applyFont="1" applyFill="1" applyBorder="1" applyAlignment="1" applyProtection="1">
      <alignment horizontal="center"/>
      <protection locked="0"/>
    </xf>
    <xf numFmtId="14" fontId="1" fillId="0" borderId="61" xfId="0" applyNumberFormat="1" applyFont="1" applyBorder="1" applyAlignment="1">
      <alignment horizontal="center" vertical="center"/>
    </xf>
    <xf numFmtId="49" fontId="142" fillId="20" borderId="61" xfId="0" applyNumberFormat="1" applyFont="1" applyFill="1" applyBorder="1" applyAlignment="1" applyProtection="1">
      <alignment horizontal="center"/>
      <protection locked="0"/>
    </xf>
    <xf numFmtId="0" fontId="0" fillId="0" borderId="61" xfId="0" applyBorder="1" applyAlignment="1">
      <alignment horizontal="center"/>
    </xf>
    <xf numFmtId="1" fontId="0" fillId="0" borderId="61" xfId="1" applyNumberFormat="1" applyFont="1" applyBorder="1"/>
    <xf numFmtId="1" fontId="0" fillId="0" borderId="61" xfId="0" applyNumberFormat="1" applyBorder="1" applyAlignment="1">
      <alignment horizontal="center"/>
    </xf>
    <xf numFmtId="1" fontId="0" fillId="0" borderId="61" xfId="0" applyNumberFormat="1" applyBorder="1"/>
    <xf numFmtId="4" fontId="0" fillId="0" borderId="61" xfId="0" applyNumberFormat="1" applyBorder="1"/>
    <xf numFmtId="0" fontId="115" fillId="0" borderId="61" xfId="540" applyBorder="1" applyAlignment="1" applyProtection="1">
      <alignment vertical="center"/>
      <protection locked="0"/>
    </xf>
    <xf numFmtId="3" fontId="0" fillId="0" borderId="61" xfId="0" applyNumberFormat="1" applyBorder="1"/>
    <xf numFmtId="177" fontId="145" fillId="0" borderId="62" xfId="0" applyNumberFormat="1" applyFont="1" applyBorder="1" applyAlignment="1" applyProtection="1">
      <alignment horizontal="center" vertical="center"/>
      <protection locked="0"/>
    </xf>
    <xf numFmtId="0" fontId="116" fillId="0" borderId="61" xfId="0" applyFont="1" applyBorder="1"/>
    <xf numFmtId="49" fontId="122" fillId="20" borderId="62" xfId="0" applyNumberFormat="1" applyFont="1" applyFill="1" applyBorder="1" applyAlignment="1" applyProtection="1">
      <alignment horizontal="center"/>
      <protection locked="0"/>
    </xf>
    <xf numFmtId="0" fontId="116" fillId="20" borderId="61" xfId="0" applyFont="1" applyFill="1" applyBorder="1" applyAlignment="1">
      <alignment horizontal="center" vertical="center" wrapText="1"/>
    </xf>
    <xf numFmtId="49" fontId="122" fillId="20" borderId="61" xfId="0" applyNumberFormat="1" applyFont="1" applyFill="1" applyBorder="1" applyAlignment="1" applyProtection="1">
      <alignment horizontal="center" vertical="center"/>
      <protection locked="0"/>
    </xf>
    <xf numFmtId="0" fontId="122" fillId="20" borderId="61" xfId="0" applyFont="1" applyFill="1" applyBorder="1" applyAlignment="1" applyProtection="1">
      <alignment horizontal="center" vertical="center"/>
      <protection locked="0"/>
    </xf>
    <xf numFmtId="0" fontId="122" fillId="0" borderId="61" xfId="0" applyFont="1" applyBorder="1" applyAlignment="1" applyProtection="1">
      <alignment horizontal="center" vertical="center" wrapText="1"/>
      <protection locked="0"/>
    </xf>
    <xf numFmtId="14" fontId="122" fillId="0" borderId="61" xfId="0" applyNumberFormat="1" applyFont="1" applyBorder="1" applyAlignment="1" applyProtection="1">
      <alignment horizontal="center" vertical="center" wrapText="1" readingOrder="1"/>
      <protection locked="0"/>
    </xf>
    <xf numFmtId="14" fontId="116" fillId="0" borderId="61" xfId="0" applyNumberFormat="1" applyFont="1" applyBorder="1" applyAlignment="1" applyProtection="1">
      <alignment horizontal="center" vertical="center"/>
      <protection locked="0"/>
    </xf>
    <xf numFmtId="2" fontId="123" fillId="20" borderId="61" xfId="1" applyNumberFormat="1" applyFont="1" applyFill="1" applyBorder="1" applyAlignment="1" applyProtection="1">
      <alignment horizontal="right" vertical="center"/>
      <protection locked="0"/>
    </xf>
    <xf numFmtId="7" fontId="151" fillId="0" borderId="61" xfId="25" applyNumberFormat="1" applyFont="1" applyFill="1" applyBorder="1" applyAlignment="1" applyProtection="1">
      <alignment horizontal="center" vertical="center" wrapText="1"/>
      <protection locked="0"/>
    </xf>
    <xf numFmtId="49" fontId="122" fillId="20" borderId="61" xfId="610" applyNumberFormat="1" applyFont="1" applyFill="1" applyBorder="1" applyAlignment="1" applyProtection="1">
      <alignment horizontal="center" vertical="center"/>
      <protection locked="0"/>
    </xf>
    <xf numFmtId="0" fontId="122" fillId="20" borderId="61" xfId="610" applyFont="1" applyFill="1" applyBorder="1" applyAlignment="1" applyProtection="1">
      <alignment horizontal="center" vertical="center"/>
      <protection locked="0"/>
    </xf>
    <xf numFmtId="0" fontId="116" fillId="0" borderId="61" xfId="0" applyFont="1" applyBorder="1" applyAlignment="1" applyProtection="1">
      <alignment horizontal="center" vertical="center" wrapText="1"/>
      <protection locked="0"/>
    </xf>
    <xf numFmtId="14" fontId="116" fillId="0" borderId="74" xfId="0" applyNumberFormat="1" applyFont="1" applyBorder="1" applyAlignment="1" applyProtection="1">
      <alignment horizontal="center" vertical="center" readingOrder="1"/>
      <protection locked="0"/>
    </xf>
    <xf numFmtId="2" fontId="123" fillId="20" borderId="61" xfId="4" applyNumberFormat="1" applyFont="1" applyFill="1" applyBorder="1" applyAlignment="1" applyProtection="1">
      <alignment horizontal="right" vertical="center"/>
      <protection locked="0"/>
    </xf>
    <xf numFmtId="0" fontId="151" fillId="20" borderId="61" xfId="25" applyFont="1" applyFill="1" applyBorder="1" applyAlignment="1" applyProtection="1">
      <alignment horizontal="center"/>
      <protection locked="0"/>
    </xf>
    <xf numFmtId="0" fontId="116" fillId="0" borderId="61" xfId="0" applyFont="1" applyBorder="1" applyAlignment="1">
      <alignment horizontal="center" vertical="center" wrapText="1"/>
    </xf>
    <xf numFmtId="7" fontId="151" fillId="20" borderId="61" xfId="25" applyNumberFormat="1" applyFont="1" applyFill="1" applyBorder="1" applyAlignment="1" applyProtection="1">
      <alignment horizontal="center" vertical="center" wrapText="1"/>
      <protection locked="0"/>
    </xf>
    <xf numFmtId="0" fontId="151" fillId="0" borderId="61" xfId="25" applyFont="1" applyBorder="1" applyAlignment="1" applyProtection="1">
      <alignment horizontal="center" vertical="center"/>
      <protection locked="0"/>
    </xf>
    <xf numFmtId="49" fontId="122" fillId="0" borderId="61" xfId="540" applyNumberFormat="1" applyFont="1" applyBorder="1" applyAlignment="1" applyProtection="1">
      <alignment horizontal="center" vertical="center" wrapText="1" readingOrder="1"/>
      <protection locked="0"/>
    </xf>
    <xf numFmtId="14" fontId="122" fillId="0" borderId="61" xfId="2163" applyNumberFormat="1" applyFont="1" applyBorder="1" applyAlignment="1" applyProtection="1">
      <alignment horizontal="center" vertical="center" wrapText="1" readingOrder="1"/>
      <protection locked="0"/>
    </xf>
    <xf numFmtId="49" fontId="122" fillId="20" borderId="61" xfId="609" applyNumberFormat="1" applyFont="1" applyFill="1" applyBorder="1" applyAlignment="1" applyProtection="1">
      <alignment horizontal="center" vertical="center"/>
      <protection locked="0"/>
    </xf>
    <xf numFmtId="0" fontId="122" fillId="20" borderId="61" xfId="609" applyFont="1" applyFill="1" applyBorder="1" applyAlignment="1" applyProtection="1">
      <alignment horizontal="center" vertical="center"/>
      <protection locked="0"/>
    </xf>
    <xf numFmtId="177" fontId="152" fillId="20" borderId="61" xfId="0" applyNumberFormat="1" applyFont="1" applyFill="1" applyBorder="1" applyAlignment="1" applyProtection="1">
      <alignment horizontal="center" vertical="center"/>
      <protection locked="0"/>
    </xf>
    <xf numFmtId="0" fontId="122" fillId="0" borderId="61" xfId="0" applyFont="1" applyBorder="1" applyAlignment="1" applyProtection="1">
      <alignment horizontal="center"/>
      <protection locked="0"/>
    </xf>
    <xf numFmtId="177" fontId="122" fillId="0" borderId="61" xfId="0" applyNumberFormat="1" applyFont="1" applyBorder="1" applyAlignment="1" applyProtection="1">
      <alignment horizontal="center" vertical="center"/>
      <protection locked="0"/>
    </xf>
    <xf numFmtId="0" fontId="122" fillId="20" borderId="61" xfId="611" applyFont="1" applyFill="1" applyBorder="1" applyAlignment="1" applyProtection="1">
      <alignment horizontal="center" vertical="center"/>
      <protection locked="0"/>
    </xf>
    <xf numFmtId="49" fontId="122" fillId="0" borderId="61" xfId="0" applyNumberFormat="1" applyFont="1" applyBorder="1" applyAlignment="1" applyProtection="1">
      <alignment horizontal="center" vertical="center"/>
      <protection locked="0"/>
    </xf>
    <xf numFmtId="0" fontId="122" fillId="0" borderId="61" xfId="0" applyFont="1" applyBorder="1" applyAlignment="1" applyProtection="1">
      <alignment horizontal="center" vertical="center"/>
      <protection locked="0"/>
    </xf>
    <xf numFmtId="49" fontId="116" fillId="20" borderId="61" xfId="0" applyNumberFormat="1" applyFont="1" applyFill="1" applyBorder="1" applyAlignment="1">
      <alignment horizontal="center" vertical="center" wrapText="1"/>
    </xf>
    <xf numFmtId="49" fontId="123" fillId="20" borderId="61" xfId="4" applyNumberFormat="1" applyFont="1" applyFill="1" applyBorder="1" applyAlignment="1" applyProtection="1">
      <alignment horizontal="right" vertical="center"/>
      <protection locked="0"/>
    </xf>
    <xf numFmtId="0" fontId="116" fillId="0" borderId="61" xfId="0" applyFont="1" applyBorder="1" applyAlignment="1" applyProtection="1">
      <alignment horizontal="center" vertical="center"/>
      <protection locked="0"/>
    </xf>
    <xf numFmtId="178" fontId="123" fillId="20" borderId="61" xfId="4" applyNumberFormat="1" applyFont="1" applyFill="1" applyBorder="1" applyAlignment="1" applyProtection="1">
      <alignment horizontal="right" vertical="center"/>
      <protection locked="0"/>
    </xf>
    <xf numFmtId="0" fontId="116" fillId="0" borderId="61" xfId="0" applyFont="1" applyBorder="1" applyAlignment="1">
      <alignment horizontal="center"/>
    </xf>
    <xf numFmtId="0" fontId="116" fillId="0" borderId="0" xfId="0" applyFont="1" applyAlignment="1">
      <alignment horizontal="center"/>
    </xf>
    <xf numFmtId="0" fontId="151" fillId="0" borderId="61" xfId="25" applyFont="1" applyBorder="1" applyAlignment="1" applyProtection="1">
      <alignment horizontal="center" vertical="center" wrapText="1"/>
      <protection locked="0"/>
    </xf>
    <xf numFmtId="14" fontId="116" fillId="0" borderId="75" xfId="0" applyNumberFormat="1" applyFont="1" applyBorder="1" applyAlignment="1" applyProtection="1">
      <alignment horizontal="center" vertical="center" readingOrder="1"/>
      <protection locked="0"/>
    </xf>
    <xf numFmtId="2" fontId="122" fillId="0" borderId="61" xfId="0" applyNumberFormat="1" applyFont="1" applyBorder="1" applyAlignment="1" applyProtection="1">
      <alignment horizontal="center" vertical="center"/>
      <protection locked="0"/>
    </xf>
    <xf numFmtId="49" fontId="116" fillId="0" borderId="61" xfId="2165" applyNumberFormat="1" applyFont="1" applyBorder="1"/>
    <xf numFmtId="0" fontId="116" fillId="0" borderId="61" xfId="0" applyFont="1" applyBorder="1" applyAlignment="1">
      <alignment wrapText="1"/>
    </xf>
    <xf numFmtId="4" fontId="123" fillId="20" borderId="61" xfId="4" applyNumberFormat="1" applyFont="1" applyFill="1" applyBorder="1" applyAlignment="1" applyProtection="1">
      <alignment horizontal="right" vertical="center"/>
      <protection locked="0"/>
    </xf>
    <xf numFmtId="0" fontId="116" fillId="0" borderId="0" xfId="0" applyFont="1" applyAlignment="1">
      <alignment wrapText="1"/>
    </xf>
    <xf numFmtId="49" fontId="116" fillId="0" borderId="61" xfId="0" applyNumberFormat="1" applyFont="1" applyBorder="1" applyAlignment="1">
      <alignment horizontal="center" wrapText="1"/>
    </xf>
    <xf numFmtId="0" fontId="116" fillId="0" borderId="71" xfId="0" applyFont="1" applyBorder="1" applyAlignment="1" applyProtection="1">
      <alignment horizontal="center" vertical="center" wrapText="1"/>
      <protection locked="0"/>
    </xf>
    <xf numFmtId="14" fontId="116" fillId="0" borderId="61" xfId="0" applyNumberFormat="1" applyFont="1" applyBorder="1" applyAlignment="1">
      <alignment horizontal="center" vertical="center"/>
    </xf>
    <xf numFmtId="14" fontId="116" fillId="0" borderId="0" xfId="0" applyNumberFormat="1" applyFont="1"/>
    <xf numFmtId="14" fontId="116" fillId="0" borderId="61" xfId="0" applyNumberFormat="1" applyFont="1" applyBorder="1" applyAlignment="1" applyProtection="1">
      <alignment horizontal="center" vertical="center" readingOrder="1"/>
      <protection locked="0"/>
    </xf>
    <xf numFmtId="0" fontId="116" fillId="0" borderId="61" xfId="0" applyFont="1" applyBorder="1" applyAlignment="1" applyProtection="1">
      <alignment horizontal="center"/>
      <protection locked="0"/>
    </xf>
    <xf numFmtId="177" fontId="122" fillId="0" borderId="61" xfId="0" applyNumberFormat="1" applyFont="1" applyBorder="1" applyAlignment="1" applyProtection="1">
      <alignment horizontal="center"/>
      <protection locked="0"/>
    </xf>
    <xf numFmtId="0" fontId="116" fillId="0" borderId="61" xfId="0" applyFont="1" applyBorder="1" applyAlignment="1" applyProtection="1">
      <alignment horizontal="center" wrapText="1"/>
      <protection locked="0"/>
    </xf>
    <xf numFmtId="49" fontId="116" fillId="0" borderId="75" xfId="0" applyNumberFormat="1" applyFont="1" applyBorder="1" applyAlignment="1" applyProtection="1">
      <alignment horizontal="center"/>
      <protection locked="0"/>
    </xf>
    <xf numFmtId="14" fontId="116" fillId="0" borderId="74" xfId="0" applyNumberFormat="1" applyFont="1" applyBorder="1" applyAlignment="1" applyProtection="1">
      <alignment horizontal="center"/>
      <protection locked="0"/>
    </xf>
    <xf numFmtId="0" fontId="151" fillId="0" borderId="61" xfId="25" applyFont="1" applyBorder="1" applyAlignment="1" applyProtection="1">
      <alignment horizontal="center" wrapText="1"/>
      <protection locked="0"/>
    </xf>
    <xf numFmtId="49" fontId="116" fillId="0" borderId="0" xfId="0" applyNumberFormat="1" applyFont="1" applyAlignment="1">
      <alignment horizontal="center"/>
    </xf>
    <xf numFmtId="0" fontId="122" fillId="0" borderId="61" xfId="0" applyFont="1" applyBorder="1" applyAlignment="1" applyProtection="1">
      <alignment horizontal="center" vertical="justify"/>
      <protection locked="0"/>
    </xf>
    <xf numFmtId="0" fontId="116" fillId="0" borderId="0" xfId="0" applyFont="1" applyAlignment="1">
      <alignment horizontal="center" wrapText="1"/>
    </xf>
    <xf numFmtId="14" fontId="116" fillId="0" borderId="74" xfId="0" applyNumberFormat="1" applyFont="1" applyBorder="1" applyAlignment="1" applyProtection="1">
      <alignment horizontal="center" vertical="justify"/>
      <protection locked="0"/>
    </xf>
    <xf numFmtId="0" fontId="151" fillId="0" borderId="61" xfId="25" applyFont="1" applyBorder="1" applyAlignment="1" applyProtection="1">
      <alignment horizontal="center"/>
      <protection locked="0"/>
    </xf>
    <xf numFmtId="177" fontId="122" fillId="0" borderId="61" xfId="0" applyNumberFormat="1" applyFont="1" applyBorder="1" applyAlignment="1" applyProtection="1">
      <alignment horizontal="center" vertical="justify"/>
      <protection locked="0"/>
    </xf>
    <xf numFmtId="0" fontId="116" fillId="0" borderId="73" xfId="0" applyFont="1" applyBorder="1" applyAlignment="1" applyProtection="1">
      <alignment horizontal="center" vertical="justify"/>
      <protection locked="0"/>
    </xf>
    <xf numFmtId="0" fontId="151" fillId="0" borderId="72" xfId="25" applyFont="1" applyBorder="1" applyAlignment="1" applyProtection="1">
      <alignment horizontal="center"/>
      <protection locked="0"/>
    </xf>
    <xf numFmtId="49" fontId="122" fillId="20" borderId="62" xfId="0" applyNumberFormat="1" applyFont="1" applyFill="1" applyBorder="1" applyAlignment="1" applyProtection="1">
      <alignment horizontal="center" vertical="center"/>
      <protection locked="0"/>
    </xf>
    <xf numFmtId="0" fontId="116" fillId="20" borderId="61" xfId="0" applyFont="1" applyFill="1" applyBorder="1" applyAlignment="1" applyProtection="1">
      <alignment horizontal="center" vertical="center"/>
      <protection locked="0"/>
    </xf>
    <xf numFmtId="177" fontId="122" fillId="20" borderId="61" xfId="0" applyNumberFormat="1" applyFont="1" applyFill="1" applyBorder="1" applyAlignment="1" applyProtection="1">
      <alignment horizontal="center" vertical="center"/>
      <protection locked="0"/>
    </xf>
    <xf numFmtId="0" fontId="116" fillId="20" borderId="61" xfId="0" applyFont="1" applyFill="1" applyBorder="1" applyAlignment="1" applyProtection="1">
      <alignment horizontal="center" vertical="center" wrapText="1"/>
      <protection locked="0"/>
    </xf>
    <xf numFmtId="14" fontId="116" fillId="20" borderId="75" xfId="0" applyNumberFormat="1" applyFont="1" applyFill="1" applyBorder="1" applyAlignment="1" applyProtection="1">
      <alignment horizontal="center" vertical="center" readingOrder="1"/>
      <protection locked="0"/>
    </xf>
    <xf numFmtId="14" fontId="116" fillId="20" borderId="61" xfId="0" applyNumberFormat="1" applyFont="1" applyFill="1" applyBorder="1" applyAlignment="1" applyProtection="1">
      <alignment horizontal="center" vertical="center"/>
      <protection locked="0"/>
    </xf>
    <xf numFmtId="0" fontId="151" fillId="20" borderId="61" xfId="25" applyFont="1" applyFill="1" applyBorder="1" applyAlignment="1" applyProtection="1">
      <alignment horizontal="center" vertical="center"/>
      <protection locked="0"/>
    </xf>
    <xf numFmtId="49" fontId="122" fillId="20" borderId="61" xfId="0" applyNumberFormat="1" applyFont="1" applyFill="1" applyBorder="1" applyAlignment="1" applyProtection="1">
      <alignment horizontal="center"/>
      <protection locked="0"/>
    </xf>
    <xf numFmtId="49" fontId="116" fillId="0" borderId="61" xfId="0" applyNumberFormat="1" applyFont="1" applyBorder="1" applyAlignment="1">
      <alignment horizontal="center"/>
    </xf>
    <xf numFmtId="49" fontId="122" fillId="0" borderId="61" xfId="0" applyNumberFormat="1" applyFont="1" applyBorder="1" applyAlignment="1" applyProtection="1">
      <alignment horizontal="center" vertical="center" readingOrder="1"/>
      <protection locked="0"/>
    </xf>
    <xf numFmtId="49" fontId="151" fillId="0" borderId="61" xfId="25" applyNumberFormat="1" applyFont="1" applyFill="1" applyBorder="1" applyAlignment="1" applyProtection="1">
      <alignment horizontal="center" vertical="center"/>
      <protection locked="0"/>
    </xf>
    <xf numFmtId="0" fontId="123" fillId="0" borderId="61" xfId="540" applyFont="1" applyBorder="1" applyAlignment="1" applyProtection="1">
      <alignment horizontal="center" vertical="center" wrapText="1"/>
      <protection locked="0"/>
    </xf>
    <xf numFmtId="0" fontId="151" fillId="0" borderId="61" xfId="25" applyFont="1" applyBorder="1" applyAlignment="1">
      <alignment horizontal="center"/>
    </xf>
    <xf numFmtId="49" fontId="99" fillId="0" borderId="61" xfId="11" applyNumberFormat="1" applyFill="1" applyBorder="1" applyAlignment="1" applyProtection="1">
      <alignment horizontal="center" vertical="center"/>
      <protection locked="0"/>
    </xf>
    <xf numFmtId="49" fontId="10" fillId="3" borderId="1" xfId="0" applyNumberFormat="1" applyFont="1" applyFill="1" applyBorder="1" applyAlignment="1">
      <alignment horizontal="center" vertical="center" wrapText="1"/>
    </xf>
    <xf numFmtId="0" fontId="5" fillId="0" borderId="9" xfId="0" applyFont="1" applyBorder="1"/>
    <xf numFmtId="0" fontId="11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5" fillId="0" borderId="6" xfId="0" applyFont="1" applyBorder="1"/>
    <xf numFmtId="164" fontId="4" fillId="0" borderId="2" xfId="0" applyNumberFormat="1" applyFont="1" applyBorder="1" applyAlignment="1">
      <alignment horizontal="center" vertical="center"/>
    </xf>
    <xf numFmtId="0" fontId="5" fillId="0" borderId="3" xfId="0" applyFont="1" applyBorder="1"/>
    <xf numFmtId="0" fontId="6" fillId="2" borderId="4" xfId="0" applyFont="1" applyFill="1" applyBorder="1" applyAlignment="1">
      <alignment horizontal="center" vertical="center"/>
    </xf>
    <xf numFmtId="0" fontId="5" fillId="0" borderId="5" xfId="0" applyFont="1" applyBorder="1"/>
    <xf numFmtId="164" fontId="4" fillId="0" borderId="7" xfId="0" applyNumberFormat="1" applyFont="1" applyBorder="1" applyAlignment="1">
      <alignment horizontal="center" vertical="center"/>
    </xf>
    <xf numFmtId="0" fontId="5" fillId="0" borderId="8" xfId="0" applyFont="1" applyBorder="1"/>
    <xf numFmtId="0" fontId="8" fillId="2" borderId="1" xfId="0" applyFont="1" applyFill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 wrapText="1"/>
    </xf>
    <xf numFmtId="0" fontId="5" fillId="0" borderId="11" xfId="0" applyFont="1" applyBorder="1"/>
    <xf numFmtId="0" fontId="8" fillId="2" borderId="4" xfId="0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left" vertical="center" wrapText="1"/>
    </xf>
    <xf numFmtId="0" fontId="5" fillId="0" borderId="14" xfId="0" applyFont="1" applyBorder="1"/>
    <xf numFmtId="164" fontId="6" fillId="2" borderId="2" xfId="0" applyNumberFormat="1" applyFont="1" applyFill="1" applyBorder="1" applyAlignment="1">
      <alignment horizontal="center" vertical="center"/>
    </xf>
    <xf numFmtId="0" fontId="5" fillId="0" borderId="10" xfId="0" applyFont="1" applyBorder="1"/>
    <xf numFmtId="164" fontId="6" fillId="2" borderId="4" xfId="0" applyNumberFormat="1" applyFont="1" applyFill="1" applyBorder="1" applyAlignment="1">
      <alignment horizontal="left" vertical="center"/>
    </xf>
    <xf numFmtId="165" fontId="14" fillId="0" borderId="4" xfId="0" applyNumberFormat="1" applyFont="1" applyBorder="1" applyAlignment="1">
      <alignment horizontal="center" vertical="center"/>
    </xf>
    <xf numFmtId="164" fontId="13" fillId="0" borderId="14" xfId="0" applyNumberFormat="1" applyFont="1" applyBorder="1" applyAlignment="1">
      <alignment horizontal="left" vertical="center"/>
    </xf>
    <xf numFmtId="164" fontId="15" fillId="0" borderId="14" xfId="0" applyNumberFormat="1" applyFont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left" vertical="center"/>
    </xf>
    <xf numFmtId="164" fontId="18" fillId="0" borderId="4" xfId="0" applyNumberFormat="1" applyFont="1" applyBorder="1" applyAlignment="1">
      <alignment horizontal="center" vertical="center"/>
    </xf>
    <xf numFmtId="164" fontId="6" fillId="2" borderId="15" xfId="0" applyNumberFormat="1" applyFont="1" applyFill="1" applyBorder="1" applyAlignment="1">
      <alignment horizontal="left" vertical="center"/>
    </xf>
    <xf numFmtId="166" fontId="19" fillId="2" borderId="4" xfId="0" applyNumberFormat="1" applyFont="1" applyFill="1" applyBorder="1" applyAlignment="1">
      <alignment horizontal="center" vertical="center"/>
    </xf>
    <xf numFmtId="164" fontId="17" fillId="6" borderId="15" xfId="0" applyNumberFormat="1" applyFont="1" applyFill="1" applyBorder="1" applyAlignment="1">
      <alignment horizontal="left" vertical="center"/>
    </xf>
    <xf numFmtId="164" fontId="18" fillId="6" borderId="4" xfId="0" applyNumberFormat="1" applyFont="1" applyFill="1" applyBorder="1" applyAlignment="1">
      <alignment horizontal="center" vertical="center"/>
    </xf>
    <xf numFmtId="164" fontId="19" fillId="2" borderId="4" xfId="0" applyNumberFormat="1" applyFont="1" applyFill="1" applyBorder="1" applyAlignment="1">
      <alignment horizontal="center" vertical="center"/>
    </xf>
    <xf numFmtId="164" fontId="13" fillId="0" borderId="4" xfId="0" applyNumberFormat="1" applyFont="1" applyBorder="1" applyAlignment="1">
      <alignment horizontal="left" vertical="center"/>
    </xf>
    <xf numFmtId="0" fontId="19" fillId="2" borderId="4" xfId="0" applyFont="1" applyFill="1" applyBorder="1" applyAlignment="1">
      <alignment horizontal="center" vertical="center"/>
    </xf>
    <xf numFmtId="164" fontId="17" fillId="7" borderId="4" xfId="0" applyNumberFormat="1" applyFont="1" applyFill="1" applyBorder="1" applyAlignment="1">
      <alignment horizontal="left" vertical="center"/>
    </xf>
    <xf numFmtId="164" fontId="18" fillId="7" borderId="4" xfId="0" applyNumberFormat="1" applyFont="1" applyFill="1" applyBorder="1" applyAlignment="1">
      <alignment horizontal="center" vertical="center"/>
    </xf>
    <xf numFmtId="164" fontId="17" fillId="8" borderId="4" xfId="0" applyNumberFormat="1" applyFont="1" applyFill="1" applyBorder="1" applyAlignment="1">
      <alignment horizontal="left" vertical="center"/>
    </xf>
    <xf numFmtId="164" fontId="18" fillId="8" borderId="4" xfId="0" applyNumberFormat="1" applyFont="1" applyFill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164" fontId="15" fillId="5" borderId="4" xfId="0" applyNumberFormat="1" applyFont="1" applyFill="1" applyBorder="1" applyAlignment="1">
      <alignment horizontal="left" vertical="center"/>
    </xf>
    <xf numFmtId="164" fontId="22" fillId="10" borderId="4" xfId="0" applyNumberFormat="1" applyFont="1" applyFill="1" applyBorder="1" applyAlignment="1">
      <alignment horizontal="left" vertical="center"/>
    </xf>
    <xf numFmtId="166" fontId="23" fillId="10" borderId="4" xfId="0" applyNumberFormat="1" applyFont="1" applyFill="1" applyBorder="1" applyAlignment="1">
      <alignment horizontal="center" vertical="center" wrapText="1"/>
    </xf>
    <xf numFmtId="166" fontId="21" fillId="4" borderId="4" xfId="0" applyNumberFormat="1" applyFont="1" applyFill="1" applyBorder="1" applyAlignment="1">
      <alignment horizontal="center" vertical="center"/>
    </xf>
    <xf numFmtId="0" fontId="5" fillId="0" borderId="16" xfId="0" applyFont="1" applyBorder="1"/>
    <xf numFmtId="164" fontId="20" fillId="4" borderId="4" xfId="0" applyNumberFormat="1" applyFont="1" applyFill="1" applyBorder="1" applyAlignment="1">
      <alignment horizontal="left" vertical="center"/>
    </xf>
    <xf numFmtId="166" fontId="23" fillId="10" borderId="4" xfId="0" applyNumberFormat="1" applyFont="1" applyFill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166" fontId="25" fillId="10" borderId="4" xfId="0" applyNumberFormat="1" applyFont="1" applyFill="1" applyBorder="1" applyAlignment="1">
      <alignment horizontal="center" vertical="center"/>
    </xf>
    <xf numFmtId="164" fontId="24" fillId="10" borderId="4" xfId="0" applyNumberFormat="1" applyFont="1" applyFill="1" applyBorder="1" applyAlignment="1">
      <alignment horizontal="left" vertical="center"/>
    </xf>
    <xf numFmtId="164" fontId="13" fillId="9" borderId="4" xfId="0" applyNumberFormat="1" applyFont="1" applyFill="1" applyBorder="1" applyAlignment="1">
      <alignment horizontal="left" vertical="center"/>
    </xf>
    <xf numFmtId="164" fontId="14" fillId="9" borderId="4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22" fillId="0" borderId="4" xfId="0" applyNumberFormat="1" applyFont="1" applyBorder="1" applyAlignment="1">
      <alignment horizontal="left" vertical="center"/>
    </xf>
    <xf numFmtId="166" fontId="23" fillId="0" borderId="4" xfId="0" applyNumberFormat="1" applyFont="1" applyBorder="1" applyAlignment="1">
      <alignment horizontal="center" vertical="center"/>
    </xf>
    <xf numFmtId="164" fontId="15" fillId="0" borderId="4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26" fillId="0" borderId="19" xfId="0" applyFont="1" applyBorder="1" applyAlignment="1">
      <alignment horizontal="center" vertical="top" wrapText="1"/>
    </xf>
    <xf numFmtId="0" fontId="5" fillId="0" borderId="19" xfId="0" applyFont="1" applyBorder="1"/>
    <xf numFmtId="0" fontId="17" fillId="0" borderId="19" xfId="0" applyFont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center" wrapText="1"/>
    </xf>
    <xf numFmtId="164" fontId="27" fillId="0" borderId="4" xfId="0" applyNumberFormat="1" applyFont="1" applyBorder="1" applyAlignment="1">
      <alignment horizontal="left" vertical="center" wrapText="1"/>
    </xf>
    <xf numFmtId="0" fontId="30" fillId="0" borderId="4" xfId="0" applyFont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164" fontId="82" fillId="0" borderId="2" xfId="0" applyNumberFormat="1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18" xfId="0" applyFont="1" applyBorder="1"/>
    <xf numFmtId="0" fontId="6" fillId="2" borderId="24" xfId="0" applyFont="1" applyFill="1" applyBorder="1" applyAlignment="1">
      <alignment horizontal="center" vertical="center"/>
    </xf>
    <xf numFmtId="0" fontId="5" fillId="0" borderId="25" xfId="0" applyFont="1" applyBorder="1"/>
    <xf numFmtId="0" fontId="5" fillId="0" borderId="26" xfId="0" applyFont="1" applyBorder="1"/>
    <xf numFmtId="164" fontId="6" fillId="2" borderId="2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 wrapText="1"/>
    </xf>
    <xf numFmtId="164" fontId="14" fillId="0" borderId="4" xfId="0" applyNumberFormat="1" applyFont="1" applyBorder="1" applyAlignment="1">
      <alignment horizontal="center" vertical="center" wrapText="1"/>
    </xf>
    <xf numFmtId="164" fontId="98" fillId="0" borderId="12" xfId="10" applyNumberFormat="1" applyFont="1" applyBorder="1" applyAlignment="1">
      <alignment horizontal="center" vertical="center"/>
    </xf>
    <xf numFmtId="0" fontId="97" fillId="0" borderId="56" xfId="10" applyFont="1" applyBorder="1"/>
    <xf numFmtId="0" fontId="29" fillId="0" borderId="0" xfId="0" applyFont="1" applyAlignment="1">
      <alignment horizontal="left" vertical="center" wrapText="1"/>
    </xf>
    <xf numFmtId="164" fontId="15" fillId="10" borderId="4" xfId="0" applyNumberFormat="1" applyFont="1" applyFill="1" applyBorder="1" applyAlignment="1">
      <alignment horizontal="left" vertical="center"/>
    </xf>
    <xf numFmtId="166" fontId="14" fillId="10" borderId="4" xfId="0" applyNumberFormat="1" applyFont="1" applyFill="1" applyBorder="1" applyAlignment="1">
      <alignment horizontal="center" vertical="center"/>
    </xf>
    <xf numFmtId="166" fontId="14" fillId="4" borderId="4" xfId="0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164" fontId="20" fillId="7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center" vertical="center"/>
    </xf>
    <xf numFmtId="164" fontId="17" fillId="4" borderId="4" xfId="0" applyNumberFormat="1" applyFont="1" applyFill="1" applyBorder="1" applyAlignment="1">
      <alignment horizontal="left" vertical="center"/>
    </xf>
    <xf numFmtId="166" fontId="18" fillId="4" borderId="4" xfId="0" applyNumberFormat="1" applyFont="1" applyFill="1" applyBorder="1" applyAlignment="1">
      <alignment horizontal="center" vertical="center"/>
    </xf>
    <xf numFmtId="164" fontId="13" fillId="3" borderId="4" xfId="0" applyNumberFormat="1" applyFont="1" applyFill="1" applyBorder="1" applyAlignment="1">
      <alignment horizontal="left" vertical="center"/>
    </xf>
    <xf numFmtId="166" fontId="14" fillId="0" borderId="4" xfId="0" applyNumberFormat="1" applyFont="1" applyBorder="1" applyAlignment="1">
      <alignment horizontal="center" vertical="center" wrapText="1"/>
    </xf>
    <xf numFmtId="164" fontId="17" fillId="6" borderId="4" xfId="0" applyNumberFormat="1" applyFont="1" applyFill="1" applyBorder="1" applyAlignment="1">
      <alignment horizontal="left" vertical="center"/>
    </xf>
    <xf numFmtId="164" fontId="17" fillId="3" borderId="4" xfId="0" applyNumberFormat="1" applyFont="1" applyFill="1" applyBorder="1" applyAlignment="1">
      <alignment horizontal="left" vertical="center"/>
    </xf>
    <xf numFmtId="164" fontId="4" fillId="0" borderId="0" xfId="0" applyNumberFormat="1" applyFont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wrapText="1"/>
    </xf>
    <xf numFmtId="168" fontId="33" fillId="11" borderId="1" xfId="0" applyNumberFormat="1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/>
    </xf>
    <xf numFmtId="0" fontId="34" fillId="0" borderId="0" xfId="0" applyFont="1" applyAlignment="1">
      <alignment horizontal="left"/>
    </xf>
    <xf numFmtId="0" fontId="33" fillId="14" borderId="28" xfId="0" applyFont="1" applyFill="1" applyBorder="1" applyAlignment="1">
      <alignment horizontal="left"/>
    </xf>
    <xf numFmtId="0" fontId="5" fillId="0" borderId="29" xfId="0" applyFont="1" applyBorder="1"/>
    <xf numFmtId="0" fontId="5" fillId="0" borderId="30" xfId="0" applyFont="1" applyBorder="1"/>
    <xf numFmtId="0" fontId="34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164" fontId="4" fillId="0" borderId="0" xfId="0" applyNumberFormat="1" applyFont="1" applyAlignment="1">
      <alignment horizontal="center" vertical="center"/>
    </xf>
    <xf numFmtId="167" fontId="6" fillId="2" borderId="4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wrapText="1"/>
    </xf>
    <xf numFmtId="0" fontId="36" fillId="0" borderId="4" xfId="0" applyFont="1" applyBorder="1" applyAlignment="1">
      <alignment horizontal="center" wrapText="1"/>
    </xf>
    <xf numFmtId="49" fontId="20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1" fillId="0" borderId="0" xfId="0" applyFont="1" applyAlignment="1">
      <alignment horizontal="right"/>
    </xf>
    <xf numFmtId="0" fontId="41" fillId="0" borderId="18" xfId="0" applyFont="1" applyBorder="1" applyAlignment="1">
      <alignment horizontal="left"/>
    </xf>
    <xf numFmtId="2" fontId="48" fillId="3" borderId="33" xfId="0" applyNumberFormat="1" applyFont="1" applyFill="1" applyBorder="1" applyAlignment="1">
      <alignment horizontal="center" vertical="center"/>
    </xf>
    <xf numFmtId="0" fontId="5" fillId="0" borderId="35" xfId="0" applyFont="1" applyBorder="1"/>
    <xf numFmtId="0" fontId="46" fillId="0" borderId="31" xfId="0" applyFont="1" applyBorder="1" applyAlignment="1">
      <alignment horizontal="center" vertical="center"/>
    </xf>
    <xf numFmtId="0" fontId="5" fillId="0" borderId="32" xfId="0" applyFont="1" applyBorder="1"/>
    <xf numFmtId="0" fontId="5" fillId="0" borderId="37" xfId="0" applyFont="1" applyBorder="1"/>
    <xf numFmtId="0" fontId="5" fillId="0" borderId="39" xfId="0" applyFont="1" applyBorder="1"/>
    <xf numFmtId="0" fontId="5" fillId="0" borderId="40" xfId="0" applyFont="1" applyBorder="1"/>
    <xf numFmtId="0" fontId="47" fillId="3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6" xfId="0" applyFont="1" applyBorder="1"/>
    <xf numFmtId="0" fontId="5" fillId="0" borderId="38" xfId="0" applyFont="1" applyBorder="1"/>
    <xf numFmtId="0" fontId="5" fillId="0" borderId="44" xfId="0" applyFont="1" applyBorder="1"/>
    <xf numFmtId="0" fontId="47" fillId="3" borderId="2" xfId="0" applyFont="1" applyFill="1" applyBorder="1" applyAlignment="1">
      <alignment horizontal="center" vertical="center"/>
    </xf>
    <xf numFmtId="49" fontId="47" fillId="3" borderId="41" xfId="0" applyNumberFormat="1" applyFont="1" applyFill="1" applyBorder="1" applyAlignment="1">
      <alignment horizontal="center" vertical="center"/>
    </xf>
    <xf numFmtId="0" fontId="5" fillId="0" borderId="42" xfId="0" applyFont="1" applyBorder="1"/>
    <xf numFmtId="0" fontId="5" fillId="0" borderId="43" xfId="0" applyFont="1" applyBorder="1"/>
    <xf numFmtId="0" fontId="7" fillId="0" borderId="0" xfId="0" applyFont="1" applyAlignment="1">
      <alignment horizontal="center" wrapText="1"/>
    </xf>
    <xf numFmtId="0" fontId="55" fillId="0" borderId="0" xfId="0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54" fillId="2" borderId="54" xfId="0" applyFont="1" applyFill="1" applyBorder="1" applyAlignment="1">
      <alignment horizontal="center" wrapText="1"/>
    </xf>
    <xf numFmtId="0" fontId="54" fillId="2" borderId="55" xfId="0" applyFont="1" applyFill="1" applyBorder="1" applyAlignment="1">
      <alignment horizontal="center" wrapText="1"/>
    </xf>
    <xf numFmtId="0" fontId="54" fillId="2" borderId="4" xfId="0" applyFont="1" applyFill="1" applyBorder="1" applyAlignment="1">
      <alignment horizontal="right"/>
    </xf>
    <xf numFmtId="0" fontId="54" fillId="2" borderId="12" xfId="0" applyFont="1" applyFill="1" applyBorder="1" applyAlignment="1">
      <alignment horizontal="right"/>
    </xf>
    <xf numFmtId="0" fontId="54" fillId="2" borderId="56" xfId="0" applyFont="1" applyFill="1" applyBorder="1" applyAlignment="1">
      <alignment horizontal="right"/>
    </xf>
    <xf numFmtId="49" fontId="60" fillId="2" borderId="1" xfId="0" applyNumberFormat="1" applyFont="1" applyFill="1" applyBorder="1" applyAlignment="1">
      <alignment horizontal="center" vertical="center" wrapText="1"/>
    </xf>
    <xf numFmtId="49" fontId="60" fillId="2" borderId="4" xfId="0" applyNumberFormat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wrapText="1"/>
    </xf>
    <xf numFmtId="164" fontId="9" fillId="0" borderId="0" xfId="0" applyNumberFormat="1" applyFont="1" applyAlignment="1">
      <alignment horizontal="center" vertical="center" wrapText="1"/>
    </xf>
    <xf numFmtId="49" fontId="56" fillId="2" borderId="4" xfId="0" applyNumberFormat="1" applyFont="1" applyFill="1" applyBorder="1" applyAlignment="1">
      <alignment horizontal="center" vertical="center" wrapText="1"/>
    </xf>
    <xf numFmtId="49" fontId="57" fillId="4" borderId="1" xfId="0" applyNumberFormat="1" applyFont="1" applyFill="1" applyBorder="1" applyAlignment="1">
      <alignment horizontal="center" vertical="center" wrapText="1"/>
    </xf>
    <xf numFmtId="49" fontId="58" fillId="4" borderId="4" xfId="0" applyNumberFormat="1" applyFont="1" applyFill="1" applyBorder="1" applyAlignment="1">
      <alignment horizontal="center" vertical="center" wrapText="1"/>
    </xf>
    <xf numFmtId="4" fontId="59" fillId="2" borderId="2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/>
    </xf>
    <xf numFmtId="0" fontId="6" fillId="2" borderId="4" xfId="0" applyFont="1" applyFill="1" applyBorder="1" applyAlignment="1">
      <alignment horizontal="left" wrapText="1"/>
    </xf>
    <xf numFmtId="0" fontId="68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 wrapText="1"/>
    </xf>
    <xf numFmtId="0" fontId="56" fillId="2" borderId="4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right" vertical="center"/>
    </xf>
    <xf numFmtId="0" fontId="69" fillId="2" borderId="59" xfId="0" applyFont="1" applyFill="1" applyBorder="1" applyAlignment="1">
      <alignment horizontal="right" vertical="center"/>
    </xf>
    <xf numFmtId="0" fontId="75" fillId="2" borderId="4" xfId="0" applyFont="1" applyFill="1" applyBorder="1" applyAlignment="1">
      <alignment horizontal="center" vertical="center" wrapText="1"/>
    </xf>
    <xf numFmtId="0" fontId="76" fillId="0" borderId="4" xfId="0" applyFont="1" applyBorder="1" applyAlignment="1">
      <alignment horizontal="center" wrapText="1"/>
    </xf>
    <xf numFmtId="0" fontId="75" fillId="2" borderId="24" xfId="0" applyFont="1" applyFill="1" applyBorder="1" applyAlignment="1">
      <alignment horizontal="center" vertical="center" wrapText="1"/>
    </xf>
    <xf numFmtId="0" fontId="5" fillId="0" borderId="58" xfId="0" applyFont="1" applyBorder="1"/>
    <xf numFmtId="0" fontId="9" fillId="4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textRotation="90"/>
    </xf>
    <xf numFmtId="0" fontId="79" fillId="11" borderId="1" xfId="0" applyFont="1" applyFill="1" applyBorder="1" applyAlignment="1">
      <alignment horizontal="center" vertical="center" textRotation="90" wrapText="1"/>
    </xf>
    <xf numFmtId="49" fontId="33" fillId="0" borderId="4" xfId="0" applyNumberFormat="1" applyFont="1" applyBorder="1" applyAlignment="1">
      <alignment horizontal="center" vertical="center"/>
    </xf>
    <xf numFmtId="0" fontId="31" fillId="0" borderId="4" xfId="0" applyFont="1" applyBorder="1" applyAlignment="1">
      <alignment horizontal="left" wrapText="1"/>
    </xf>
    <xf numFmtId="0" fontId="80" fillId="2" borderId="4" xfId="0" applyFont="1" applyFill="1" applyBorder="1" applyAlignment="1">
      <alignment horizontal="center" wrapText="1"/>
    </xf>
    <xf numFmtId="0" fontId="4" fillId="11" borderId="4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0" fontId="5" fillId="0" borderId="60" xfId="0" applyFont="1" applyBorder="1"/>
    <xf numFmtId="0" fontId="27" fillId="11" borderId="4" xfId="0" applyFont="1" applyFill="1" applyBorder="1" applyAlignment="1">
      <alignment horizontal="center" vertical="center" wrapText="1"/>
    </xf>
    <xf numFmtId="0" fontId="27" fillId="18" borderId="4" xfId="0" applyFont="1" applyFill="1" applyBorder="1" applyAlignment="1">
      <alignment horizontal="center" vertical="center"/>
    </xf>
    <xf numFmtId="0" fontId="31" fillId="18" borderId="4" xfId="0" applyFont="1" applyFill="1" applyBorder="1" applyAlignment="1">
      <alignment horizontal="center" wrapText="1"/>
    </xf>
  </cellXfs>
  <cellStyles count="16885">
    <cellStyle name="20% - Ênfase1 10" xfId="32"/>
    <cellStyle name="20% - Ênfase1 10 2" xfId="62"/>
    <cellStyle name="20% - Ênfase1 10 2 2" xfId="1159"/>
    <cellStyle name="20% - Ênfase1 10 2 2 2" xfId="5251"/>
    <cellStyle name="20% - Ênfase1 10 2 2 2 2" xfId="13528"/>
    <cellStyle name="20% - Ênfase1 10 2 2 3" xfId="7276"/>
    <cellStyle name="20% - Ênfase1 10 2 2 3 2" xfId="15553"/>
    <cellStyle name="20% - Ênfase1 10 2 2 4" xfId="3216"/>
    <cellStyle name="20% - Ênfase1 10 2 2 4 2" xfId="11493"/>
    <cellStyle name="20% - Ênfase1 10 2 2 5" xfId="9444"/>
    <cellStyle name="20% - Ênfase1 10 2 3" xfId="650"/>
    <cellStyle name="20% - Ênfase1 10 2 3 2" xfId="4756"/>
    <cellStyle name="20% - Ênfase1 10 2 3 2 2" xfId="13033"/>
    <cellStyle name="20% - Ênfase1 10 2 3 3" xfId="6781"/>
    <cellStyle name="20% - Ênfase1 10 2 3 3 2" xfId="15058"/>
    <cellStyle name="20% - Ênfase1 10 2 3 4" xfId="2711"/>
    <cellStyle name="20% - Ênfase1 10 2 3 4 2" xfId="10988"/>
    <cellStyle name="20% - Ênfase1 10 2 3 5" xfId="8940"/>
    <cellStyle name="20% - Ênfase1 10 2 4" xfId="1702"/>
    <cellStyle name="20% - Ênfase1 10 2 4 2" xfId="5789"/>
    <cellStyle name="20% - Ênfase1 10 2 4 2 2" xfId="14066"/>
    <cellStyle name="20% - Ênfase1 10 2 4 3" xfId="7789"/>
    <cellStyle name="20% - Ênfase1 10 2 4 3 2" xfId="16066"/>
    <cellStyle name="20% - Ênfase1 10 2 4 4" xfId="3755"/>
    <cellStyle name="20% - Ênfase1 10 2 4 4 2" xfId="12032"/>
    <cellStyle name="20% - Ênfase1 10 2 4 5" xfId="9983"/>
    <cellStyle name="20% - Ênfase1 10 2 5" xfId="4252"/>
    <cellStyle name="20% - Ênfase1 10 2 5 2" xfId="12529"/>
    <cellStyle name="20% - Ênfase1 10 2 6" xfId="6283"/>
    <cellStyle name="20% - Ênfase1 10 2 6 2" xfId="14560"/>
    <cellStyle name="20% - Ênfase1 10 2 7" xfId="2202"/>
    <cellStyle name="20% - Ênfase1 10 2 7 2" xfId="10479"/>
    <cellStyle name="20% - Ênfase1 10 2 8" xfId="8434"/>
    <cellStyle name="20% - Ênfase1 10 3" xfId="1135"/>
    <cellStyle name="20% - Ênfase1 10 3 2" xfId="5227"/>
    <cellStyle name="20% - Ênfase1 10 3 2 2" xfId="13504"/>
    <cellStyle name="20% - Ênfase1 10 3 3" xfId="7252"/>
    <cellStyle name="20% - Ênfase1 10 3 3 2" xfId="15529"/>
    <cellStyle name="20% - Ênfase1 10 3 4" xfId="3192"/>
    <cellStyle name="20% - Ênfase1 10 3 4 2" xfId="11469"/>
    <cellStyle name="20% - Ênfase1 10 3 5" xfId="9420"/>
    <cellStyle name="20% - Ênfase1 10 4" xfId="627"/>
    <cellStyle name="20% - Ênfase1 10 4 2" xfId="4733"/>
    <cellStyle name="20% - Ênfase1 10 4 2 2" xfId="13010"/>
    <cellStyle name="20% - Ênfase1 10 4 3" xfId="6758"/>
    <cellStyle name="20% - Ênfase1 10 4 3 2" xfId="15035"/>
    <cellStyle name="20% - Ênfase1 10 4 4" xfId="2688"/>
    <cellStyle name="20% - Ênfase1 10 4 4 2" xfId="10965"/>
    <cellStyle name="20% - Ênfase1 10 4 5" xfId="8917"/>
    <cellStyle name="20% - Ênfase1 10 5" xfId="1679"/>
    <cellStyle name="20% - Ênfase1 10 5 2" xfId="5766"/>
    <cellStyle name="20% - Ênfase1 10 5 2 2" xfId="14043"/>
    <cellStyle name="20% - Ênfase1 10 5 3" xfId="7766"/>
    <cellStyle name="20% - Ênfase1 10 5 3 2" xfId="16043"/>
    <cellStyle name="20% - Ênfase1 10 5 4" xfId="3732"/>
    <cellStyle name="20% - Ênfase1 10 5 4 2" xfId="12009"/>
    <cellStyle name="20% - Ênfase1 10 5 5" xfId="9960"/>
    <cellStyle name="20% - Ênfase1 10 6" xfId="4229"/>
    <cellStyle name="20% - Ênfase1 10 6 2" xfId="12506"/>
    <cellStyle name="20% - Ênfase1 10 7" xfId="6260"/>
    <cellStyle name="20% - Ênfase1 10 7 2" xfId="14537"/>
    <cellStyle name="20% - Ênfase1 10 8" xfId="2179"/>
    <cellStyle name="20% - Ênfase1 10 8 2" xfId="10456"/>
    <cellStyle name="20% - Ênfase1 10 9" xfId="8411"/>
    <cellStyle name="20% - Ênfase1 11" xfId="66"/>
    <cellStyle name="20% - Ênfase1 11 2" xfId="54"/>
    <cellStyle name="20% - Ênfase1 11 2 2" xfId="1153"/>
    <cellStyle name="20% - Ênfase1 11 2 2 2" xfId="5245"/>
    <cellStyle name="20% - Ênfase1 11 2 2 2 2" xfId="13522"/>
    <cellStyle name="20% - Ênfase1 11 2 2 3" xfId="7270"/>
    <cellStyle name="20% - Ênfase1 11 2 2 3 2" xfId="15547"/>
    <cellStyle name="20% - Ênfase1 11 2 2 4" xfId="3210"/>
    <cellStyle name="20% - Ênfase1 11 2 2 4 2" xfId="11487"/>
    <cellStyle name="20% - Ênfase1 11 2 2 5" xfId="9438"/>
    <cellStyle name="20% - Ênfase1 11 2 3" xfId="644"/>
    <cellStyle name="20% - Ênfase1 11 2 3 2" xfId="4750"/>
    <cellStyle name="20% - Ênfase1 11 2 3 2 2" xfId="13027"/>
    <cellStyle name="20% - Ênfase1 11 2 3 3" xfId="6775"/>
    <cellStyle name="20% - Ênfase1 11 2 3 3 2" xfId="15052"/>
    <cellStyle name="20% - Ênfase1 11 2 3 4" xfId="2705"/>
    <cellStyle name="20% - Ênfase1 11 2 3 4 2" xfId="10982"/>
    <cellStyle name="20% - Ênfase1 11 2 3 5" xfId="8934"/>
    <cellStyle name="20% - Ênfase1 11 2 4" xfId="1696"/>
    <cellStyle name="20% - Ênfase1 11 2 4 2" xfId="5783"/>
    <cellStyle name="20% - Ênfase1 11 2 4 2 2" xfId="14060"/>
    <cellStyle name="20% - Ênfase1 11 2 4 3" xfId="7783"/>
    <cellStyle name="20% - Ênfase1 11 2 4 3 2" xfId="16060"/>
    <cellStyle name="20% - Ênfase1 11 2 4 4" xfId="3749"/>
    <cellStyle name="20% - Ênfase1 11 2 4 4 2" xfId="12026"/>
    <cellStyle name="20% - Ênfase1 11 2 4 5" xfId="9977"/>
    <cellStyle name="20% - Ênfase1 11 2 5" xfId="4246"/>
    <cellStyle name="20% - Ênfase1 11 2 5 2" xfId="12523"/>
    <cellStyle name="20% - Ênfase1 11 2 6" xfId="6277"/>
    <cellStyle name="20% - Ênfase1 11 2 6 2" xfId="14554"/>
    <cellStyle name="20% - Ênfase1 11 2 7" xfId="2196"/>
    <cellStyle name="20% - Ênfase1 11 2 7 2" xfId="10473"/>
    <cellStyle name="20% - Ênfase1 11 2 8" xfId="8428"/>
    <cellStyle name="20% - Ênfase1 11 3" xfId="1163"/>
    <cellStyle name="20% - Ênfase1 11 3 2" xfId="5255"/>
    <cellStyle name="20% - Ênfase1 11 3 2 2" xfId="13532"/>
    <cellStyle name="20% - Ênfase1 11 3 3" xfId="7280"/>
    <cellStyle name="20% - Ênfase1 11 3 3 2" xfId="15557"/>
    <cellStyle name="20% - Ênfase1 11 3 4" xfId="3220"/>
    <cellStyle name="20% - Ênfase1 11 3 4 2" xfId="11497"/>
    <cellStyle name="20% - Ênfase1 11 3 5" xfId="9448"/>
    <cellStyle name="20% - Ênfase1 11 4" xfId="653"/>
    <cellStyle name="20% - Ênfase1 11 4 2" xfId="4759"/>
    <cellStyle name="20% - Ênfase1 11 4 2 2" xfId="13036"/>
    <cellStyle name="20% - Ênfase1 11 4 3" xfId="6784"/>
    <cellStyle name="20% - Ênfase1 11 4 3 2" xfId="15061"/>
    <cellStyle name="20% - Ênfase1 11 4 4" xfId="2714"/>
    <cellStyle name="20% - Ênfase1 11 4 4 2" xfId="10991"/>
    <cellStyle name="20% - Ênfase1 11 4 5" xfId="8943"/>
    <cellStyle name="20% - Ênfase1 11 5" xfId="1705"/>
    <cellStyle name="20% - Ênfase1 11 5 2" xfId="5792"/>
    <cellStyle name="20% - Ênfase1 11 5 2 2" xfId="14069"/>
    <cellStyle name="20% - Ênfase1 11 5 3" xfId="7792"/>
    <cellStyle name="20% - Ênfase1 11 5 3 2" xfId="16069"/>
    <cellStyle name="20% - Ênfase1 11 5 4" xfId="3758"/>
    <cellStyle name="20% - Ênfase1 11 5 4 2" xfId="12035"/>
    <cellStyle name="20% - Ênfase1 11 5 5" xfId="9986"/>
    <cellStyle name="20% - Ênfase1 11 6" xfId="4255"/>
    <cellStyle name="20% - Ênfase1 11 6 2" xfId="12532"/>
    <cellStyle name="20% - Ênfase1 11 7" xfId="6286"/>
    <cellStyle name="20% - Ênfase1 11 7 2" xfId="14563"/>
    <cellStyle name="20% - Ênfase1 11 8" xfId="2206"/>
    <cellStyle name="20% - Ênfase1 11 8 2" xfId="10483"/>
    <cellStyle name="20% - Ênfase1 11 9" xfId="8437"/>
    <cellStyle name="20% - Ênfase1 12" xfId="50"/>
    <cellStyle name="20% - Ênfase1 12 2" xfId="1150"/>
    <cellStyle name="20% - Ênfase1 12 2 2" xfId="5242"/>
    <cellStyle name="20% - Ênfase1 12 2 2 2" xfId="13519"/>
    <cellStyle name="20% - Ênfase1 12 2 3" xfId="7267"/>
    <cellStyle name="20% - Ênfase1 12 2 3 2" xfId="15544"/>
    <cellStyle name="20% - Ênfase1 12 2 4" xfId="3207"/>
    <cellStyle name="20% - Ênfase1 12 2 4 2" xfId="11484"/>
    <cellStyle name="20% - Ênfase1 12 2 5" xfId="9435"/>
    <cellStyle name="20% - Ênfase1 12 3" xfId="641"/>
    <cellStyle name="20% - Ênfase1 12 3 2" xfId="4747"/>
    <cellStyle name="20% - Ênfase1 12 3 2 2" xfId="13024"/>
    <cellStyle name="20% - Ênfase1 12 3 3" xfId="6772"/>
    <cellStyle name="20% - Ênfase1 12 3 3 2" xfId="15049"/>
    <cellStyle name="20% - Ênfase1 12 3 4" xfId="2702"/>
    <cellStyle name="20% - Ênfase1 12 3 4 2" xfId="10979"/>
    <cellStyle name="20% - Ênfase1 12 3 5" xfId="8931"/>
    <cellStyle name="20% - Ênfase1 12 4" xfId="1693"/>
    <cellStyle name="20% - Ênfase1 12 4 2" xfId="5780"/>
    <cellStyle name="20% - Ênfase1 12 4 2 2" xfId="14057"/>
    <cellStyle name="20% - Ênfase1 12 4 3" xfId="7780"/>
    <cellStyle name="20% - Ênfase1 12 4 3 2" xfId="16057"/>
    <cellStyle name="20% - Ênfase1 12 4 4" xfId="3746"/>
    <cellStyle name="20% - Ênfase1 12 4 4 2" xfId="12023"/>
    <cellStyle name="20% - Ênfase1 12 4 5" xfId="9974"/>
    <cellStyle name="20% - Ênfase1 12 5" xfId="4243"/>
    <cellStyle name="20% - Ênfase1 12 5 2" xfId="12520"/>
    <cellStyle name="20% - Ênfase1 12 6" xfId="6274"/>
    <cellStyle name="20% - Ênfase1 12 6 2" xfId="14551"/>
    <cellStyle name="20% - Ênfase1 12 7" xfId="2193"/>
    <cellStyle name="20% - Ênfase1 12 7 2" xfId="10470"/>
    <cellStyle name="20% - Ênfase1 12 8" xfId="8425"/>
    <cellStyle name="20% - Ênfase1 13" xfId="53"/>
    <cellStyle name="20% - Ênfase1 13 2" xfId="1152"/>
    <cellStyle name="20% - Ênfase1 13 2 2" xfId="5244"/>
    <cellStyle name="20% - Ênfase1 13 2 2 2" xfId="13521"/>
    <cellStyle name="20% - Ênfase1 13 2 3" xfId="7269"/>
    <cellStyle name="20% - Ênfase1 13 2 3 2" xfId="15546"/>
    <cellStyle name="20% - Ênfase1 13 2 4" xfId="3209"/>
    <cellStyle name="20% - Ênfase1 13 2 4 2" xfId="11486"/>
    <cellStyle name="20% - Ênfase1 13 2 5" xfId="9437"/>
    <cellStyle name="20% - Ênfase1 13 3" xfId="643"/>
    <cellStyle name="20% - Ênfase1 13 3 2" xfId="4749"/>
    <cellStyle name="20% - Ênfase1 13 3 2 2" xfId="13026"/>
    <cellStyle name="20% - Ênfase1 13 3 3" xfId="6774"/>
    <cellStyle name="20% - Ênfase1 13 3 3 2" xfId="15051"/>
    <cellStyle name="20% - Ênfase1 13 3 4" xfId="2704"/>
    <cellStyle name="20% - Ênfase1 13 3 4 2" xfId="10981"/>
    <cellStyle name="20% - Ênfase1 13 3 5" xfId="8933"/>
    <cellStyle name="20% - Ênfase1 13 4" xfId="1695"/>
    <cellStyle name="20% - Ênfase1 13 4 2" xfId="5782"/>
    <cellStyle name="20% - Ênfase1 13 4 2 2" xfId="14059"/>
    <cellStyle name="20% - Ênfase1 13 4 3" xfId="7782"/>
    <cellStyle name="20% - Ênfase1 13 4 3 2" xfId="16059"/>
    <cellStyle name="20% - Ênfase1 13 4 4" xfId="3748"/>
    <cellStyle name="20% - Ênfase1 13 4 4 2" xfId="12025"/>
    <cellStyle name="20% - Ênfase1 13 4 5" xfId="9976"/>
    <cellStyle name="20% - Ênfase1 13 5" xfId="4245"/>
    <cellStyle name="20% - Ênfase1 13 5 2" xfId="12522"/>
    <cellStyle name="20% - Ênfase1 13 6" xfId="6276"/>
    <cellStyle name="20% - Ênfase1 13 6 2" xfId="14553"/>
    <cellStyle name="20% - Ênfase1 13 7" xfId="2195"/>
    <cellStyle name="20% - Ênfase1 13 7 2" xfId="10472"/>
    <cellStyle name="20% - Ênfase1 13 8" xfId="8427"/>
    <cellStyle name="20% - Ênfase1 14" xfId="16"/>
    <cellStyle name="20% - Ênfase1 14 2" xfId="1124"/>
    <cellStyle name="20% - Ênfase1 14 2 2" xfId="5216"/>
    <cellStyle name="20% - Ênfase1 14 2 2 2" xfId="13493"/>
    <cellStyle name="20% - Ênfase1 14 2 3" xfId="7241"/>
    <cellStyle name="20% - Ênfase1 14 2 3 2" xfId="15518"/>
    <cellStyle name="20% - Ênfase1 14 2 4" xfId="3181"/>
    <cellStyle name="20% - Ênfase1 14 2 4 2" xfId="11458"/>
    <cellStyle name="20% - Ênfase1 14 2 5" xfId="9409"/>
    <cellStyle name="20% - Ênfase1 14 3" xfId="616"/>
    <cellStyle name="20% - Ênfase1 14 3 2" xfId="4722"/>
    <cellStyle name="20% - Ênfase1 14 3 2 2" xfId="12999"/>
    <cellStyle name="20% - Ênfase1 14 3 3" xfId="6747"/>
    <cellStyle name="20% - Ênfase1 14 3 3 2" xfId="15024"/>
    <cellStyle name="20% - Ênfase1 14 3 4" xfId="2677"/>
    <cellStyle name="20% - Ênfase1 14 3 4 2" xfId="10954"/>
    <cellStyle name="20% - Ênfase1 14 3 5" xfId="8906"/>
    <cellStyle name="20% - Ênfase1 14 4" xfId="1668"/>
    <cellStyle name="20% - Ênfase1 14 4 2" xfId="5755"/>
    <cellStyle name="20% - Ênfase1 14 4 2 2" xfId="14032"/>
    <cellStyle name="20% - Ênfase1 14 4 3" xfId="7755"/>
    <cellStyle name="20% - Ênfase1 14 4 3 2" xfId="16032"/>
    <cellStyle name="20% - Ênfase1 14 4 4" xfId="3721"/>
    <cellStyle name="20% - Ênfase1 14 4 4 2" xfId="11998"/>
    <cellStyle name="20% - Ênfase1 14 4 5" xfId="9949"/>
    <cellStyle name="20% - Ênfase1 14 5" xfId="4218"/>
    <cellStyle name="20% - Ênfase1 14 5 2" xfId="12495"/>
    <cellStyle name="20% - Ênfase1 14 6" xfId="6249"/>
    <cellStyle name="20% - Ênfase1 14 6 2" xfId="14526"/>
    <cellStyle name="20% - Ênfase1 14 7" xfId="2168"/>
    <cellStyle name="20% - Ênfase1 14 7 2" xfId="10445"/>
    <cellStyle name="20% - Ênfase1 14 8" xfId="8400"/>
    <cellStyle name="20% - Ênfase1 15" xfId="68"/>
    <cellStyle name="20% - Ênfase1 15 2" xfId="1165"/>
    <cellStyle name="20% - Ênfase1 15 2 2" xfId="5257"/>
    <cellStyle name="20% - Ênfase1 15 2 2 2" xfId="13534"/>
    <cellStyle name="20% - Ênfase1 15 2 3" xfId="7282"/>
    <cellStyle name="20% - Ênfase1 15 2 3 2" xfId="15559"/>
    <cellStyle name="20% - Ênfase1 15 2 4" xfId="3222"/>
    <cellStyle name="20% - Ênfase1 15 2 4 2" xfId="11499"/>
    <cellStyle name="20% - Ênfase1 15 2 5" xfId="9450"/>
    <cellStyle name="20% - Ênfase1 15 3" xfId="655"/>
    <cellStyle name="20% - Ênfase1 15 3 2" xfId="4761"/>
    <cellStyle name="20% - Ênfase1 15 3 2 2" xfId="13038"/>
    <cellStyle name="20% - Ênfase1 15 3 3" xfId="6786"/>
    <cellStyle name="20% - Ênfase1 15 3 3 2" xfId="15063"/>
    <cellStyle name="20% - Ênfase1 15 3 4" xfId="2716"/>
    <cellStyle name="20% - Ênfase1 15 3 4 2" xfId="10993"/>
    <cellStyle name="20% - Ênfase1 15 3 5" xfId="8945"/>
    <cellStyle name="20% - Ênfase1 15 4" xfId="1707"/>
    <cellStyle name="20% - Ênfase1 15 4 2" xfId="5794"/>
    <cellStyle name="20% - Ênfase1 15 4 2 2" xfId="14071"/>
    <cellStyle name="20% - Ênfase1 15 4 3" xfId="7794"/>
    <cellStyle name="20% - Ênfase1 15 4 3 2" xfId="16071"/>
    <cellStyle name="20% - Ênfase1 15 4 4" xfId="3760"/>
    <cellStyle name="20% - Ênfase1 15 4 4 2" xfId="12037"/>
    <cellStyle name="20% - Ênfase1 15 4 5" xfId="9988"/>
    <cellStyle name="20% - Ênfase1 15 5" xfId="4257"/>
    <cellStyle name="20% - Ênfase1 15 5 2" xfId="12534"/>
    <cellStyle name="20% - Ênfase1 15 6" xfId="6288"/>
    <cellStyle name="20% - Ênfase1 15 6 2" xfId="14565"/>
    <cellStyle name="20% - Ênfase1 15 7" xfId="2208"/>
    <cellStyle name="20% - Ênfase1 15 7 2" xfId="10485"/>
    <cellStyle name="20% - Ênfase1 15 8" xfId="8439"/>
    <cellStyle name="20% - Ênfase1 16" xfId="70"/>
    <cellStyle name="20% - Ênfase1 16 2" xfId="1167"/>
    <cellStyle name="20% - Ênfase1 16 2 2" xfId="5259"/>
    <cellStyle name="20% - Ênfase1 16 2 2 2" xfId="13536"/>
    <cellStyle name="20% - Ênfase1 16 2 3" xfId="7284"/>
    <cellStyle name="20% - Ênfase1 16 2 3 2" xfId="15561"/>
    <cellStyle name="20% - Ênfase1 16 2 4" xfId="3224"/>
    <cellStyle name="20% - Ênfase1 16 2 4 2" xfId="11501"/>
    <cellStyle name="20% - Ênfase1 16 2 5" xfId="9452"/>
    <cellStyle name="20% - Ênfase1 16 3" xfId="657"/>
    <cellStyle name="20% - Ênfase1 16 3 2" xfId="4763"/>
    <cellStyle name="20% - Ênfase1 16 3 2 2" xfId="13040"/>
    <cellStyle name="20% - Ênfase1 16 3 3" xfId="6788"/>
    <cellStyle name="20% - Ênfase1 16 3 3 2" xfId="15065"/>
    <cellStyle name="20% - Ênfase1 16 3 4" xfId="2718"/>
    <cellStyle name="20% - Ênfase1 16 3 4 2" xfId="10995"/>
    <cellStyle name="20% - Ênfase1 16 3 5" xfId="8947"/>
    <cellStyle name="20% - Ênfase1 16 4" xfId="1709"/>
    <cellStyle name="20% - Ênfase1 16 4 2" xfId="5796"/>
    <cellStyle name="20% - Ênfase1 16 4 2 2" xfId="14073"/>
    <cellStyle name="20% - Ênfase1 16 4 3" xfId="7796"/>
    <cellStyle name="20% - Ênfase1 16 4 3 2" xfId="16073"/>
    <cellStyle name="20% - Ênfase1 16 4 4" xfId="3762"/>
    <cellStyle name="20% - Ênfase1 16 4 4 2" xfId="12039"/>
    <cellStyle name="20% - Ênfase1 16 4 5" xfId="9990"/>
    <cellStyle name="20% - Ênfase1 16 5" xfId="4259"/>
    <cellStyle name="20% - Ênfase1 16 5 2" xfId="12536"/>
    <cellStyle name="20% - Ênfase1 16 6" xfId="6290"/>
    <cellStyle name="20% - Ênfase1 16 6 2" xfId="14567"/>
    <cellStyle name="20% - Ênfase1 16 7" xfId="2210"/>
    <cellStyle name="20% - Ênfase1 16 7 2" xfId="10487"/>
    <cellStyle name="20% - Ênfase1 16 8" xfId="8441"/>
    <cellStyle name="20% - Ênfase1 17" xfId="71"/>
    <cellStyle name="20% - Ênfase1 17 2" xfId="1168"/>
    <cellStyle name="20% - Ênfase1 17 2 2" xfId="5260"/>
    <cellStyle name="20% - Ênfase1 17 2 2 2" xfId="13537"/>
    <cellStyle name="20% - Ênfase1 17 2 3" xfId="7285"/>
    <cellStyle name="20% - Ênfase1 17 2 3 2" xfId="15562"/>
    <cellStyle name="20% - Ênfase1 17 2 4" xfId="3225"/>
    <cellStyle name="20% - Ênfase1 17 2 4 2" xfId="11502"/>
    <cellStyle name="20% - Ênfase1 17 2 5" xfId="9453"/>
    <cellStyle name="20% - Ênfase1 17 3" xfId="658"/>
    <cellStyle name="20% - Ênfase1 17 3 2" xfId="4764"/>
    <cellStyle name="20% - Ênfase1 17 3 2 2" xfId="13041"/>
    <cellStyle name="20% - Ênfase1 17 3 3" xfId="6789"/>
    <cellStyle name="20% - Ênfase1 17 3 3 2" xfId="15066"/>
    <cellStyle name="20% - Ênfase1 17 3 4" xfId="2719"/>
    <cellStyle name="20% - Ênfase1 17 3 4 2" xfId="10996"/>
    <cellStyle name="20% - Ênfase1 17 3 5" xfId="8948"/>
    <cellStyle name="20% - Ênfase1 17 4" xfId="1710"/>
    <cellStyle name="20% - Ênfase1 17 4 2" xfId="5797"/>
    <cellStyle name="20% - Ênfase1 17 4 2 2" xfId="14074"/>
    <cellStyle name="20% - Ênfase1 17 4 3" xfId="7797"/>
    <cellStyle name="20% - Ênfase1 17 4 3 2" xfId="16074"/>
    <cellStyle name="20% - Ênfase1 17 4 4" xfId="3763"/>
    <cellStyle name="20% - Ênfase1 17 4 4 2" xfId="12040"/>
    <cellStyle name="20% - Ênfase1 17 4 5" xfId="9991"/>
    <cellStyle name="20% - Ênfase1 17 5" xfId="4260"/>
    <cellStyle name="20% - Ênfase1 17 5 2" xfId="12537"/>
    <cellStyle name="20% - Ênfase1 17 6" xfId="6291"/>
    <cellStyle name="20% - Ênfase1 17 6 2" xfId="14568"/>
    <cellStyle name="20% - Ênfase1 17 7" xfId="2211"/>
    <cellStyle name="20% - Ênfase1 17 7 2" xfId="10488"/>
    <cellStyle name="20% - Ênfase1 17 8" xfId="8442"/>
    <cellStyle name="20% - Ênfase1 18" xfId="57"/>
    <cellStyle name="20% - Ênfase1 18 2" xfId="1156"/>
    <cellStyle name="20% - Ênfase1 18 2 2" xfId="5248"/>
    <cellStyle name="20% - Ênfase1 18 2 2 2" xfId="13525"/>
    <cellStyle name="20% - Ênfase1 18 2 3" xfId="7273"/>
    <cellStyle name="20% - Ênfase1 18 2 3 2" xfId="15550"/>
    <cellStyle name="20% - Ênfase1 18 2 4" xfId="3213"/>
    <cellStyle name="20% - Ênfase1 18 2 4 2" xfId="11490"/>
    <cellStyle name="20% - Ênfase1 18 2 5" xfId="9441"/>
    <cellStyle name="20% - Ênfase1 18 3" xfId="647"/>
    <cellStyle name="20% - Ênfase1 18 3 2" xfId="4753"/>
    <cellStyle name="20% - Ênfase1 18 3 2 2" xfId="13030"/>
    <cellStyle name="20% - Ênfase1 18 3 3" xfId="6778"/>
    <cellStyle name="20% - Ênfase1 18 3 3 2" xfId="15055"/>
    <cellStyle name="20% - Ênfase1 18 3 4" xfId="2708"/>
    <cellStyle name="20% - Ênfase1 18 3 4 2" xfId="10985"/>
    <cellStyle name="20% - Ênfase1 18 3 5" xfId="8937"/>
    <cellStyle name="20% - Ênfase1 18 4" xfId="1699"/>
    <cellStyle name="20% - Ênfase1 18 4 2" xfId="5786"/>
    <cellStyle name="20% - Ênfase1 18 4 2 2" xfId="14063"/>
    <cellStyle name="20% - Ênfase1 18 4 3" xfId="7786"/>
    <cellStyle name="20% - Ênfase1 18 4 3 2" xfId="16063"/>
    <cellStyle name="20% - Ênfase1 18 4 4" xfId="3752"/>
    <cellStyle name="20% - Ênfase1 18 4 4 2" xfId="12029"/>
    <cellStyle name="20% - Ênfase1 18 4 5" xfId="9980"/>
    <cellStyle name="20% - Ênfase1 18 5" xfId="4249"/>
    <cellStyle name="20% - Ênfase1 18 5 2" xfId="12526"/>
    <cellStyle name="20% - Ênfase1 18 6" xfId="6280"/>
    <cellStyle name="20% - Ênfase1 18 6 2" xfId="14557"/>
    <cellStyle name="20% - Ênfase1 18 7" xfId="2199"/>
    <cellStyle name="20% - Ênfase1 18 7 2" xfId="10476"/>
    <cellStyle name="20% - Ênfase1 18 8" xfId="8431"/>
    <cellStyle name="20% - Ênfase1 19" xfId="73"/>
    <cellStyle name="20% - Ênfase1 19 2" xfId="1170"/>
    <cellStyle name="20% - Ênfase1 19 2 2" xfId="5262"/>
    <cellStyle name="20% - Ênfase1 19 2 2 2" xfId="13539"/>
    <cellStyle name="20% - Ênfase1 19 2 3" xfId="7287"/>
    <cellStyle name="20% - Ênfase1 19 2 3 2" xfId="15564"/>
    <cellStyle name="20% - Ênfase1 19 2 4" xfId="3227"/>
    <cellStyle name="20% - Ênfase1 19 2 4 2" xfId="11504"/>
    <cellStyle name="20% - Ênfase1 19 2 5" xfId="9455"/>
    <cellStyle name="20% - Ênfase1 19 3" xfId="660"/>
    <cellStyle name="20% - Ênfase1 19 3 2" xfId="4766"/>
    <cellStyle name="20% - Ênfase1 19 3 2 2" xfId="13043"/>
    <cellStyle name="20% - Ênfase1 19 3 3" xfId="6791"/>
    <cellStyle name="20% - Ênfase1 19 3 3 2" xfId="15068"/>
    <cellStyle name="20% - Ênfase1 19 3 4" xfId="2721"/>
    <cellStyle name="20% - Ênfase1 19 3 4 2" xfId="10998"/>
    <cellStyle name="20% - Ênfase1 19 3 5" xfId="8950"/>
    <cellStyle name="20% - Ênfase1 19 4" xfId="1712"/>
    <cellStyle name="20% - Ênfase1 19 4 2" xfId="5799"/>
    <cellStyle name="20% - Ênfase1 19 4 2 2" xfId="14076"/>
    <cellStyle name="20% - Ênfase1 19 4 3" xfId="7799"/>
    <cellStyle name="20% - Ênfase1 19 4 3 2" xfId="16076"/>
    <cellStyle name="20% - Ênfase1 19 4 4" xfId="3765"/>
    <cellStyle name="20% - Ênfase1 19 4 4 2" xfId="12042"/>
    <cellStyle name="20% - Ênfase1 19 4 5" xfId="9993"/>
    <cellStyle name="20% - Ênfase1 19 5" xfId="4262"/>
    <cellStyle name="20% - Ênfase1 19 5 2" xfId="12539"/>
    <cellStyle name="20% - Ênfase1 19 6" xfId="6293"/>
    <cellStyle name="20% - Ênfase1 19 6 2" xfId="14570"/>
    <cellStyle name="20% - Ênfase1 19 7" xfId="2213"/>
    <cellStyle name="20% - Ênfase1 19 7 2" xfId="10490"/>
    <cellStyle name="20% - Ênfase1 19 8" xfId="8444"/>
    <cellStyle name="20% - Ênfase1 2" xfId="31"/>
    <cellStyle name="20% - Ênfase1 2 2" xfId="77"/>
    <cellStyle name="20% - Ênfase1 2 2 2" xfId="1174"/>
    <cellStyle name="20% - Ênfase1 2 2 2 2" xfId="5266"/>
    <cellStyle name="20% - Ênfase1 2 2 2 2 2" xfId="13543"/>
    <cellStyle name="20% - Ênfase1 2 2 2 3" xfId="7291"/>
    <cellStyle name="20% - Ênfase1 2 2 2 3 2" xfId="15568"/>
    <cellStyle name="20% - Ênfase1 2 2 2 4" xfId="3231"/>
    <cellStyle name="20% - Ênfase1 2 2 2 4 2" xfId="11508"/>
    <cellStyle name="20% - Ênfase1 2 2 2 5" xfId="9459"/>
    <cellStyle name="20% - Ênfase1 2 2 3" xfId="664"/>
    <cellStyle name="20% - Ênfase1 2 2 3 2" xfId="4770"/>
    <cellStyle name="20% - Ênfase1 2 2 3 2 2" xfId="13047"/>
    <cellStyle name="20% - Ênfase1 2 2 3 3" xfId="6795"/>
    <cellStyle name="20% - Ênfase1 2 2 3 3 2" xfId="15072"/>
    <cellStyle name="20% - Ênfase1 2 2 3 4" xfId="2725"/>
    <cellStyle name="20% - Ênfase1 2 2 3 4 2" xfId="11002"/>
    <cellStyle name="20% - Ênfase1 2 2 3 5" xfId="8954"/>
    <cellStyle name="20% - Ênfase1 2 2 4" xfId="1716"/>
    <cellStyle name="20% - Ênfase1 2 2 4 2" xfId="5803"/>
    <cellStyle name="20% - Ênfase1 2 2 4 2 2" xfId="14080"/>
    <cellStyle name="20% - Ênfase1 2 2 4 3" xfId="7803"/>
    <cellStyle name="20% - Ênfase1 2 2 4 3 2" xfId="16080"/>
    <cellStyle name="20% - Ênfase1 2 2 4 4" xfId="3769"/>
    <cellStyle name="20% - Ênfase1 2 2 4 4 2" xfId="12046"/>
    <cellStyle name="20% - Ênfase1 2 2 4 5" xfId="9997"/>
    <cellStyle name="20% - Ênfase1 2 2 5" xfId="4266"/>
    <cellStyle name="20% - Ênfase1 2 2 5 2" xfId="12543"/>
    <cellStyle name="20% - Ênfase1 2 2 6" xfId="6297"/>
    <cellStyle name="20% - Ênfase1 2 2 6 2" xfId="14574"/>
    <cellStyle name="20% - Ênfase1 2 2 7" xfId="2217"/>
    <cellStyle name="20% - Ênfase1 2 2 7 2" xfId="10494"/>
    <cellStyle name="20% - Ênfase1 2 2 8" xfId="8448"/>
    <cellStyle name="20% - Ênfase1 2 3" xfId="1134"/>
    <cellStyle name="20% - Ênfase1 2 3 2" xfId="5226"/>
    <cellStyle name="20% - Ênfase1 2 3 2 2" xfId="13503"/>
    <cellStyle name="20% - Ênfase1 2 3 3" xfId="7251"/>
    <cellStyle name="20% - Ênfase1 2 3 3 2" xfId="15528"/>
    <cellStyle name="20% - Ênfase1 2 3 4" xfId="3191"/>
    <cellStyle name="20% - Ênfase1 2 3 4 2" xfId="11468"/>
    <cellStyle name="20% - Ênfase1 2 3 5" xfId="9419"/>
    <cellStyle name="20% - Ênfase1 2 4" xfId="626"/>
    <cellStyle name="20% - Ênfase1 2 4 2" xfId="4732"/>
    <cellStyle name="20% - Ênfase1 2 4 2 2" xfId="13009"/>
    <cellStyle name="20% - Ênfase1 2 4 3" xfId="6757"/>
    <cellStyle name="20% - Ênfase1 2 4 3 2" xfId="15034"/>
    <cellStyle name="20% - Ênfase1 2 4 4" xfId="2687"/>
    <cellStyle name="20% - Ênfase1 2 4 4 2" xfId="10964"/>
    <cellStyle name="20% - Ênfase1 2 4 5" xfId="8916"/>
    <cellStyle name="20% - Ênfase1 2 5" xfId="1678"/>
    <cellStyle name="20% - Ênfase1 2 5 2" xfId="5765"/>
    <cellStyle name="20% - Ênfase1 2 5 2 2" xfId="14042"/>
    <cellStyle name="20% - Ênfase1 2 5 3" xfId="7765"/>
    <cellStyle name="20% - Ênfase1 2 5 3 2" xfId="16042"/>
    <cellStyle name="20% - Ênfase1 2 5 4" xfId="3731"/>
    <cellStyle name="20% - Ênfase1 2 5 4 2" xfId="12008"/>
    <cellStyle name="20% - Ênfase1 2 5 5" xfId="9959"/>
    <cellStyle name="20% - Ênfase1 2 6" xfId="4228"/>
    <cellStyle name="20% - Ênfase1 2 6 2" xfId="12505"/>
    <cellStyle name="20% - Ênfase1 2 7" xfId="6259"/>
    <cellStyle name="20% - Ênfase1 2 7 2" xfId="14536"/>
    <cellStyle name="20% - Ênfase1 2 8" xfId="2178"/>
    <cellStyle name="20% - Ênfase1 2 8 2" xfId="10455"/>
    <cellStyle name="20% - Ênfase1 2 9" xfId="8410"/>
    <cellStyle name="20% - Ênfase1 20" xfId="67"/>
    <cellStyle name="20% - Ênfase1 20 2" xfId="1164"/>
    <cellStyle name="20% - Ênfase1 20 2 2" xfId="5256"/>
    <cellStyle name="20% - Ênfase1 20 2 2 2" xfId="13533"/>
    <cellStyle name="20% - Ênfase1 20 2 3" xfId="7281"/>
    <cellStyle name="20% - Ênfase1 20 2 3 2" xfId="15558"/>
    <cellStyle name="20% - Ênfase1 20 2 4" xfId="3221"/>
    <cellStyle name="20% - Ênfase1 20 2 4 2" xfId="11498"/>
    <cellStyle name="20% - Ênfase1 20 2 5" xfId="9449"/>
    <cellStyle name="20% - Ênfase1 20 3" xfId="654"/>
    <cellStyle name="20% - Ênfase1 20 3 2" xfId="4760"/>
    <cellStyle name="20% - Ênfase1 20 3 2 2" xfId="13037"/>
    <cellStyle name="20% - Ênfase1 20 3 3" xfId="6785"/>
    <cellStyle name="20% - Ênfase1 20 3 3 2" xfId="15062"/>
    <cellStyle name="20% - Ênfase1 20 3 4" xfId="2715"/>
    <cellStyle name="20% - Ênfase1 20 3 4 2" xfId="10992"/>
    <cellStyle name="20% - Ênfase1 20 3 5" xfId="8944"/>
    <cellStyle name="20% - Ênfase1 20 4" xfId="1706"/>
    <cellStyle name="20% - Ênfase1 20 4 2" xfId="5793"/>
    <cellStyle name="20% - Ênfase1 20 4 2 2" xfId="14070"/>
    <cellStyle name="20% - Ênfase1 20 4 3" xfId="7793"/>
    <cellStyle name="20% - Ênfase1 20 4 3 2" xfId="16070"/>
    <cellStyle name="20% - Ênfase1 20 4 4" xfId="3759"/>
    <cellStyle name="20% - Ênfase1 20 4 4 2" xfId="12036"/>
    <cellStyle name="20% - Ênfase1 20 4 5" xfId="9987"/>
    <cellStyle name="20% - Ênfase1 20 5" xfId="4256"/>
    <cellStyle name="20% - Ênfase1 20 5 2" xfId="12533"/>
    <cellStyle name="20% - Ênfase1 20 6" xfId="6287"/>
    <cellStyle name="20% - Ênfase1 20 6 2" xfId="14564"/>
    <cellStyle name="20% - Ênfase1 20 7" xfId="2207"/>
    <cellStyle name="20% - Ênfase1 20 7 2" xfId="10484"/>
    <cellStyle name="20% - Ênfase1 20 8" xfId="8438"/>
    <cellStyle name="20% - Ênfase1 21" xfId="69"/>
    <cellStyle name="20% - Ênfase1 21 2" xfId="1166"/>
    <cellStyle name="20% - Ênfase1 21 2 2" xfId="5258"/>
    <cellStyle name="20% - Ênfase1 21 2 2 2" xfId="13535"/>
    <cellStyle name="20% - Ênfase1 21 2 3" xfId="7283"/>
    <cellStyle name="20% - Ênfase1 21 2 3 2" xfId="15560"/>
    <cellStyle name="20% - Ênfase1 21 2 4" xfId="3223"/>
    <cellStyle name="20% - Ênfase1 21 2 4 2" xfId="11500"/>
    <cellStyle name="20% - Ênfase1 21 2 5" xfId="9451"/>
    <cellStyle name="20% - Ênfase1 21 3" xfId="656"/>
    <cellStyle name="20% - Ênfase1 21 3 2" xfId="4762"/>
    <cellStyle name="20% - Ênfase1 21 3 2 2" xfId="13039"/>
    <cellStyle name="20% - Ênfase1 21 3 3" xfId="6787"/>
    <cellStyle name="20% - Ênfase1 21 3 3 2" xfId="15064"/>
    <cellStyle name="20% - Ênfase1 21 3 4" xfId="2717"/>
    <cellStyle name="20% - Ênfase1 21 3 4 2" xfId="10994"/>
    <cellStyle name="20% - Ênfase1 21 3 5" xfId="8946"/>
    <cellStyle name="20% - Ênfase1 21 4" xfId="1708"/>
    <cellStyle name="20% - Ênfase1 21 4 2" xfId="5795"/>
    <cellStyle name="20% - Ênfase1 21 4 2 2" xfId="14072"/>
    <cellStyle name="20% - Ênfase1 21 4 3" xfId="7795"/>
    <cellStyle name="20% - Ênfase1 21 4 3 2" xfId="16072"/>
    <cellStyle name="20% - Ênfase1 21 4 4" xfId="3761"/>
    <cellStyle name="20% - Ênfase1 21 4 4 2" xfId="12038"/>
    <cellStyle name="20% - Ênfase1 21 4 5" xfId="9989"/>
    <cellStyle name="20% - Ênfase1 21 5" xfId="4258"/>
    <cellStyle name="20% - Ênfase1 21 5 2" xfId="12535"/>
    <cellStyle name="20% - Ênfase1 21 6" xfId="6289"/>
    <cellStyle name="20% - Ênfase1 21 6 2" xfId="14566"/>
    <cellStyle name="20% - Ênfase1 21 7" xfId="2209"/>
    <cellStyle name="20% - Ênfase1 21 7 2" xfId="10486"/>
    <cellStyle name="20% - Ênfase1 21 8" xfId="8440"/>
    <cellStyle name="20% - Ênfase1 22" xfId="72"/>
    <cellStyle name="20% - Ênfase1 22 2" xfId="1169"/>
    <cellStyle name="20% - Ênfase1 22 2 2" xfId="5261"/>
    <cellStyle name="20% - Ênfase1 22 2 2 2" xfId="13538"/>
    <cellStyle name="20% - Ênfase1 22 2 3" xfId="7286"/>
    <cellStyle name="20% - Ênfase1 22 2 3 2" xfId="15563"/>
    <cellStyle name="20% - Ênfase1 22 2 4" xfId="3226"/>
    <cellStyle name="20% - Ênfase1 22 2 4 2" xfId="11503"/>
    <cellStyle name="20% - Ênfase1 22 2 5" xfId="9454"/>
    <cellStyle name="20% - Ênfase1 22 3" xfId="659"/>
    <cellStyle name="20% - Ênfase1 22 3 2" xfId="4765"/>
    <cellStyle name="20% - Ênfase1 22 3 2 2" xfId="13042"/>
    <cellStyle name="20% - Ênfase1 22 3 3" xfId="6790"/>
    <cellStyle name="20% - Ênfase1 22 3 3 2" xfId="15067"/>
    <cellStyle name="20% - Ênfase1 22 3 4" xfId="2720"/>
    <cellStyle name="20% - Ênfase1 22 3 4 2" xfId="10997"/>
    <cellStyle name="20% - Ênfase1 22 3 5" xfId="8949"/>
    <cellStyle name="20% - Ênfase1 22 4" xfId="1711"/>
    <cellStyle name="20% - Ênfase1 22 4 2" xfId="5798"/>
    <cellStyle name="20% - Ênfase1 22 4 2 2" xfId="14075"/>
    <cellStyle name="20% - Ênfase1 22 4 3" xfId="7798"/>
    <cellStyle name="20% - Ênfase1 22 4 3 2" xfId="16075"/>
    <cellStyle name="20% - Ênfase1 22 4 4" xfId="3764"/>
    <cellStyle name="20% - Ênfase1 22 4 4 2" xfId="12041"/>
    <cellStyle name="20% - Ênfase1 22 4 5" xfId="9992"/>
    <cellStyle name="20% - Ênfase1 22 5" xfId="4261"/>
    <cellStyle name="20% - Ênfase1 22 5 2" xfId="12538"/>
    <cellStyle name="20% - Ênfase1 22 6" xfId="6292"/>
    <cellStyle name="20% - Ênfase1 22 6 2" xfId="14569"/>
    <cellStyle name="20% - Ênfase1 22 7" xfId="2212"/>
    <cellStyle name="20% - Ênfase1 22 7 2" xfId="10489"/>
    <cellStyle name="20% - Ênfase1 22 8" xfId="8443"/>
    <cellStyle name="20% - Ênfase1 23" xfId="58"/>
    <cellStyle name="20% - Ênfase1 3" xfId="78"/>
    <cellStyle name="20% - Ênfase1 3 2" xfId="80"/>
    <cellStyle name="20% - Ênfase1 3 2 2" xfId="1177"/>
    <cellStyle name="20% - Ênfase1 3 2 2 2" xfId="5268"/>
    <cellStyle name="20% - Ênfase1 3 2 2 2 2" xfId="13545"/>
    <cellStyle name="20% - Ênfase1 3 2 2 3" xfId="7293"/>
    <cellStyle name="20% - Ênfase1 3 2 2 3 2" xfId="15570"/>
    <cellStyle name="20% - Ênfase1 3 2 2 4" xfId="3233"/>
    <cellStyle name="20% - Ênfase1 3 2 2 4 2" xfId="11510"/>
    <cellStyle name="20% - Ênfase1 3 2 2 5" xfId="9461"/>
    <cellStyle name="20% - Ênfase1 3 2 3" xfId="667"/>
    <cellStyle name="20% - Ênfase1 3 2 3 2" xfId="4772"/>
    <cellStyle name="20% - Ênfase1 3 2 3 2 2" xfId="13049"/>
    <cellStyle name="20% - Ênfase1 3 2 3 3" xfId="6797"/>
    <cellStyle name="20% - Ênfase1 3 2 3 3 2" xfId="15074"/>
    <cellStyle name="20% - Ênfase1 3 2 3 4" xfId="2727"/>
    <cellStyle name="20% - Ênfase1 3 2 3 4 2" xfId="11004"/>
    <cellStyle name="20% - Ênfase1 3 2 3 5" xfId="8956"/>
    <cellStyle name="20% - Ênfase1 3 2 4" xfId="1718"/>
    <cellStyle name="20% - Ênfase1 3 2 4 2" xfId="5805"/>
    <cellStyle name="20% - Ênfase1 3 2 4 2 2" xfId="14082"/>
    <cellStyle name="20% - Ênfase1 3 2 4 3" xfId="7805"/>
    <cellStyle name="20% - Ênfase1 3 2 4 3 2" xfId="16082"/>
    <cellStyle name="20% - Ênfase1 3 2 4 4" xfId="3771"/>
    <cellStyle name="20% - Ênfase1 3 2 4 4 2" xfId="12048"/>
    <cellStyle name="20% - Ênfase1 3 2 4 5" xfId="9999"/>
    <cellStyle name="20% - Ênfase1 3 2 5" xfId="4268"/>
    <cellStyle name="20% - Ênfase1 3 2 5 2" xfId="12545"/>
    <cellStyle name="20% - Ênfase1 3 2 6" xfId="6299"/>
    <cellStyle name="20% - Ênfase1 3 2 6 2" xfId="14576"/>
    <cellStyle name="20% - Ênfase1 3 2 7" xfId="2219"/>
    <cellStyle name="20% - Ênfase1 3 2 7 2" xfId="10496"/>
    <cellStyle name="20% - Ênfase1 3 2 8" xfId="8450"/>
    <cellStyle name="20% - Ênfase1 3 3" xfId="1175"/>
    <cellStyle name="20% - Ênfase1 3 3 2" xfId="5267"/>
    <cellStyle name="20% - Ênfase1 3 3 2 2" xfId="13544"/>
    <cellStyle name="20% - Ênfase1 3 3 3" xfId="7292"/>
    <cellStyle name="20% - Ênfase1 3 3 3 2" xfId="15569"/>
    <cellStyle name="20% - Ênfase1 3 3 4" xfId="3232"/>
    <cellStyle name="20% - Ênfase1 3 3 4 2" xfId="11509"/>
    <cellStyle name="20% - Ênfase1 3 3 5" xfId="9460"/>
    <cellStyle name="20% - Ênfase1 3 4" xfId="665"/>
    <cellStyle name="20% - Ênfase1 3 4 2" xfId="4771"/>
    <cellStyle name="20% - Ênfase1 3 4 2 2" xfId="13048"/>
    <cellStyle name="20% - Ênfase1 3 4 3" xfId="6796"/>
    <cellStyle name="20% - Ênfase1 3 4 3 2" xfId="15073"/>
    <cellStyle name="20% - Ênfase1 3 4 4" xfId="2726"/>
    <cellStyle name="20% - Ênfase1 3 4 4 2" xfId="11003"/>
    <cellStyle name="20% - Ênfase1 3 4 5" xfId="8955"/>
    <cellStyle name="20% - Ênfase1 3 5" xfId="1717"/>
    <cellStyle name="20% - Ênfase1 3 5 2" xfId="5804"/>
    <cellStyle name="20% - Ênfase1 3 5 2 2" xfId="14081"/>
    <cellStyle name="20% - Ênfase1 3 5 3" xfId="7804"/>
    <cellStyle name="20% - Ênfase1 3 5 3 2" xfId="16081"/>
    <cellStyle name="20% - Ênfase1 3 5 4" xfId="3770"/>
    <cellStyle name="20% - Ênfase1 3 5 4 2" xfId="12047"/>
    <cellStyle name="20% - Ênfase1 3 5 5" xfId="9998"/>
    <cellStyle name="20% - Ênfase1 3 6" xfId="4267"/>
    <cellStyle name="20% - Ênfase1 3 6 2" xfId="12544"/>
    <cellStyle name="20% - Ênfase1 3 7" xfId="6298"/>
    <cellStyle name="20% - Ênfase1 3 7 2" xfId="14575"/>
    <cellStyle name="20% - Ênfase1 3 8" xfId="2218"/>
    <cellStyle name="20% - Ênfase1 3 8 2" xfId="10495"/>
    <cellStyle name="20% - Ênfase1 3 9" xfId="8449"/>
    <cellStyle name="20% - Ênfase1 4" xfId="81"/>
    <cellStyle name="20% - Ênfase1 4 2" xfId="82"/>
    <cellStyle name="20% - Ênfase1 4 2 2" xfId="1179"/>
    <cellStyle name="20% - Ênfase1 4 2 2 2" xfId="5270"/>
    <cellStyle name="20% - Ênfase1 4 2 2 2 2" xfId="13547"/>
    <cellStyle name="20% - Ênfase1 4 2 2 3" xfId="7295"/>
    <cellStyle name="20% - Ênfase1 4 2 2 3 2" xfId="15572"/>
    <cellStyle name="20% - Ênfase1 4 2 2 4" xfId="3235"/>
    <cellStyle name="20% - Ênfase1 4 2 2 4 2" xfId="11512"/>
    <cellStyle name="20% - Ênfase1 4 2 2 5" xfId="9463"/>
    <cellStyle name="20% - Ênfase1 4 2 3" xfId="669"/>
    <cellStyle name="20% - Ênfase1 4 2 3 2" xfId="4774"/>
    <cellStyle name="20% - Ênfase1 4 2 3 2 2" xfId="13051"/>
    <cellStyle name="20% - Ênfase1 4 2 3 3" xfId="6799"/>
    <cellStyle name="20% - Ênfase1 4 2 3 3 2" xfId="15076"/>
    <cellStyle name="20% - Ênfase1 4 2 3 4" xfId="2729"/>
    <cellStyle name="20% - Ênfase1 4 2 3 4 2" xfId="11006"/>
    <cellStyle name="20% - Ênfase1 4 2 3 5" xfId="8958"/>
    <cellStyle name="20% - Ênfase1 4 2 4" xfId="1720"/>
    <cellStyle name="20% - Ênfase1 4 2 4 2" xfId="5807"/>
    <cellStyle name="20% - Ênfase1 4 2 4 2 2" xfId="14084"/>
    <cellStyle name="20% - Ênfase1 4 2 4 3" xfId="7807"/>
    <cellStyle name="20% - Ênfase1 4 2 4 3 2" xfId="16084"/>
    <cellStyle name="20% - Ênfase1 4 2 4 4" xfId="3773"/>
    <cellStyle name="20% - Ênfase1 4 2 4 4 2" xfId="12050"/>
    <cellStyle name="20% - Ênfase1 4 2 4 5" xfId="10001"/>
    <cellStyle name="20% - Ênfase1 4 2 5" xfId="4270"/>
    <cellStyle name="20% - Ênfase1 4 2 5 2" xfId="12547"/>
    <cellStyle name="20% - Ênfase1 4 2 6" xfId="6301"/>
    <cellStyle name="20% - Ênfase1 4 2 6 2" xfId="14578"/>
    <cellStyle name="20% - Ênfase1 4 2 7" xfId="2221"/>
    <cellStyle name="20% - Ênfase1 4 2 7 2" xfId="10498"/>
    <cellStyle name="20% - Ênfase1 4 2 8" xfId="8452"/>
    <cellStyle name="20% - Ênfase1 4 3" xfId="1178"/>
    <cellStyle name="20% - Ênfase1 4 3 2" xfId="5269"/>
    <cellStyle name="20% - Ênfase1 4 3 2 2" xfId="13546"/>
    <cellStyle name="20% - Ênfase1 4 3 3" xfId="7294"/>
    <cellStyle name="20% - Ênfase1 4 3 3 2" xfId="15571"/>
    <cellStyle name="20% - Ênfase1 4 3 4" xfId="3234"/>
    <cellStyle name="20% - Ênfase1 4 3 4 2" xfId="11511"/>
    <cellStyle name="20% - Ênfase1 4 3 5" xfId="9462"/>
    <cellStyle name="20% - Ênfase1 4 4" xfId="668"/>
    <cellStyle name="20% - Ênfase1 4 4 2" xfId="4773"/>
    <cellStyle name="20% - Ênfase1 4 4 2 2" xfId="13050"/>
    <cellStyle name="20% - Ênfase1 4 4 3" xfId="6798"/>
    <cellStyle name="20% - Ênfase1 4 4 3 2" xfId="15075"/>
    <cellStyle name="20% - Ênfase1 4 4 4" xfId="2728"/>
    <cellStyle name="20% - Ênfase1 4 4 4 2" xfId="11005"/>
    <cellStyle name="20% - Ênfase1 4 4 5" xfId="8957"/>
    <cellStyle name="20% - Ênfase1 4 5" xfId="1719"/>
    <cellStyle name="20% - Ênfase1 4 5 2" xfId="5806"/>
    <cellStyle name="20% - Ênfase1 4 5 2 2" xfId="14083"/>
    <cellStyle name="20% - Ênfase1 4 5 3" xfId="7806"/>
    <cellStyle name="20% - Ênfase1 4 5 3 2" xfId="16083"/>
    <cellStyle name="20% - Ênfase1 4 5 4" xfId="3772"/>
    <cellStyle name="20% - Ênfase1 4 5 4 2" xfId="12049"/>
    <cellStyle name="20% - Ênfase1 4 5 5" xfId="10000"/>
    <cellStyle name="20% - Ênfase1 4 6" xfId="4269"/>
    <cellStyle name="20% - Ênfase1 4 6 2" xfId="12546"/>
    <cellStyle name="20% - Ênfase1 4 7" xfId="6300"/>
    <cellStyle name="20% - Ênfase1 4 7 2" xfId="14577"/>
    <cellStyle name="20% - Ênfase1 4 8" xfId="2220"/>
    <cellStyle name="20% - Ênfase1 4 8 2" xfId="10497"/>
    <cellStyle name="20% - Ênfase1 4 9" xfId="8451"/>
    <cellStyle name="20% - Ênfase1 5" xfId="83"/>
    <cellStyle name="20% - Ênfase1 5 2" xfId="84"/>
    <cellStyle name="20% - Ênfase1 5 2 2" xfId="1181"/>
    <cellStyle name="20% - Ênfase1 5 2 2 2" xfId="5272"/>
    <cellStyle name="20% - Ênfase1 5 2 2 2 2" xfId="13549"/>
    <cellStyle name="20% - Ênfase1 5 2 2 3" xfId="7297"/>
    <cellStyle name="20% - Ênfase1 5 2 2 3 2" xfId="15574"/>
    <cellStyle name="20% - Ênfase1 5 2 2 4" xfId="3237"/>
    <cellStyle name="20% - Ênfase1 5 2 2 4 2" xfId="11514"/>
    <cellStyle name="20% - Ênfase1 5 2 2 5" xfId="9465"/>
    <cellStyle name="20% - Ênfase1 5 2 3" xfId="671"/>
    <cellStyle name="20% - Ênfase1 5 2 3 2" xfId="4776"/>
    <cellStyle name="20% - Ênfase1 5 2 3 2 2" xfId="13053"/>
    <cellStyle name="20% - Ênfase1 5 2 3 3" xfId="6801"/>
    <cellStyle name="20% - Ênfase1 5 2 3 3 2" xfId="15078"/>
    <cellStyle name="20% - Ênfase1 5 2 3 4" xfId="2731"/>
    <cellStyle name="20% - Ênfase1 5 2 3 4 2" xfId="11008"/>
    <cellStyle name="20% - Ênfase1 5 2 3 5" xfId="8960"/>
    <cellStyle name="20% - Ênfase1 5 2 4" xfId="1722"/>
    <cellStyle name="20% - Ênfase1 5 2 4 2" xfId="5809"/>
    <cellStyle name="20% - Ênfase1 5 2 4 2 2" xfId="14086"/>
    <cellStyle name="20% - Ênfase1 5 2 4 3" xfId="7809"/>
    <cellStyle name="20% - Ênfase1 5 2 4 3 2" xfId="16086"/>
    <cellStyle name="20% - Ênfase1 5 2 4 4" xfId="3775"/>
    <cellStyle name="20% - Ênfase1 5 2 4 4 2" xfId="12052"/>
    <cellStyle name="20% - Ênfase1 5 2 4 5" xfId="10003"/>
    <cellStyle name="20% - Ênfase1 5 2 5" xfId="4272"/>
    <cellStyle name="20% - Ênfase1 5 2 5 2" xfId="12549"/>
    <cellStyle name="20% - Ênfase1 5 2 6" xfId="6303"/>
    <cellStyle name="20% - Ênfase1 5 2 6 2" xfId="14580"/>
    <cellStyle name="20% - Ênfase1 5 2 7" xfId="2223"/>
    <cellStyle name="20% - Ênfase1 5 2 7 2" xfId="10500"/>
    <cellStyle name="20% - Ênfase1 5 2 8" xfId="8454"/>
    <cellStyle name="20% - Ênfase1 5 3" xfId="1180"/>
    <cellStyle name="20% - Ênfase1 5 3 2" xfId="5271"/>
    <cellStyle name="20% - Ênfase1 5 3 2 2" xfId="13548"/>
    <cellStyle name="20% - Ênfase1 5 3 3" xfId="7296"/>
    <cellStyle name="20% - Ênfase1 5 3 3 2" xfId="15573"/>
    <cellStyle name="20% - Ênfase1 5 3 4" xfId="3236"/>
    <cellStyle name="20% - Ênfase1 5 3 4 2" xfId="11513"/>
    <cellStyle name="20% - Ênfase1 5 3 5" xfId="9464"/>
    <cellStyle name="20% - Ênfase1 5 4" xfId="670"/>
    <cellStyle name="20% - Ênfase1 5 4 2" xfId="4775"/>
    <cellStyle name="20% - Ênfase1 5 4 2 2" xfId="13052"/>
    <cellStyle name="20% - Ênfase1 5 4 3" xfId="6800"/>
    <cellStyle name="20% - Ênfase1 5 4 3 2" xfId="15077"/>
    <cellStyle name="20% - Ênfase1 5 4 4" xfId="2730"/>
    <cellStyle name="20% - Ênfase1 5 4 4 2" xfId="11007"/>
    <cellStyle name="20% - Ênfase1 5 4 5" xfId="8959"/>
    <cellStyle name="20% - Ênfase1 5 5" xfId="1721"/>
    <cellStyle name="20% - Ênfase1 5 5 2" xfId="5808"/>
    <cellStyle name="20% - Ênfase1 5 5 2 2" xfId="14085"/>
    <cellStyle name="20% - Ênfase1 5 5 3" xfId="7808"/>
    <cellStyle name="20% - Ênfase1 5 5 3 2" xfId="16085"/>
    <cellStyle name="20% - Ênfase1 5 5 4" xfId="3774"/>
    <cellStyle name="20% - Ênfase1 5 5 4 2" xfId="12051"/>
    <cellStyle name="20% - Ênfase1 5 5 5" xfId="10002"/>
    <cellStyle name="20% - Ênfase1 5 6" xfId="4271"/>
    <cellStyle name="20% - Ênfase1 5 6 2" xfId="12548"/>
    <cellStyle name="20% - Ênfase1 5 7" xfId="6302"/>
    <cellStyle name="20% - Ênfase1 5 7 2" xfId="14579"/>
    <cellStyle name="20% - Ênfase1 5 8" xfId="2222"/>
    <cellStyle name="20% - Ênfase1 5 8 2" xfId="10499"/>
    <cellStyle name="20% - Ênfase1 5 9" xfId="8453"/>
    <cellStyle name="20% - Ênfase1 6" xfId="87"/>
    <cellStyle name="20% - Ênfase1 6 2" xfId="89"/>
    <cellStyle name="20% - Ênfase1 6 2 2" xfId="1186"/>
    <cellStyle name="20% - Ênfase1 6 2 2 2" xfId="5277"/>
    <cellStyle name="20% - Ênfase1 6 2 2 2 2" xfId="13554"/>
    <cellStyle name="20% - Ênfase1 6 2 2 3" xfId="7302"/>
    <cellStyle name="20% - Ênfase1 6 2 2 3 2" xfId="15579"/>
    <cellStyle name="20% - Ênfase1 6 2 2 4" xfId="3242"/>
    <cellStyle name="20% - Ênfase1 6 2 2 4 2" xfId="11519"/>
    <cellStyle name="20% - Ênfase1 6 2 2 5" xfId="9470"/>
    <cellStyle name="20% - Ênfase1 6 2 3" xfId="676"/>
    <cellStyle name="20% - Ênfase1 6 2 3 2" xfId="4781"/>
    <cellStyle name="20% - Ênfase1 6 2 3 2 2" xfId="13058"/>
    <cellStyle name="20% - Ênfase1 6 2 3 3" xfId="6806"/>
    <cellStyle name="20% - Ênfase1 6 2 3 3 2" xfId="15083"/>
    <cellStyle name="20% - Ênfase1 6 2 3 4" xfId="2736"/>
    <cellStyle name="20% - Ênfase1 6 2 3 4 2" xfId="11013"/>
    <cellStyle name="20% - Ênfase1 6 2 3 5" xfId="8965"/>
    <cellStyle name="20% - Ênfase1 6 2 4" xfId="1727"/>
    <cellStyle name="20% - Ênfase1 6 2 4 2" xfId="5814"/>
    <cellStyle name="20% - Ênfase1 6 2 4 2 2" xfId="14091"/>
    <cellStyle name="20% - Ênfase1 6 2 4 3" xfId="7814"/>
    <cellStyle name="20% - Ênfase1 6 2 4 3 2" xfId="16091"/>
    <cellStyle name="20% - Ênfase1 6 2 4 4" xfId="3780"/>
    <cellStyle name="20% - Ênfase1 6 2 4 4 2" xfId="12057"/>
    <cellStyle name="20% - Ênfase1 6 2 4 5" xfId="10008"/>
    <cellStyle name="20% - Ênfase1 6 2 5" xfId="4277"/>
    <cellStyle name="20% - Ênfase1 6 2 5 2" xfId="12554"/>
    <cellStyle name="20% - Ênfase1 6 2 6" xfId="6308"/>
    <cellStyle name="20% - Ênfase1 6 2 6 2" xfId="14585"/>
    <cellStyle name="20% - Ênfase1 6 2 7" xfId="2228"/>
    <cellStyle name="20% - Ênfase1 6 2 7 2" xfId="10505"/>
    <cellStyle name="20% - Ênfase1 6 2 8" xfId="8459"/>
    <cellStyle name="20% - Ênfase1 6 3" xfId="1184"/>
    <cellStyle name="20% - Ênfase1 6 3 2" xfId="5275"/>
    <cellStyle name="20% - Ênfase1 6 3 2 2" xfId="13552"/>
    <cellStyle name="20% - Ênfase1 6 3 3" xfId="7300"/>
    <cellStyle name="20% - Ênfase1 6 3 3 2" xfId="15577"/>
    <cellStyle name="20% - Ênfase1 6 3 4" xfId="3240"/>
    <cellStyle name="20% - Ênfase1 6 3 4 2" xfId="11517"/>
    <cellStyle name="20% - Ênfase1 6 3 5" xfId="9468"/>
    <cellStyle name="20% - Ênfase1 6 4" xfId="674"/>
    <cellStyle name="20% - Ênfase1 6 4 2" xfId="4779"/>
    <cellStyle name="20% - Ênfase1 6 4 2 2" xfId="13056"/>
    <cellStyle name="20% - Ênfase1 6 4 3" xfId="6804"/>
    <cellStyle name="20% - Ênfase1 6 4 3 2" xfId="15081"/>
    <cellStyle name="20% - Ênfase1 6 4 4" xfId="2734"/>
    <cellStyle name="20% - Ênfase1 6 4 4 2" xfId="11011"/>
    <cellStyle name="20% - Ênfase1 6 4 5" xfId="8963"/>
    <cellStyle name="20% - Ênfase1 6 5" xfId="1725"/>
    <cellStyle name="20% - Ênfase1 6 5 2" xfId="5812"/>
    <cellStyle name="20% - Ênfase1 6 5 2 2" xfId="14089"/>
    <cellStyle name="20% - Ênfase1 6 5 3" xfId="7812"/>
    <cellStyle name="20% - Ênfase1 6 5 3 2" xfId="16089"/>
    <cellStyle name="20% - Ênfase1 6 5 4" xfId="3778"/>
    <cellStyle name="20% - Ênfase1 6 5 4 2" xfId="12055"/>
    <cellStyle name="20% - Ênfase1 6 5 5" xfId="10006"/>
    <cellStyle name="20% - Ênfase1 6 6" xfId="4275"/>
    <cellStyle name="20% - Ênfase1 6 6 2" xfId="12552"/>
    <cellStyle name="20% - Ênfase1 6 7" xfId="6306"/>
    <cellStyle name="20% - Ênfase1 6 7 2" xfId="14583"/>
    <cellStyle name="20% - Ênfase1 6 8" xfId="2226"/>
    <cellStyle name="20% - Ênfase1 6 8 2" xfId="10503"/>
    <cellStyle name="20% - Ênfase1 6 9" xfId="8457"/>
    <cellStyle name="20% - Ênfase1 7" xfId="92"/>
    <cellStyle name="20% - Ênfase1 7 2" xfId="96"/>
    <cellStyle name="20% - Ênfase1 7 2 2" xfId="1193"/>
    <cellStyle name="20% - Ênfase1 7 2 2 2" xfId="5284"/>
    <cellStyle name="20% - Ênfase1 7 2 2 2 2" xfId="13561"/>
    <cellStyle name="20% - Ênfase1 7 2 2 3" xfId="7309"/>
    <cellStyle name="20% - Ênfase1 7 2 2 3 2" xfId="15586"/>
    <cellStyle name="20% - Ênfase1 7 2 2 4" xfId="3249"/>
    <cellStyle name="20% - Ênfase1 7 2 2 4 2" xfId="11526"/>
    <cellStyle name="20% - Ênfase1 7 2 2 5" xfId="9477"/>
    <cellStyle name="20% - Ênfase1 7 2 3" xfId="683"/>
    <cellStyle name="20% - Ênfase1 7 2 3 2" xfId="4788"/>
    <cellStyle name="20% - Ênfase1 7 2 3 2 2" xfId="13065"/>
    <cellStyle name="20% - Ênfase1 7 2 3 3" xfId="6813"/>
    <cellStyle name="20% - Ênfase1 7 2 3 3 2" xfId="15090"/>
    <cellStyle name="20% - Ênfase1 7 2 3 4" xfId="2743"/>
    <cellStyle name="20% - Ênfase1 7 2 3 4 2" xfId="11020"/>
    <cellStyle name="20% - Ênfase1 7 2 3 5" xfId="8972"/>
    <cellStyle name="20% - Ênfase1 7 2 4" xfId="1734"/>
    <cellStyle name="20% - Ênfase1 7 2 4 2" xfId="5821"/>
    <cellStyle name="20% - Ênfase1 7 2 4 2 2" xfId="14098"/>
    <cellStyle name="20% - Ênfase1 7 2 4 3" xfId="7821"/>
    <cellStyle name="20% - Ênfase1 7 2 4 3 2" xfId="16098"/>
    <cellStyle name="20% - Ênfase1 7 2 4 4" xfId="3787"/>
    <cellStyle name="20% - Ênfase1 7 2 4 4 2" xfId="12064"/>
    <cellStyle name="20% - Ênfase1 7 2 4 5" xfId="10015"/>
    <cellStyle name="20% - Ênfase1 7 2 5" xfId="4284"/>
    <cellStyle name="20% - Ênfase1 7 2 5 2" xfId="12561"/>
    <cellStyle name="20% - Ênfase1 7 2 6" xfId="6315"/>
    <cellStyle name="20% - Ênfase1 7 2 6 2" xfId="14592"/>
    <cellStyle name="20% - Ênfase1 7 2 7" xfId="2235"/>
    <cellStyle name="20% - Ênfase1 7 2 7 2" xfId="10512"/>
    <cellStyle name="20% - Ênfase1 7 2 8" xfId="8466"/>
    <cellStyle name="20% - Ênfase1 7 3" xfId="1189"/>
    <cellStyle name="20% - Ênfase1 7 3 2" xfId="5280"/>
    <cellStyle name="20% - Ênfase1 7 3 2 2" xfId="13557"/>
    <cellStyle name="20% - Ênfase1 7 3 3" xfId="7305"/>
    <cellStyle name="20% - Ênfase1 7 3 3 2" xfId="15582"/>
    <cellStyle name="20% - Ênfase1 7 3 4" xfId="3245"/>
    <cellStyle name="20% - Ênfase1 7 3 4 2" xfId="11522"/>
    <cellStyle name="20% - Ênfase1 7 3 5" xfId="9473"/>
    <cellStyle name="20% - Ênfase1 7 4" xfId="679"/>
    <cellStyle name="20% - Ênfase1 7 4 2" xfId="4784"/>
    <cellStyle name="20% - Ênfase1 7 4 2 2" xfId="13061"/>
    <cellStyle name="20% - Ênfase1 7 4 3" xfId="6809"/>
    <cellStyle name="20% - Ênfase1 7 4 3 2" xfId="15086"/>
    <cellStyle name="20% - Ênfase1 7 4 4" xfId="2739"/>
    <cellStyle name="20% - Ênfase1 7 4 4 2" xfId="11016"/>
    <cellStyle name="20% - Ênfase1 7 4 5" xfId="8968"/>
    <cellStyle name="20% - Ênfase1 7 5" xfId="1730"/>
    <cellStyle name="20% - Ênfase1 7 5 2" xfId="5817"/>
    <cellStyle name="20% - Ênfase1 7 5 2 2" xfId="14094"/>
    <cellStyle name="20% - Ênfase1 7 5 3" xfId="7817"/>
    <cellStyle name="20% - Ênfase1 7 5 3 2" xfId="16094"/>
    <cellStyle name="20% - Ênfase1 7 5 4" xfId="3783"/>
    <cellStyle name="20% - Ênfase1 7 5 4 2" xfId="12060"/>
    <cellStyle name="20% - Ênfase1 7 5 5" xfId="10011"/>
    <cellStyle name="20% - Ênfase1 7 6" xfId="4280"/>
    <cellStyle name="20% - Ênfase1 7 6 2" xfId="12557"/>
    <cellStyle name="20% - Ênfase1 7 7" xfId="6311"/>
    <cellStyle name="20% - Ênfase1 7 7 2" xfId="14588"/>
    <cellStyle name="20% - Ênfase1 7 8" xfId="2231"/>
    <cellStyle name="20% - Ênfase1 7 8 2" xfId="10508"/>
    <cellStyle name="20% - Ênfase1 7 9" xfId="8462"/>
    <cellStyle name="20% - Ênfase1 8" xfId="56"/>
    <cellStyle name="20% - Ênfase1 8 2" xfId="98"/>
    <cellStyle name="20% - Ênfase1 8 2 2" xfId="1195"/>
    <cellStyle name="20% - Ênfase1 8 2 2 2" xfId="5286"/>
    <cellStyle name="20% - Ênfase1 8 2 2 2 2" xfId="13563"/>
    <cellStyle name="20% - Ênfase1 8 2 2 3" xfId="7311"/>
    <cellStyle name="20% - Ênfase1 8 2 2 3 2" xfId="15588"/>
    <cellStyle name="20% - Ênfase1 8 2 2 4" xfId="3251"/>
    <cellStyle name="20% - Ênfase1 8 2 2 4 2" xfId="11528"/>
    <cellStyle name="20% - Ênfase1 8 2 2 5" xfId="9479"/>
    <cellStyle name="20% - Ênfase1 8 2 3" xfId="685"/>
    <cellStyle name="20% - Ênfase1 8 2 3 2" xfId="4790"/>
    <cellStyle name="20% - Ênfase1 8 2 3 2 2" xfId="13067"/>
    <cellStyle name="20% - Ênfase1 8 2 3 3" xfId="6815"/>
    <cellStyle name="20% - Ênfase1 8 2 3 3 2" xfId="15092"/>
    <cellStyle name="20% - Ênfase1 8 2 3 4" xfId="2745"/>
    <cellStyle name="20% - Ênfase1 8 2 3 4 2" xfId="11022"/>
    <cellStyle name="20% - Ênfase1 8 2 3 5" xfId="8974"/>
    <cellStyle name="20% - Ênfase1 8 2 4" xfId="1736"/>
    <cellStyle name="20% - Ênfase1 8 2 4 2" xfId="5823"/>
    <cellStyle name="20% - Ênfase1 8 2 4 2 2" xfId="14100"/>
    <cellStyle name="20% - Ênfase1 8 2 4 3" xfId="7823"/>
    <cellStyle name="20% - Ênfase1 8 2 4 3 2" xfId="16100"/>
    <cellStyle name="20% - Ênfase1 8 2 4 4" xfId="3789"/>
    <cellStyle name="20% - Ênfase1 8 2 4 4 2" xfId="12066"/>
    <cellStyle name="20% - Ênfase1 8 2 4 5" xfId="10017"/>
    <cellStyle name="20% - Ênfase1 8 2 5" xfId="4286"/>
    <cellStyle name="20% - Ênfase1 8 2 5 2" xfId="12563"/>
    <cellStyle name="20% - Ênfase1 8 2 6" xfId="6317"/>
    <cellStyle name="20% - Ênfase1 8 2 6 2" xfId="14594"/>
    <cellStyle name="20% - Ênfase1 8 2 7" xfId="2237"/>
    <cellStyle name="20% - Ênfase1 8 2 7 2" xfId="10514"/>
    <cellStyle name="20% - Ênfase1 8 2 8" xfId="8468"/>
    <cellStyle name="20% - Ênfase1 8 3" xfId="1155"/>
    <cellStyle name="20% - Ênfase1 8 3 2" xfId="5247"/>
    <cellStyle name="20% - Ênfase1 8 3 2 2" xfId="13524"/>
    <cellStyle name="20% - Ênfase1 8 3 3" xfId="7272"/>
    <cellStyle name="20% - Ênfase1 8 3 3 2" xfId="15549"/>
    <cellStyle name="20% - Ênfase1 8 3 4" xfId="3212"/>
    <cellStyle name="20% - Ênfase1 8 3 4 2" xfId="11489"/>
    <cellStyle name="20% - Ênfase1 8 3 5" xfId="9440"/>
    <cellStyle name="20% - Ênfase1 8 4" xfId="646"/>
    <cellStyle name="20% - Ênfase1 8 4 2" xfId="4752"/>
    <cellStyle name="20% - Ênfase1 8 4 2 2" xfId="13029"/>
    <cellStyle name="20% - Ênfase1 8 4 3" xfId="6777"/>
    <cellStyle name="20% - Ênfase1 8 4 3 2" xfId="15054"/>
    <cellStyle name="20% - Ênfase1 8 4 4" xfId="2707"/>
    <cellStyle name="20% - Ênfase1 8 4 4 2" xfId="10984"/>
    <cellStyle name="20% - Ênfase1 8 4 5" xfId="8936"/>
    <cellStyle name="20% - Ênfase1 8 5" xfId="1698"/>
    <cellStyle name="20% - Ênfase1 8 5 2" xfId="5785"/>
    <cellStyle name="20% - Ênfase1 8 5 2 2" xfId="14062"/>
    <cellStyle name="20% - Ênfase1 8 5 3" xfId="7785"/>
    <cellStyle name="20% - Ênfase1 8 5 3 2" xfId="16062"/>
    <cellStyle name="20% - Ênfase1 8 5 4" xfId="3751"/>
    <cellStyle name="20% - Ênfase1 8 5 4 2" xfId="12028"/>
    <cellStyle name="20% - Ênfase1 8 5 5" xfId="9979"/>
    <cellStyle name="20% - Ênfase1 8 6" xfId="4248"/>
    <cellStyle name="20% - Ênfase1 8 6 2" xfId="12525"/>
    <cellStyle name="20% - Ênfase1 8 7" xfId="6279"/>
    <cellStyle name="20% - Ênfase1 8 7 2" xfId="14556"/>
    <cellStyle name="20% - Ênfase1 8 8" xfId="2198"/>
    <cellStyle name="20% - Ênfase1 8 8 2" xfId="10475"/>
    <cellStyle name="20% - Ênfase1 8 9" xfId="8430"/>
    <cellStyle name="20% - Ênfase1 9" xfId="100"/>
    <cellStyle name="20% - Ênfase1 9 2" xfId="101"/>
    <cellStyle name="20% - Ênfase1 9 2 2" xfId="1198"/>
    <cellStyle name="20% - Ênfase1 9 2 2 2" xfId="5289"/>
    <cellStyle name="20% - Ênfase1 9 2 2 2 2" xfId="13566"/>
    <cellStyle name="20% - Ênfase1 9 2 2 3" xfId="7314"/>
    <cellStyle name="20% - Ênfase1 9 2 2 3 2" xfId="15591"/>
    <cellStyle name="20% - Ênfase1 9 2 2 4" xfId="3254"/>
    <cellStyle name="20% - Ênfase1 9 2 2 4 2" xfId="11531"/>
    <cellStyle name="20% - Ênfase1 9 2 2 5" xfId="9482"/>
    <cellStyle name="20% - Ênfase1 9 2 3" xfId="688"/>
    <cellStyle name="20% - Ênfase1 9 2 3 2" xfId="4793"/>
    <cellStyle name="20% - Ênfase1 9 2 3 2 2" xfId="13070"/>
    <cellStyle name="20% - Ênfase1 9 2 3 3" xfId="6818"/>
    <cellStyle name="20% - Ênfase1 9 2 3 3 2" xfId="15095"/>
    <cellStyle name="20% - Ênfase1 9 2 3 4" xfId="2748"/>
    <cellStyle name="20% - Ênfase1 9 2 3 4 2" xfId="11025"/>
    <cellStyle name="20% - Ênfase1 9 2 3 5" xfId="8977"/>
    <cellStyle name="20% - Ênfase1 9 2 4" xfId="1739"/>
    <cellStyle name="20% - Ênfase1 9 2 4 2" xfId="5826"/>
    <cellStyle name="20% - Ênfase1 9 2 4 2 2" xfId="14103"/>
    <cellStyle name="20% - Ênfase1 9 2 4 3" xfId="7826"/>
    <cellStyle name="20% - Ênfase1 9 2 4 3 2" xfId="16103"/>
    <cellStyle name="20% - Ênfase1 9 2 4 4" xfId="3792"/>
    <cellStyle name="20% - Ênfase1 9 2 4 4 2" xfId="12069"/>
    <cellStyle name="20% - Ênfase1 9 2 4 5" xfId="10020"/>
    <cellStyle name="20% - Ênfase1 9 2 5" xfId="4289"/>
    <cellStyle name="20% - Ênfase1 9 2 5 2" xfId="12566"/>
    <cellStyle name="20% - Ênfase1 9 2 6" xfId="6320"/>
    <cellStyle name="20% - Ênfase1 9 2 6 2" xfId="14597"/>
    <cellStyle name="20% - Ênfase1 9 2 7" xfId="2240"/>
    <cellStyle name="20% - Ênfase1 9 2 7 2" xfId="10517"/>
    <cellStyle name="20% - Ênfase1 9 2 8" xfId="8471"/>
    <cellStyle name="20% - Ênfase1 9 3" xfId="1197"/>
    <cellStyle name="20% - Ênfase1 9 3 2" xfId="5288"/>
    <cellStyle name="20% - Ênfase1 9 3 2 2" xfId="13565"/>
    <cellStyle name="20% - Ênfase1 9 3 3" xfId="7313"/>
    <cellStyle name="20% - Ênfase1 9 3 3 2" xfId="15590"/>
    <cellStyle name="20% - Ênfase1 9 3 4" xfId="3253"/>
    <cellStyle name="20% - Ênfase1 9 3 4 2" xfId="11530"/>
    <cellStyle name="20% - Ênfase1 9 3 5" xfId="9481"/>
    <cellStyle name="20% - Ênfase1 9 4" xfId="687"/>
    <cellStyle name="20% - Ênfase1 9 4 2" xfId="4792"/>
    <cellStyle name="20% - Ênfase1 9 4 2 2" xfId="13069"/>
    <cellStyle name="20% - Ênfase1 9 4 3" xfId="6817"/>
    <cellStyle name="20% - Ênfase1 9 4 3 2" xfId="15094"/>
    <cellStyle name="20% - Ênfase1 9 4 4" xfId="2747"/>
    <cellStyle name="20% - Ênfase1 9 4 4 2" xfId="11024"/>
    <cellStyle name="20% - Ênfase1 9 4 5" xfId="8976"/>
    <cellStyle name="20% - Ênfase1 9 5" xfId="1738"/>
    <cellStyle name="20% - Ênfase1 9 5 2" xfId="5825"/>
    <cellStyle name="20% - Ênfase1 9 5 2 2" xfId="14102"/>
    <cellStyle name="20% - Ênfase1 9 5 3" xfId="7825"/>
    <cellStyle name="20% - Ênfase1 9 5 3 2" xfId="16102"/>
    <cellStyle name="20% - Ênfase1 9 5 4" xfId="3791"/>
    <cellStyle name="20% - Ênfase1 9 5 4 2" xfId="12068"/>
    <cellStyle name="20% - Ênfase1 9 5 5" xfId="10019"/>
    <cellStyle name="20% - Ênfase1 9 6" xfId="4288"/>
    <cellStyle name="20% - Ênfase1 9 6 2" xfId="12565"/>
    <cellStyle name="20% - Ênfase1 9 7" xfId="6319"/>
    <cellStyle name="20% - Ênfase1 9 7 2" xfId="14596"/>
    <cellStyle name="20% - Ênfase1 9 8" xfId="2239"/>
    <cellStyle name="20% - Ênfase1 9 8 2" xfId="10516"/>
    <cellStyle name="20% - Ênfase1 9 9" xfId="8470"/>
    <cellStyle name="20% - Ênfase2 10" xfId="104"/>
    <cellStyle name="20% - Ênfase2 10 2" xfId="107"/>
    <cellStyle name="20% - Ênfase2 10 2 2" xfId="1204"/>
    <cellStyle name="20% - Ênfase2 10 2 2 2" xfId="5295"/>
    <cellStyle name="20% - Ênfase2 10 2 2 2 2" xfId="13572"/>
    <cellStyle name="20% - Ênfase2 10 2 2 3" xfId="7320"/>
    <cellStyle name="20% - Ênfase2 10 2 2 3 2" xfId="15597"/>
    <cellStyle name="20% - Ênfase2 10 2 2 4" xfId="3260"/>
    <cellStyle name="20% - Ênfase2 10 2 2 4 2" xfId="11537"/>
    <cellStyle name="20% - Ênfase2 10 2 2 5" xfId="9488"/>
    <cellStyle name="20% - Ênfase2 10 2 3" xfId="694"/>
    <cellStyle name="20% - Ênfase2 10 2 3 2" xfId="4799"/>
    <cellStyle name="20% - Ênfase2 10 2 3 2 2" xfId="13076"/>
    <cellStyle name="20% - Ênfase2 10 2 3 3" xfId="6824"/>
    <cellStyle name="20% - Ênfase2 10 2 3 3 2" xfId="15101"/>
    <cellStyle name="20% - Ênfase2 10 2 3 4" xfId="2754"/>
    <cellStyle name="20% - Ênfase2 10 2 3 4 2" xfId="11031"/>
    <cellStyle name="20% - Ênfase2 10 2 3 5" xfId="8983"/>
    <cellStyle name="20% - Ênfase2 10 2 4" xfId="1745"/>
    <cellStyle name="20% - Ênfase2 10 2 4 2" xfId="5832"/>
    <cellStyle name="20% - Ênfase2 10 2 4 2 2" xfId="14109"/>
    <cellStyle name="20% - Ênfase2 10 2 4 3" xfId="7832"/>
    <cellStyle name="20% - Ênfase2 10 2 4 3 2" xfId="16109"/>
    <cellStyle name="20% - Ênfase2 10 2 4 4" xfId="3798"/>
    <cellStyle name="20% - Ênfase2 10 2 4 4 2" xfId="12075"/>
    <cellStyle name="20% - Ênfase2 10 2 4 5" xfId="10026"/>
    <cellStyle name="20% - Ênfase2 10 2 5" xfId="4295"/>
    <cellStyle name="20% - Ênfase2 10 2 5 2" xfId="12572"/>
    <cellStyle name="20% - Ênfase2 10 2 6" xfId="6326"/>
    <cellStyle name="20% - Ênfase2 10 2 6 2" xfId="14603"/>
    <cellStyle name="20% - Ênfase2 10 2 7" xfId="2246"/>
    <cellStyle name="20% - Ênfase2 10 2 7 2" xfId="10523"/>
    <cellStyle name="20% - Ênfase2 10 2 8" xfId="8477"/>
    <cellStyle name="20% - Ênfase2 10 3" xfId="1201"/>
    <cellStyle name="20% - Ênfase2 10 3 2" xfId="5292"/>
    <cellStyle name="20% - Ênfase2 10 3 2 2" xfId="13569"/>
    <cellStyle name="20% - Ênfase2 10 3 3" xfId="7317"/>
    <cellStyle name="20% - Ênfase2 10 3 3 2" xfId="15594"/>
    <cellStyle name="20% - Ênfase2 10 3 4" xfId="3257"/>
    <cellStyle name="20% - Ênfase2 10 3 4 2" xfId="11534"/>
    <cellStyle name="20% - Ênfase2 10 3 5" xfId="9485"/>
    <cellStyle name="20% - Ênfase2 10 4" xfId="691"/>
    <cellStyle name="20% - Ênfase2 10 4 2" xfId="4796"/>
    <cellStyle name="20% - Ênfase2 10 4 2 2" xfId="13073"/>
    <cellStyle name="20% - Ênfase2 10 4 3" xfId="6821"/>
    <cellStyle name="20% - Ênfase2 10 4 3 2" xfId="15098"/>
    <cellStyle name="20% - Ênfase2 10 4 4" xfId="2751"/>
    <cellStyle name="20% - Ênfase2 10 4 4 2" xfId="11028"/>
    <cellStyle name="20% - Ênfase2 10 4 5" xfId="8980"/>
    <cellStyle name="20% - Ênfase2 10 5" xfId="1742"/>
    <cellStyle name="20% - Ênfase2 10 5 2" xfId="5829"/>
    <cellStyle name="20% - Ênfase2 10 5 2 2" xfId="14106"/>
    <cellStyle name="20% - Ênfase2 10 5 3" xfId="7829"/>
    <cellStyle name="20% - Ênfase2 10 5 3 2" xfId="16106"/>
    <cellStyle name="20% - Ênfase2 10 5 4" xfId="3795"/>
    <cellStyle name="20% - Ênfase2 10 5 4 2" xfId="12072"/>
    <cellStyle name="20% - Ênfase2 10 5 5" xfId="10023"/>
    <cellStyle name="20% - Ênfase2 10 6" xfId="4292"/>
    <cellStyle name="20% - Ênfase2 10 6 2" xfId="12569"/>
    <cellStyle name="20% - Ênfase2 10 7" xfId="6323"/>
    <cellStyle name="20% - Ênfase2 10 7 2" xfId="14600"/>
    <cellStyle name="20% - Ênfase2 10 8" xfId="2243"/>
    <cellStyle name="20% - Ênfase2 10 8 2" xfId="10520"/>
    <cellStyle name="20% - Ênfase2 10 9" xfId="8474"/>
    <cellStyle name="20% - Ênfase2 11" xfId="113"/>
    <cellStyle name="20% - Ênfase2 11 2" xfId="1209"/>
    <cellStyle name="20% - Ênfase2 11 2 2" xfId="5300"/>
    <cellStyle name="20% - Ênfase2 11 2 2 2" xfId="13577"/>
    <cellStyle name="20% - Ênfase2 11 2 3" xfId="7325"/>
    <cellStyle name="20% - Ênfase2 11 2 3 2" xfId="15602"/>
    <cellStyle name="20% - Ênfase2 11 2 4" xfId="3265"/>
    <cellStyle name="20% - Ênfase2 11 2 4 2" xfId="11542"/>
    <cellStyle name="20% - Ênfase2 11 2 5" xfId="9493"/>
    <cellStyle name="20% - Ênfase2 11 3" xfId="699"/>
    <cellStyle name="20% - Ênfase2 11 3 2" xfId="4804"/>
    <cellStyle name="20% - Ênfase2 11 3 2 2" xfId="13081"/>
    <cellStyle name="20% - Ênfase2 11 3 3" xfId="6829"/>
    <cellStyle name="20% - Ênfase2 11 3 3 2" xfId="15106"/>
    <cellStyle name="20% - Ênfase2 11 3 4" xfId="2759"/>
    <cellStyle name="20% - Ênfase2 11 3 4 2" xfId="11036"/>
    <cellStyle name="20% - Ênfase2 11 3 5" xfId="8988"/>
    <cellStyle name="20% - Ênfase2 11 4" xfId="1750"/>
    <cellStyle name="20% - Ênfase2 11 4 2" xfId="5837"/>
    <cellStyle name="20% - Ênfase2 11 4 2 2" xfId="14114"/>
    <cellStyle name="20% - Ênfase2 11 4 3" xfId="7837"/>
    <cellStyle name="20% - Ênfase2 11 4 3 2" xfId="16114"/>
    <cellStyle name="20% - Ênfase2 11 4 4" xfId="3803"/>
    <cellStyle name="20% - Ênfase2 11 4 4 2" xfId="12080"/>
    <cellStyle name="20% - Ênfase2 11 4 5" xfId="10031"/>
    <cellStyle name="20% - Ênfase2 11 5" xfId="4300"/>
    <cellStyle name="20% - Ênfase2 11 5 2" xfId="12577"/>
    <cellStyle name="20% - Ênfase2 11 6" xfId="6331"/>
    <cellStyle name="20% - Ênfase2 11 6 2" xfId="14608"/>
    <cellStyle name="20% - Ênfase2 11 7" xfId="2251"/>
    <cellStyle name="20% - Ênfase2 11 7 2" xfId="10528"/>
    <cellStyle name="20% - Ênfase2 11 8" xfId="8482"/>
    <cellStyle name="20% - Ênfase2 12" xfId="114"/>
    <cellStyle name="20% - Ênfase2 12 2" xfId="1210"/>
    <cellStyle name="20% - Ênfase2 12 2 2" xfId="5301"/>
    <cellStyle name="20% - Ênfase2 12 2 2 2" xfId="13578"/>
    <cellStyle name="20% - Ênfase2 12 2 3" xfId="7326"/>
    <cellStyle name="20% - Ênfase2 12 2 3 2" xfId="15603"/>
    <cellStyle name="20% - Ênfase2 12 2 4" xfId="3266"/>
    <cellStyle name="20% - Ênfase2 12 2 4 2" xfId="11543"/>
    <cellStyle name="20% - Ênfase2 12 2 5" xfId="9494"/>
    <cellStyle name="20% - Ênfase2 12 3" xfId="700"/>
    <cellStyle name="20% - Ênfase2 12 3 2" xfId="4805"/>
    <cellStyle name="20% - Ênfase2 12 3 2 2" xfId="13082"/>
    <cellStyle name="20% - Ênfase2 12 3 3" xfId="6830"/>
    <cellStyle name="20% - Ênfase2 12 3 3 2" xfId="15107"/>
    <cellStyle name="20% - Ênfase2 12 3 4" xfId="2760"/>
    <cellStyle name="20% - Ênfase2 12 3 4 2" xfId="11037"/>
    <cellStyle name="20% - Ênfase2 12 3 5" xfId="8989"/>
    <cellStyle name="20% - Ênfase2 12 4" xfId="1751"/>
    <cellStyle name="20% - Ênfase2 12 4 2" xfId="5838"/>
    <cellStyle name="20% - Ênfase2 12 4 2 2" xfId="14115"/>
    <cellStyle name="20% - Ênfase2 12 4 3" xfId="7838"/>
    <cellStyle name="20% - Ênfase2 12 4 3 2" xfId="16115"/>
    <cellStyle name="20% - Ênfase2 12 4 4" xfId="3804"/>
    <cellStyle name="20% - Ênfase2 12 4 4 2" xfId="12081"/>
    <cellStyle name="20% - Ênfase2 12 4 5" xfId="10032"/>
    <cellStyle name="20% - Ênfase2 12 5" xfId="4301"/>
    <cellStyle name="20% - Ênfase2 12 5 2" xfId="12578"/>
    <cellStyle name="20% - Ênfase2 12 6" xfId="6332"/>
    <cellStyle name="20% - Ênfase2 12 6 2" xfId="14609"/>
    <cellStyle name="20% - Ênfase2 12 7" xfId="2252"/>
    <cellStyle name="20% - Ênfase2 12 7 2" xfId="10529"/>
    <cellStyle name="20% - Ênfase2 12 8" xfId="8483"/>
    <cellStyle name="20% - Ênfase2 13" xfId="115"/>
    <cellStyle name="20% - Ênfase2 13 2" xfId="1211"/>
    <cellStyle name="20% - Ênfase2 13 2 2" xfId="5302"/>
    <cellStyle name="20% - Ênfase2 13 2 2 2" xfId="13579"/>
    <cellStyle name="20% - Ênfase2 13 2 3" xfId="7327"/>
    <cellStyle name="20% - Ênfase2 13 2 3 2" xfId="15604"/>
    <cellStyle name="20% - Ênfase2 13 2 4" xfId="3267"/>
    <cellStyle name="20% - Ênfase2 13 2 4 2" xfId="11544"/>
    <cellStyle name="20% - Ênfase2 13 2 5" xfId="9495"/>
    <cellStyle name="20% - Ênfase2 13 3" xfId="701"/>
    <cellStyle name="20% - Ênfase2 13 3 2" xfId="4806"/>
    <cellStyle name="20% - Ênfase2 13 3 2 2" xfId="13083"/>
    <cellStyle name="20% - Ênfase2 13 3 3" xfId="6831"/>
    <cellStyle name="20% - Ênfase2 13 3 3 2" xfId="15108"/>
    <cellStyle name="20% - Ênfase2 13 3 4" xfId="2761"/>
    <cellStyle name="20% - Ênfase2 13 3 4 2" xfId="11038"/>
    <cellStyle name="20% - Ênfase2 13 3 5" xfId="8990"/>
    <cellStyle name="20% - Ênfase2 13 4" xfId="1752"/>
    <cellStyle name="20% - Ênfase2 13 4 2" xfId="5839"/>
    <cellStyle name="20% - Ênfase2 13 4 2 2" xfId="14116"/>
    <cellStyle name="20% - Ênfase2 13 4 3" xfId="7839"/>
    <cellStyle name="20% - Ênfase2 13 4 3 2" xfId="16116"/>
    <cellStyle name="20% - Ênfase2 13 4 4" xfId="3805"/>
    <cellStyle name="20% - Ênfase2 13 4 4 2" xfId="12082"/>
    <cellStyle name="20% - Ênfase2 13 4 5" xfId="10033"/>
    <cellStyle name="20% - Ênfase2 13 5" xfId="4302"/>
    <cellStyle name="20% - Ênfase2 13 5 2" xfId="12579"/>
    <cellStyle name="20% - Ênfase2 13 6" xfId="6333"/>
    <cellStyle name="20% - Ênfase2 13 6 2" xfId="14610"/>
    <cellStyle name="20% - Ênfase2 13 7" xfId="2253"/>
    <cellStyle name="20% - Ênfase2 13 7 2" xfId="10530"/>
    <cellStyle name="20% - Ênfase2 13 8" xfId="8484"/>
    <cellStyle name="20% - Ênfase2 14" xfId="116"/>
    <cellStyle name="20% - Ênfase2 14 2" xfId="1212"/>
    <cellStyle name="20% - Ênfase2 14 2 2" xfId="5303"/>
    <cellStyle name="20% - Ênfase2 14 2 2 2" xfId="13580"/>
    <cellStyle name="20% - Ênfase2 14 2 3" xfId="7328"/>
    <cellStyle name="20% - Ênfase2 14 2 3 2" xfId="15605"/>
    <cellStyle name="20% - Ênfase2 14 2 4" xfId="3268"/>
    <cellStyle name="20% - Ênfase2 14 2 4 2" xfId="11545"/>
    <cellStyle name="20% - Ênfase2 14 2 5" xfId="9496"/>
    <cellStyle name="20% - Ênfase2 14 3" xfId="702"/>
    <cellStyle name="20% - Ênfase2 14 3 2" xfId="4807"/>
    <cellStyle name="20% - Ênfase2 14 3 2 2" xfId="13084"/>
    <cellStyle name="20% - Ênfase2 14 3 3" xfId="6832"/>
    <cellStyle name="20% - Ênfase2 14 3 3 2" xfId="15109"/>
    <cellStyle name="20% - Ênfase2 14 3 4" xfId="2762"/>
    <cellStyle name="20% - Ênfase2 14 3 4 2" xfId="11039"/>
    <cellStyle name="20% - Ênfase2 14 3 5" xfId="8991"/>
    <cellStyle name="20% - Ênfase2 14 4" xfId="1753"/>
    <cellStyle name="20% - Ênfase2 14 4 2" xfId="5840"/>
    <cellStyle name="20% - Ênfase2 14 4 2 2" xfId="14117"/>
    <cellStyle name="20% - Ênfase2 14 4 3" xfId="7840"/>
    <cellStyle name="20% - Ênfase2 14 4 3 2" xfId="16117"/>
    <cellStyle name="20% - Ênfase2 14 4 4" xfId="3806"/>
    <cellStyle name="20% - Ênfase2 14 4 4 2" xfId="12083"/>
    <cellStyle name="20% - Ênfase2 14 4 5" xfId="10034"/>
    <cellStyle name="20% - Ênfase2 14 5" xfId="4303"/>
    <cellStyle name="20% - Ênfase2 14 5 2" xfId="12580"/>
    <cellStyle name="20% - Ênfase2 14 6" xfId="6334"/>
    <cellStyle name="20% - Ênfase2 14 6 2" xfId="14611"/>
    <cellStyle name="20% - Ênfase2 14 7" xfId="2254"/>
    <cellStyle name="20% - Ênfase2 14 7 2" xfId="10531"/>
    <cellStyle name="20% - Ênfase2 14 8" xfId="8485"/>
    <cellStyle name="20% - Ênfase2 15" xfId="117"/>
    <cellStyle name="20% - Ênfase2 15 2" xfId="1213"/>
    <cellStyle name="20% - Ênfase2 15 2 2" xfId="5304"/>
    <cellStyle name="20% - Ênfase2 15 2 2 2" xfId="13581"/>
    <cellStyle name="20% - Ênfase2 15 2 3" xfId="7329"/>
    <cellStyle name="20% - Ênfase2 15 2 3 2" xfId="15606"/>
    <cellStyle name="20% - Ênfase2 15 2 4" xfId="3269"/>
    <cellStyle name="20% - Ênfase2 15 2 4 2" xfId="11546"/>
    <cellStyle name="20% - Ênfase2 15 2 5" xfId="9497"/>
    <cellStyle name="20% - Ênfase2 15 3" xfId="703"/>
    <cellStyle name="20% - Ênfase2 15 3 2" xfId="4808"/>
    <cellStyle name="20% - Ênfase2 15 3 2 2" xfId="13085"/>
    <cellStyle name="20% - Ênfase2 15 3 3" xfId="6833"/>
    <cellStyle name="20% - Ênfase2 15 3 3 2" xfId="15110"/>
    <cellStyle name="20% - Ênfase2 15 3 4" xfId="2763"/>
    <cellStyle name="20% - Ênfase2 15 3 4 2" xfId="11040"/>
    <cellStyle name="20% - Ênfase2 15 3 5" xfId="8992"/>
    <cellStyle name="20% - Ênfase2 15 4" xfId="1754"/>
    <cellStyle name="20% - Ênfase2 15 4 2" xfId="5841"/>
    <cellStyle name="20% - Ênfase2 15 4 2 2" xfId="14118"/>
    <cellStyle name="20% - Ênfase2 15 4 3" xfId="7841"/>
    <cellStyle name="20% - Ênfase2 15 4 3 2" xfId="16118"/>
    <cellStyle name="20% - Ênfase2 15 4 4" xfId="3807"/>
    <cellStyle name="20% - Ênfase2 15 4 4 2" xfId="12084"/>
    <cellStyle name="20% - Ênfase2 15 4 5" xfId="10035"/>
    <cellStyle name="20% - Ênfase2 15 5" xfId="4304"/>
    <cellStyle name="20% - Ênfase2 15 5 2" xfId="12581"/>
    <cellStyle name="20% - Ênfase2 15 6" xfId="6335"/>
    <cellStyle name="20% - Ênfase2 15 6 2" xfId="14612"/>
    <cellStyle name="20% - Ênfase2 15 7" xfId="2255"/>
    <cellStyle name="20% - Ênfase2 15 7 2" xfId="10532"/>
    <cellStyle name="20% - Ênfase2 15 8" xfId="8486"/>
    <cellStyle name="20% - Ênfase2 16" xfId="119"/>
    <cellStyle name="20% - Ênfase2 16 2" xfId="1215"/>
    <cellStyle name="20% - Ênfase2 16 2 2" xfId="5306"/>
    <cellStyle name="20% - Ênfase2 16 2 2 2" xfId="13583"/>
    <cellStyle name="20% - Ênfase2 16 2 3" xfId="7331"/>
    <cellStyle name="20% - Ênfase2 16 2 3 2" xfId="15608"/>
    <cellStyle name="20% - Ênfase2 16 2 4" xfId="3271"/>
    <cellStyle name="20% - Ênfase2 16 2 4 2" xfId="11548"/>
    <cellStyle name="20% - Ênfase2 16 2 5" xfId="9499"/>
    <cellStyle name="20% - Ênfase2 16 3" xfId="705"/>
    <cellStyle name="20% - Ênfase2 16 3 2" xfId="4810"/>
    <cellStyle name="20% - Ênfase2 16 3 2 2" xfId="13087"/>
    <cellStyle name="20% - Ênfase2 16 3 3" xfId="6835"/>
    <cellStyle name="20% - Ênfase2 16 3 3 2" xfId="15112"/>
    <cellStyle name="20% - Ênfase2 16 3 4" xfId="2765"/>
    <cellStyle name="20% - Ênfase2 16 3 4 2" xfId="11042"/>
    <cellStyle name="20% - Ênfase2 16 3 5" xfId="8994"/>
    <cellStyle name="20% - Ênfase2 16 4" xfId="1756"/>
    <cellStyle name="20% - Ênfase2 16 4 2" xfId="5843"/>
    <cellStyle name="20% - Ênfase2 16 4 2 2" xfId="14120"/>
    <cellStyle name="20% - Ênfase2 16 4 3" xfId="7843"/>
    <cellStyle name="20% - Ênfase2 16 4 3 2" xfId="16120"/>
    <cellStyle name="20% - Ênfase2 16 4 4" xfId="3809"/>
    <cellStyle name="20% - Ênfase2 16 4 4 2" xfId="12086"/>
    <cellStyle name="20% - Ênfase2 16 4 5" xfId="10037"/>
    <cellStyle name="20% - Ênfase2 16 5" xfId="4306"/>
    <cellStyle name="20% - Ênfase2 16 5 2" xfId="12583"/>
    <cellStyle name="20% - Ênfase2 16 6" xfId="6337"/>
    <cellStyle name="20% - Ênfase2 16 6 2" xfId="14614"/>
    <cellStyle name="20% - Ênfase2 16 7" xfId="2257"/>
    <cellStyle name="20% - Ênfase2 16 7 2" xfId="10534"/>
    <cellStyle name="20% - Ênfase2 16 8" xfId="8488"/>
    <cellStyle name="20% - Ênfase2 17" xfId="121"/>
    <cellStyle name="20% - Ênfase2 17 2" xfId="1217"/>
    <cellStyle name="20% - Ênfase2 17 2 2" xfId="5308"/>
    <cellStyle name="20% - Ênfase2 17 2 2 2" xfId="13585"/>
    <cellStyle name="20% - Ênfase2 17 2 3" xfId="7333"/>
    <cellStyle name="20% - Ênfase2 17 2 3 2" xfId="15610"/>
    <cellStyle name="20% - Ênfase2 17 2 4" xfId="3273"/>
    <cellStyle name="20% - Ênfase2 17 2 4 2" xfId="11550"/>
    <cellStyle name="20% - Ênfase2 17 2 5" xfId="9501"/>
    <cellStyle name="20% - Ênfase2 17 3" xfId="707"/>
    <cellStyle name="20% - Ênfase2 17 3 2" xfId="4812"/>
    <cellStyle name="20% - Ênfase2 17 3 2 2" xfId="13089"/>
    <cellStyle name="20% - Ênfase2 17 3 3" xfId="6837"/>
    <cellStyle name="20% - Ênfase2 17 3 3 2" xfId="15114"/>
    <cellStyle name="20% - Ênfase2 17 3 4" xfId="2767"/>
    <cellStyle name="20% - Ênfase2 17 3 4 2" xfId="11044"/>
    <cellStyle name="20% - Ênfase2 17 3 5" xfId="8996"/>
    <cellStyle name="20% - Ênfase2 17 4" xfId="1758"/>
    <cellStyle name="20% - Ênfase2 17 4 2" xfId="5845"/>
    <cellStyle name="20% - Ênfase2 17 4 2 2" xfId="14122"/>
    <cellStyle name="20% - Ênfase2 17 4 3" xfId="7845"/>
    <cellStyle name="20% - Ênfase2 17 4 3 2" xfId="16122"/>
    <cellStyle name="20% - Ênfase2 17 4 4" xfId="3811"/>
    <cellStyle name="20% - Ênfase2 17 4 4 2" xfId="12088"/>
    <cellStyle name="20% - Ênfase2 17 4 5" xfId="10039"/>
    <cellStyle name="20% - Ênfase2 17 5" xfId="4308"/>
    <cellStyle name="20% - Ênfase2 17 5 2" xfId="12585"/>
    <cellStyle name="20% - Ênfase2 17 6" xfId="6339"/>
    <cellStyle name="20% - Ênfase2 17 6 2" xfId="14616"/>
    <cellStyle name="20% - Ênfase2 17 7" xfId="2259"/>
    <cellStyle name="20% - Ênfase2 17 7 2" xfId="10536"/>
    <cellStyle name="20% - Ênfase2 17 8" xfId="8490"/>
    <cellStyle name="20% - Ênfase2 18" xfId="123"/>
    <cellStyle name="20% - Ênfase2 18 2" xfId="1218"/>
    <cellStyle name="20% - Ênfase2 18 2 2" xfId="5309"/>
    <cellStyle name="20% - Ênfase2 18 2 2 2" xfId="13586"/>
    <cellStyle name="20% - Ênfase2 18 2 3" xfId="7334"/>
    <cellStyle name="20% - Ênfase2 18 2 3 2" xfId="15611"/>
    <cellStyle name="20% - Ênfase2 18 2 4" xfId="3274"/>
    <cellStyle name="20% - Ênfase2 18 2 4 2" xfId="11551"/>
    <cellStyle name="20% - Ênfase2 18 2 5" xfId="9502"/>
    <cellStyle name="20% - Ênfase2 18 3" xfId="708"/>
    <cellStyle name="20% - Ênfase2 18 3 2" xfId="4813"/>
    <cellStyle name="20% - Ênfase2 18 3 2 2" xfId="13090"/>
    <cellStyle name="20% - Ênfase2 18 3 3" xfId="6838"/>
    <cellStyle name="20% - Ênfase2 18 3 3 2" xfId="15115"/>
    <cellStyle name="20% - Ênfase2 18 3 4" xfId="2768"/>
    <cellStyle name="20% - Ênfase2 18 3 4 2" xfId="11045"/>
    <cellStyle name="20% - Ênfase2 18 3 5" xfId="8997"/>
    <cellStyle name="20% - Ênfase2 18 4" xfId="1759"/>
    <cellStyle name="20% - Ênfase2 18 4 2" xfId="5846"/>
    <cellStyle name="20% - Ênfase2 18 4 2 2" xfId="14123"/>
    <cellStyle name="20% - Ênfase2 18 4 3" xfId="7846"/>
    <cellStyle name="20% - Ênfase2 18 4 3 2" xfId="16123"/>
    <cellStyle name="20% - Ênfase2 18 4 4" xfId="3812"/>
    <cellStyle name="20% - Ênfase2 18 4 4 2" xfId="12089"/>
    <cellStyle name="20% - Ênfase2 18 4 5" xfId="10040"/>
    <cellStyle name="20% - Ênfase2 18 5" xfId="4309"/>
    <cellStyle name="20% - Ênfase2 18 5 2" xfId="12586"/>
    <cellStyle name="20% - Ênfase2 18 6" xfId="6340"/>
    <cellStyle name="20% - Ênfase2 18 6 2" xfId="14617"/>
    <cellStyle name="20% - Ênfase2 18 7" xfId="2260"/>
    <cellStyle name="20% - Ênfase2 18 7 2" xfId="10537"/>
    <cellStyle name="20% - Ênfase2 18 8" xfId="8491"/>
    <cellStyle name="20% - Ênfase2 19" xfId="124"/>
    <cellStyle name="20% - Ênfase2 19 2" xfId="1219"/>
    <cellStyle name="20% - Ênfase2 19 2 2" xfId="5310"/>
    <cellStyle name="20% - Ênfase2 19 2 2 2" xfId="13587"/>
    <cellStyle name="20% - Ênfase2 19 2 3" xfId="7335"/>
    <cellStyle name="20% - Ênfase2 19 2 3 2" xfId="15612"/>
    <cellStyle name="20% - Ênfase2 19 2 4" xfId="3275"/>
    <cellStyle name="20% - Ênfase2 19 2 4 2" xfId="11552"/>
    <cellStyle name="20% - Ênfase2 19 2 5" xfId="9503"/>
    <cellStyle name="20% - Ênfase2 19 3" xfId="709"/>
    <cellStyle name="20% - Ênfase2 19 3 2" xfId="4814"/>
    <cellStyle name="20% - Ênfase2 19 3 2 2" xfId="13091"/>
    <cellStyle name="20% - Ênfase2 19 3 3" xfId="6839"/>
    <cellStyle name="20% - Ênfase2 19 3 3 2" xfId="15116"/>
    <cellStyle name="20% - Ênfase2 19 3 4" xfId="2769"/>
    <cellStyle name="20% - Ênfase2 19 3 4 2" xfId="11046"/>
    <cellStyle name="20% - Ênfase2 19 3 5" xfId="8998"/>
    <cellStyle name="20% - Ênfase2 19 4" xfId="1760"/>
    <cellStyle name="20% - Ênfase2 19 4 2" xfId="5847"/>
    <cellStyle name="20% - Ênfase2 19 4 2 2" xfId="14124"/>
    <cellStyle name="20% - Ênfase2 19 4 3" xfId="7847"/>
    <cellStyle name="20% - Ênfase2 19 4 3 2" xfId="16124"/>
    <cellStyle name="20% - Ênfase2 19 4 4" xfId="3813"/>
    <cellStyle name="20% - Ênfase2 19 4 4 2" xfId="12090"/>
    <cellStyle name="20% - Ênfase2 19 4 5" xfId="10041"/>
    <cellStyle name="20% - Ênfase2 19 5" xfId="4310"/>
    <cellStyle name="20% - Ênfase2 19 5 2" xfId="12587"/>
    <cellStyle name="20% - Ênfase2 19 6" xfId="6341"/>
    <cellStyle name="20% - Ênfase2 19 6 2" xfId="14618"/>
    <cellStyle name="20% - Ênfase2 19 7" xfId="2261"/>
    <cellStyle name="20% - Ênfase2 19 7 2" xfId="10538"/>
    <cellStyle name="20% - Ênfase2 19 8" xfId="8492"/>
    <cellStyle name="20% - Ênfase2 2" xfId="125"/>
    <cellStyle name="20% - Ênfase2 2 2" xfId="131"/>
    <cellStyle name="20% - Ênfase2 2 2 2" xfId="1226"/>
    <cellStyle name="20% - Ênfase2 2 2 2 2" xfId="5317"/>
    <cellStyle name="20% - Ênfase2 2 2 2 2 2" xfId="13594"/>
    <cellStyle name="20% - Ênfase2 2 2 2 3" xfId="7342"/>
    <cellStyle name="20% - Ênfase2 2 2 2 3 2" xfId="15619"/>
    <cellStyle name="20% - Ênfase2 2 2 2 4" xfId="3282"/>
    <cellStyle name="20% - Ênfase2 2 2 2 4 2" xfId="11559"/>
    <cellStyle name="20% - Ênfase2 2 2 2 5" xfId="9510"/>
    <cellStyle name="20% - Ênfase2 2 2 3" xfId="716"/>
    <cellStyle name="20% - Ênfase2 2 2 3 2" xfId="4821"/>
    <cellStyle name="20% - Ênfase2 2 2 3 2 2" xfId="13098"/>
    <cellStyle name="20% - Ênfase2 2 2 3 3" xfId="6846"/>
    <cellStyle name="20% - Ênfase2 2 2 3 3 2" xfId="15123"/>
    <cellStyle name="20% - Ênfase2 2 2 3 4" xfId="2776"/>
    <cellStyle name="20% - Ênfase2 2 2 3 4 2" xfId="11053"/>
    <cellStyle name="20% - Ênfase2 2 2 3 5" xfId="9005"/>
    <cellStyle name="20% - Ênfase2 2 2 4" xfId="1767"/>
    <cellStyle name="20% - Ênfase2 2 2 4 2" xfId="5854"/>
    <cellStyle name="20% - Ênfase2 2 2 4 2 2" xfId="14131"/>
    <cellStyle name="20% - Ênfase2 2 2 4 3" xfId="7854"/>
    <cellStyle name="20% - Ênfase2 2 2 4 3 2" xfId="16131"/>
    <cellStyle name="20% - Ênfase2 2 2 4 4" xfId="3820"/>
    <cellStyle name="20% - Ênfase2 2 2 4 4 2" xfId="12097"/>
    <cellStyle name="20% - Ênfase2 2 2 4 5" xfId="10048"/>
    <cellStyle name="20% - Ênfase2 2 2 5" xfId="4317"/>
    <cellStyle name="20% - Ênfase2 2 2 5 2" xfId="12594"/>
    <cellStyle name="20% - Ênfase2 2 2 6" xfId="6348"/>
    <cellStyle name="20% - Ênfase2 2 2 6 2" xfId="14625"/>
    <cellStyle name="20% - Ênfase2 2 2 7" xfId="2268"/>
    <cellStyle name="20% - Ênfase2 2 2 7 2" xfId="10545"/>
    <cellStyle name="20% - Ênfase2 2 2 8" xfId="8499"/>
    <cellStyle name="20% - Ênfase2 2 3" xfId="1220"/>
    <cellStyle name="20% - Ênfase2 2 3 2" xfId="5311"/>
    <cellStyle name="20% - Ênfase2 2 3 2 2" xfId="13588"/>
    <cellStyle name="20% - Ênfase2 2 3 3" xfId="7336"/>
    <cellStyle name="20% - Ênfase2 2 3 3 2" xfId="15613"/>
    <cellStyle name="20% - Ênfase2 2 3 4" xfId="3276"/>
    <cellStyle name="20% - Ênfase2 2 3 4 2" xfId="11553"/>
    <cellStyle name="20% - Ênfase2 2 3 5" xfId="9504"/>
    <cellStyle name="20% - Ênfase2 2 4" xfId="710"/>
    <cellStyle name="20% - Ênfase2 2 4 2" xfId="4815"/>
    <cellStyle name="20% - Ênfase2 2 4 2 2" xfId="13092"/>
    <cellStyle name="20% - Ênfase2 2 4 3" xfId="6840"/>
    <cellStyle name="20% - Ênfase2 2 4 3 2" xfId="15117"/>
    <cellStyle name="20% - Ênfase2 2 4 4" xfId="2770"/>
    <cellStyle name="20% - Ênfase2 2 4 4 2" xfId="11047"/>
    <cellStyle name="20% - Ênfase2 2 4 5" xfId="8999"/>
    <cellStyle name="20% - Ênfase2 2 5" xfId="1761"/>
    <cellStyle name="20% - Ênfase2 2 5 2" xfId="5848"/>
    <cellStyle name="20% - Ênfase2 2 5 2 2" xfId="14125"/>
    <cellStyle name="20% - Ênfase2 2 5 3" xfId="7848"/>
    <cellStyle name="20% - Ênfase2 2 5 3 2" xfId="16125"/>
    <cellStyle name="20% - Ênfase2 2 5 4" xfId="3814"/>
    <cellStyle name="20% - Ênfase2 2 5 4 2" xfId="12091"/>
    <cellStyle name="20% - Ênfase2 2 5 5" xfId="10042"/>
    <cellStyle name="20% - Ênfase2 2 6" xfId="4311"/>
    <cellStyle name="20% - Ênfase2 2 6 2" xfId="12588"/>
    <cellStyle name="20% - Ênfase2 2 7" xfId="6342"/>
    <cellStyle name="20% - Ênfase2 2 7 2" xfId="14619"/>
    <cellStyle name="20% - Ênfase2 2 8" xfId="2262"/>
    <cellStyle name="20% - Ênfase2 2 8 2" xfId="10539"/>
    <cellStyle name="20% - Ênfase2 2 9" xfId="8493"/>
    <cellStyle name="20% - Ênfase2 20" xfId="118"/>
    <cellStyle name="20% - Ênfase2 20 2" xfId="1214"/>
    <cellStyle name="20% - Ênfase2 20 2 2" xfId="5305"/>
    <cellStyle name="20% - Ênfase2 20 2 2 2" xfId="13582"/>
    <cellStyle name="20% - Ênfase2 20 2 3" xfId="7330"/>
    <cellStyle name="20% - Ênfase2 20 2 3 2" xfId="15607"/>
    <cellStyle name="20% - Ênfase2 20 2 4" xfId="3270"/>
    <cellStyle name="20% - Ênfase2 20 2 4 2" xfId="11547"/>
    <cellStyle name="20% - Ênfase2 20 2 5" xfId="9498"/>
    <cellStyle name="20% - Ênfase2 20 3" xfId="704"/>
    <cellStyle name="20% - Ênfase2 20 3 2" xfId="4809"/>
    <cellStyle name="20% - Ênfase2 20 3 2 2" xfId="13086"/>
    <cellStyle name="20% - Ênfase2 20 3 3" xfId="6834"/>
    <cellStyle name="20% - Ênfase2 20 3 3 2" xfId="15111"/>
    <cellStyle name="20% - Ênfase2 20 3 4" xfId="2764"/>
    <cellStyle name="20% - Ênfase2 20 3 4 2" xfId="11041"/>
    <cellStyle name="20% - Ênfase2 20 3 5" xfId="8993"/>
    <cellStyle name="20% - Ênfase2 20 4" xfId="1755"/>
    <cellStyle name="20% - Ênfase2 20 4 2" xfId="5842"/>
    <cellStyle name="20% - Ênfase2 20 4 2 2" xfId="14119"/>
    <cellStyle name="20% - Ênfase2 20 4 3" xfId="7842"/>
    <cellStyle name="20% - Ênfase2 20 4 3 2" xfId="16119"/>
    <cellStyle name="20% - Ênfase2 20 4 4" xfId="3808"/>
    <cellStyle name="20% - Ênfase2 20 4 4 2" xfId="12085"/>
    <cellStyle name="20% - Ênfase2 20 4 5" xfId="10036"/>
    <cellStyle name="20% - Ênfase2 20 5" xfId="4305"/>
    <cellStyle name="20% - Ênfase2 20 5 2" xfId="12582"/>
    <cellStyle name="20% - Ênfase2 20 6" xfId="6336"/>
    <cellStyle name="20% - Ênfase2 20 6 2" xfId="14613"/>
    <cellStyle name="20% - Ênfase2 20 7" xfId="2256"/>
    <cellStyle name="20% - Ênfase2 20 7 2" xfId="10533"/>
    <cellStyle name="20% - Ênfase2 20 8" xfId="8487"/>
    <cellStyle name="20% - Ênfase2 21" xfId="120"/>
    <cellStyle name="20% - Ênfase2 21 2" xfId="1216"/>
    <cellStyle name="20% - Ênfase2 21 2 2" xfId="5307"/>
    <cellStyle name="20% - Ênfase2 21 2 2 2" xfId="13584"/>
    <cellStyle name="20% - Ênfase2 21 2 3" xfId="7332"/>
    <cellStyle name="20% - Ênfase2 21 2 3 2" xfId="15609"/>
    <cellStyle name="20% - Ênfase2 21 2 4" xfId="3272"/>
    <cellStyle name="20% - Ênfase2 21 2 4 2" xfId="11549"/>
    <cellStyle name="20% - Ênfase2 21 2 5" xfId="9500"/>
    <cellStyle name="20% - Ênfase2 21 3" xfId="706"/>
    <cellStyle name="20% - Ênfase2 21 3 2" xfId="4811"/>
    <cellStyle name="20% - Ênfase2 21 3 2 2" xfId="13088"/>
    <cellStyle name="20% - Ênfase2 21 3 3" xfId="6836"/>
    <cellStyle name="20% - Ênfase2 21 3 3 2" xfId="15113"/>
    <cellStyle name="20% - Ênfase2 21 3 4" xfId="2766"/>
    <cellStyle name="20% - Ênfase2 21 3 4 2" xfId="11043"/>
    <cellStyle name="20% - Ênfase2 21 3 5" xfId="8995"/>
    <cellStyle name="20% - Ênfase2 21 4" xfId="1757"/>
    <cellStyle name="20% - Ênfase2 21 4 2" xfId="5844"/>
    <cellStyle name="20% - Ênfase2 21 4 2 2" xfId="14121"/>
    <cellStyle name="20% - Ênfase2 21 4 3" xfId="7844"/>
    <cellStyle name="20% - Ênfase2 21 4 3 2" xfId="16121"/>
    <cellStyle name="20% - Ênfase2 21 4 4" xfId="3810"/>
    <cellStyle name="20% - Ênfase2 21 4 4 2" xfId="12087"/>
    <cellStyle name="20% - Ênfase2 21 4 5" xfId="10038"/>
    <cellStyle name="20% - Ênfase2 21 5" xfId="4307"/>
    <cellStyle name="20% - Ênfase2 21 5 2" xfId="12584"/>
    <cellStyle name="20% - Ênfase2 21 6" xfId="6338"/>
    <cellStyle name="20% - Ênfase2 21 6 2" xfId="14615"/>
    <cellStyle name="20% - Ênfase2 21 7" xfId="2258"/>
    <cellStyle name="20% - Ênfase2 21 7 2" xfId="10535"/>
    <cellStyle name="20% - Ênfase2 21 8" xfId="8489"/>
    <cellStyle name="20% - Ênfase2 22" xfId="122"/>
    <cellStyle name="20% - Ênfase2 3" xfId="134"/>
    <cellStyle name="20% - Ênfase2 3 2" xfId="138"/>
    <cellStyle name="20% - Ênfase2 3 2 2" xfId="1232"/>
    <cellStyle name="20% - Ênfase2 3 2 2 2" xfId="5323"/>
    <cellStyle name="20% - Ênfase2 3 2 2 2 2" xfId="13600"/>
    <cellStyle name="20% - Ênfase2 3 2 2 3" xfId="7348"/>
    <cellStyle name="20% - Ênfase2 3 2 2 3 2" xfId="15625"/>
    <cellStyle name="20% - Ênfase2 3 2 2 4" xfId="3288"/>
    <cellStyle name="20% - Ênfase2 3 2 2 4 2" xfId="11565"/>
    <cellStyle name="20% - Ênfase2 3 2 2 5" xfId="9516"/>
    <cellStyle name="20% - Ênfase2 3 2 3" xfId="723"/>
    <cellStyle name="20% - Ênfase2 3 2 3 2" xfId="4827"/>
    <cellStyle name="20% - Ênfase2 3 2 3 2 2" xfId="13104"/>
    <cellStyle name="20% - Ênfase2 3 2 3 3" xfId="6852"/>
    <cellStyle name="20% - Ênfase2 3 2 3 3 2" xfId="15129"/>
    <cellStyle name="20% - Ênfase2 3 2 3 4" xfId="2783"/>
    <cellStyle name="20% - Ênfase2 3 2 3 4 2" xfId="11060"/>
    <cellStyle name="20% - Ênfase2 3 2 3 5" xfId="9012"/>
    <cellStyle name="20% - Ênfase2 3 2 4" xfId="1773"/>
    <cellStyle name="20% - Ênfase2 3 2 4 2" xfId="5860"/>
    <cellStyle name="20% - Ênfase2 3 2 4 2 2" xfId="14137"/>
    <cellStyle name="20% - Ênfase2 3 2 4 3" xfId="7860"/>
    <cellStyle name="20% - Ênfase2 3 2 4 3 2" xfId="16137"/>
    <cellStyle name="20% - Ênfase2 3 2 4 4" xfId="3826"/>
    <cellStyle name="20% - Ênfase2 3 2 4 4 2" xfId="12103"/>
    <cellStyle name="20% - Ênfase2 3 2 4 5" xfId="10054"/>
    <cellStyle name="20% - Ênfase2 3 2 5" xfId="4323"/>
    <cellStyle name="20% - Ênfase2 3 2 5 2" xfId="12600"/>
    <cellStyle name="20% - Ênfase2 3 2 6" xfId="6354"/>
    <cellStyle name="20% - Ênfase2 3 2 6 2" xfId="14631"/>
    <cellStyle name="20% - Ênfase2 3 2 7" xfId="2274"/>
    <cellStyle name="20% - Ênfase2 3 2 7 2" xfId="10551"/>
    <cellStyle name="20% - Ênfase2 3 2 8" xfId="8505"/>
    <cellStyle name="20% - Ênfase2 3 3" xfId="1228"/>
    <cellStyle name="20% - Ênfase2 3 3 2" xfId="5319"/>
    <cellStyle name="20% - Ênfase2 3 3 2 2" xfId="13596"/>
    <cellStyle name="20% - Ênfase2 3 3 3" xfId="7344"/>
    <cellStyle name="20% - Ênfase2 3 3 3 2" xfId="15621"/>
    <cellStyle name="20% - Ênfase2 3 3 4" xfId="3284"/>
    <cellStyle name="20% - Ênfase2 3 3 4 2" xfId="11561"/>
    <cellStyle name="20% - Ênfase2 3 3 5" xfId="9512"/>
    <cellStyle name="20% - Ênfase2 3 4" xfId="719"/>
    <cellStyle name="20% - Ênfase2 3 4 2" xfId="4823"/>
    <cellStyle name="20% - Ênfase2 3 4 2 2" xfId="13100"/>
    <cellStyle name="20% - Ênfase2 3 4 3" xfId="6848"/>
    <cellStyle name="20% - Ênfase2 3 4 3 2" xfId="15125"/>
    <cellStyle name="20% - Ênfase2 3 4 4" xfId="2779"/>
    <cellStyle name="20% - Ênfase2 3 4 4 2" xfId="11056"/>
    <cellStyle name="20% - Ênfase2 3 4 5" xfId="9008"/>
    <cellStyle name="20% - Ênfase2 3 5" xfId="1769"/>
    <cellStyle name="20% - Ênfase2 3 5 2" xfId="5856"/>
    <cellStyle name="20% - Ênfase2 3 5 2 2" xfId="14133"/>
    <cellStyle name="20% - Ênfase2 3 5 3" xfId="7856"/>
    <cellStyle name="20% - Ênfase2 3 5 3 2" xfId="16133"/>
    <cellStyle name="20% - Ênfase2 3 5 4" xfId="3822"/>
    <cellStyle name="20% - Ênfase2 3 5 4 2" xfId="12099"/>
    <cellStyle name="20% - Ênfase2 3 5 5" xfId="10050"/>
    <cellStyle name="20% - Ênfase2 3 6" xfId="4319"/>
    <cellStyle name="20% - Ênfase2 3 6 2" xfId="12596"/>
    <cellStyle name="20% - Ênfase2 3 7" xfId="6350"/>
    <cellStyle name="20% - Ênfase2 3 7 2" xfId="14627"/>
    <cellStyle name="20% - Ênfase2 3 8" xfId="2270"/>
    <cellStyle name="20% - Ênfase2 3 8 2" xfId="10547"/>
    <cellStyle name="20% - Ênfase2 3 9" xfId="8501"/>
    <cellStyle name="20% - Ênfase2 4" xfId="139"/>
    <cellStyle name="20% - Ênfase2 4 2" xfId="91"/>
    <cellStyle name="20% - Ênfase2 4 2 2" xfId="1188"/>
    <cellStyle name="20% - Ênfase2 4 2 2 2" xfId="5279"/>
    <cellStyle name="20% - Ênfase2 4 2 2 2 2" xfId="13556"/>
    <cellStyle name="20% - Ênfase2 4 2 2 3" xfId="7304"/>
    <cellStyle name="20% - Ênfase2 4 2 2 3 2" xfId="15581"/>
    <cellStyle name="20% - Ênfase2 4 2 2 4" xfId="3244"/>
    <cellStyle name="20% - Ênfase2 4 2 2 4 2" xfId="11521"/>
    <cellStyle name="20% - Ênfase2 4 2 2 5" xfId="9472"/>
    <cellStyle name="20% - Ênfase2 4 2 3" xfId="678"/>
    <cellStyle name="20% - Ênfase2 4 2 3 2" xfId="4783"/>
    <cellStyle name="20% - Ênfase2 4 2 3 2 2" xfId="13060"/>
    <cellStyle name="20% - Ênfase2 4 2 3 3" xfId="6808"/>
    <cellStyle name="20% - Ênfase2 4 2 3 3 2" xfId="15085"/>
    <cellStyle name="20% - Ênfase2 4 2 3 4" xfId="2738"/>
    <cellStyle name="20% - Ênfase2 4 2 3 4 2" xfId="11015"/>
    <cellStyle name="20% - Ênfase2 4 2 3 5" xfId="8967"/>
    <cellStyle name="20% - Ênfase2 4 2 4" xfId="1729"/>
    <cellStyle name="20% - Ênfase2 4 2 4 2" xfId="5816"/>
    <cellStyle name="20% - Ênfase2 4 2 4 2 2" xfId="14093"/>
    <cellStyle name="20% - Ênfase2 4 2 4 3" xfId="7816"/>
    <cellStyle name="20% - Ênfase2 4 2 4 3 2" xfId="16093"/>
    <cellStyle name="20% - Ênfase2 4 2 4 4" xfId="3782"/>
    <cellStyle name="20% - Ênfase2 4 2 4 4 2" xfId="12059"/>
    <cellStyle name="20% - Ênfase2 4 2 4 5" xfId="10010"/>
    <cellStyle name="20% - Ênfase2 4 2 5" xfId="4279"/>
    <cellStyle name="20% - Ênfase2 4 2 5 2" xfId="12556"/>
    <cellStyle name="20% - Ênfase2 4 2 6" xfId="6310"/>
    <cellStyle name="20% - Ênfase2 4 2 6 2" xfId="14587"/>
    <cellStyle name="20% - Ênfase2 4 2 7" xfId="2230"/>
    <cellStyle name="20% - Ênfase2 4 2 7 2" xfId="10507"/>
    <cellStyle name="20% - Ênfase2 4 2 8" xfId="8461"/>
    <cellStyle name="20% - Ênfase2 4 3" xfId="1233"/>
    <cellStyle name="20% - Ênfase2 4 3 2" xfId="5324"/>
    <cellStyle name="20% - Ênfase2 4 3 2 2" xfId="13601"/>
    <cellStyle name="20% - Ênfase2 4 3 3" xfId="7349"/>
    <cellStyle name="20% - Ênfase2 4 3 3 2" xfId="15626"/>
    <cellStyle name="20% - Ênfase2 4 3 4" xfId="3289"/>
    <cellStyle name="20% - Ênfase2 4 3 4 2" xfId="11566"/>
    <cellStyle name="20% - Ênfase2 4 3 5" xfId="9517"/>
    <cellStyle name="20% - Ênfase2 4 4" xfId="724"/>
    <cellStyle name="20% - Ênfase2 4 4 2" xfId="4828"/>
    <cellStyle name="20% - Ênfase2 4 4 2 2" xfId="13105"/>
    <cellStyle name="20% - Ênfase2 4 4 3" xfId="6853"/>
    <cellStyle name="20% - Ênfase2 4 4 3 2" xfId="15130"/>
    <cellStyle name="20% - Ênfase2 4 4 4" xfId="2784"/>
    <cellStyle name="20% - Ênfase2 4 4 4 2" xfId="11061"/>
    <cellStyle name="20% - Ênfase2 4 4 5" xfId="9013"/>
    <cellStyle name="20% - Ênfase2 4 5" xfId="1774"/>
    <cellStyle name="20% - Ênfase2 4 5 2" xfId="5861"/>
    <cellStyle name="20% - Ênfase2 4 5 2 2" xfId="14138"/>
    <cellStyle name="20% - Ênfase2 4 5 3" xfId="7861"/>
    <cellStyle name="20% - Ênfase2 4 5 3 2" xfId="16138"/>
    <cellStyle name="20% - Ênfase2 4 5 4" xfId="3827"/>
    <cellStyle name="20% - Ênfase2 4 5 4 2" xfId="12104"/>
    <cellStyle name="20% - Ênfase2 4 5 5" xfId="10055"/>
    <cellStyle name="20% - Ênfase2 4 6" xfId="4324"/>
    <cellStyle name="20% - Ênfase2 4 6 2" xfId="12601"/>
    <cellStyle name="20% - Ênfase2 4 7" xfId="6355"/>
    <cellStyle name="20% - Ênfase2 4 7 2" xfId="14632"/>
    <cellStyle name="20% - Ênfase2 4 8" xfId="2275"/>
    <cellStyle name="20% - Ênfase2 4 8 2" xfId="10552"/>
    <cellStyle name="20% - Ênfase2 4 9" xfId="8506"/>
    <cellStyle name="20% - Ênfase2 5" xfId="142"/>
    <cellStyle name="20% - Ênfase2 5 2" xfId="147"/>
    <cellStyle name="20% - Ênfase2 5 2 2" xfId="1241"/>
    <cellStyle name="20% - Ênfase2 5 2 2 2" xfId="5332"/>
    <cellStyle name="20% - Ênfase2 5 2 2 2 2" xfId="13609"/>
    <cellStyle name="20% - Ênfase2 5 2 2 3" xfId="7357"/>
    <cellStyle name="20% - Ênfase2 5 2 2 3 2" xfId="15634"/>
    <cellStyle name="20% - Ênfase2 5 2 2 4" xfId="3297"/>
    <cellStyle name="20% - Ênfase2 5 2 2 4 2" xfId="11574"/>
    <cellStyle name="20% - Ênfase2 5 2 2 5" xfId="9525"/>
    <cellStyle name="20% - Ênfase2 5 2 3" xfId="732"/>
    <cellStyle name="20% - Ênfase2 5 2 3 2" xfId="4836"/>
    <cellStyle name="20% - Ênfase2 5 2 3 2 2" xfId="13113"/>
    <cellStyle name="20% - Ênfase2 5 2 3 3" xfId="6861"/>
    <cellStyle name="20% - Ênfase2 5 2 3 3 2" xfId="15138"/>
    <cellStyle name="20% - Ênfase2 5 2 3 4" xfId="2792"/>
    <cellStyle name="20% - Ênfase2 5 2 3 4 2" xfId="11069"/>
    <cellStyle name="20% - Ênfase2 5 2 3 5" xfId="9021"/>
    <cellStyle name="20% - Ênfase2 5 2 4" xfId="1782"/>
    <cellStyle name="20% - Ênfase2 5 2 4 2" xfId="5869"/>
    <cellStyle name="20% - Ênfase2 5 2 4 2 2" xfId="14146"/>
    <cellStyle name="20% - Ênfase2 5 2 4 3" xfId="7869"/>
    <cellStyle name="20% - Ênfase2 5 2 4 3 2" xfId="16146"/>
    <cellStyle name="20% - Ênfase2 5 2 4 4" xfId="3835"/>
    <cellStyle name="20% - Ênfase2 5 2 4 4 2" xfId="12112"/>
    <cellStyle name="20% - Ênfase2 5 2 4 5" xfId="10063"/>
    <cellStyle name="20% - Ênfase2 5 2 5" xfId="4332"/>
    <cellStyle name="20% - Ênfase2 5 2 5 2" xfId="12609"/>
    <cellStyle name="20% - Ênfase2 5 2 6" xfId="6363"/>
    <cellStyle name="20% - Ênfase2 5 2 6 2" xfId="14640"/>
    <cellStyle name="20% - Ênfase2 5 2 7" xfId="2283"/>
    <cellStyle name="20% - Ênfase2 5 2 7 2" xfId="10560"/>
    <cellStyle name="20% - Ênfase2 5 2 8" xfId="8514"/>
    <cellStyle name="20% - Ênfase2 5 3" xfId="1236"/>
    <cellStyle name="20% - Ênfase2 5 3 2" xfId="5327"/>
    <cellStyle name="20% - Ênfase2 5 3 2 2" xfId="13604"/>
    <cellStyle name="20% - Ênfase2 5 3 3" xfId="7352"/>
    <cellStyle name="20% - Ênfase2 5 3 3 2" xfId="15629"/>
    <cellStyle name="20% - Ênfase2 5 3 4" xfId="3292"/>
    <cellStyle name="20% - Ênfase2 5 3 4 2" xfId="11569"/>
    <cellStyle name="20% - Ênfase2 5 3 5" xfId="9520"/>
    <cellStyle name="20% - Ênfase2 5 4" xfId="727"/>
    <cellStyle name="20% - Ênfase2 5 4 2" xfId="4831"/>
    <cellStyle name="20% - Ênfase2 5 4 2 2" xfId="13108"/>
    <cellStyle name="20% - Ênfase2 5 4 3" xfId="6856"/>
    <cellStyle name="20% - Ênfase2 5 4 3 2" xfId="15133"/>
    <cellStyle name="20% - Ênfase2 5 4 4" xfId="2787"/>
    <cellStyle name="20% - Ênfase2 5 4 4 2" xfId="11064"/>
    <cellStyle name="20% - Ênfase2 5 4 5" xfId="9016"/>
    <cellStyle name="20% - Ênfase2 5 5" xfId="1777"/>
    <cellStyle name="20% - Ênfase2 5 5 2" xfId="5864"/>
    <cellStyle name="20% - Ênfase2 5 5 2 2" xfId="14141"/>
    <cellStyle name="20% - Ênfase2 5 5 3" xfId="7864"/>
    <cellStyle name="20% - Ênfase2 5 5 3 2" xfId="16141"/>
    <cellStyle name="20% - Ênfase2 5 5 4" xfId="3830"/>
    <cellStyle name="20% - Ênfase2 5 5 4 2" xfId="12107"/>
    <cellStyle name="20% - Ênfase2 5 5 5" xfId="10058"/>
    <cellStyle name="20% - Ênfase2 5 6" xfId="4327"/>
    <cellStyle name="20% - Ênfase2 5 6 2" xfId="12604"/>
    <cellStyle name="20% - Ênfase2 5 7" xfId="6358"/>
    <cellStyle name="20% - Ênfase2 5 7 2" xfId="14635"/>
    <cellStyle name="20% - Ênfase2 5 8" xfId="2278"/>
    <cellStyle name="20% - Ênfase2 5 8 2" xfId="10555"/>
    <cellStyle name="20% - Ênfase2 5 9" xfId="8509"/>
    <cellStyle name="20% - Ênfase2 6" xfId="151"/>
    <cellStyle name="20% - Ênfase2 6 2" xfId="156"/>
    <cellStyle name="20% - Ênfase2 6 2 2" xfId="1250"/>
    <cellStyle name="20% - Ênfase2 6 2 2 2" xfId="5341"/>
    <cellStyle name="20% - Ênfase2 6 2 2 2 2" xfId="13618"/>
    <cellStyle name="20% - Ênfase2 6 2 2 3" xfId="7366"/>
    <cellStyle name="20% - Ênfase2 6 2 2 3 2" xfId="15643"/>
    <cellStyle name="20% - Ênfase2 6 2 2 4" xfId="3306"/>
    <cellStyle name="20% - Ênfase2 6 2 2 4 2" xfId="11583"/>
    <cellStyle name="20% - Ênfase2 6 2 2 5" xfId="9534"/>
    <cellStyle name="20% - Ênfase2 6 2 3" xfId="741"/>
    <cellStyle name="20% - Ênfase2 6 2 3 2" xfId="4845"/>
    <cellStyle name="20% - Ênfase2 6 2 3 2 2" xfId="13122"/>
    <cellStyle name="20% - Ênfase2 6 2 3 3" xfId="6870"/>
    <cellStyle name="20% - Ênfase2 6 2 3 3 2" xfId="15147"/>
    <cellStyle name="20% - Ênfase2 6 2 3 4" xfId="2801"/>
    <cellStyle name="20% - Ênfase2 6 2 3 4 2" xfId="11078"/>
    <cellStyle name="20% - Ênfase2 6 2 3 5" xfId="9030"/>
    <cellStyle name="20% - Ênfase2 6 2 4" xfId="1791"/>
    <cellStyle name="20% - Ênfase2 6 2 4 2" xfId="5878"/>
    <cellStyle name="20% - Ênfase2 6 2 4 2 2" xfId="14155"/>
    <cellStyle name="20% - Ênfase2 6 2 4 3" xfId="7878"/>
    <cellStyle name="20% - Ênfase2 6 2 4 3 2" xfId="16155"/>
    <cellStyle name="20% - Ênfase2 6 2 4 4" xfId="3844"/>
    <cellStyle name="20% - Ênfase2 6 2 4 4 2" xfId="12121"/>
    <cellStyle name="20% - Ênfase2 6 2 4 5" xfId="10072"/>
    <cellStyle name="20% - Ênfase2 6 2 5" xfId="4341"/>
    <cellStyle name="20% - Ênfase2 6 2 5 2" xfId="12618"/>
    <cellStyle name="20% - Ênfase2 6 2 6" xfId="6372"/>
    <cellStyle name="20% - Ênfase2 6 2 6 2" xfId="14649"/>
    <cellStyle name="20% - Ênfase2 6 2 7" xfId="2292"/>
    <cellStyle name="20% - Ênfase2 6 2 7 2" xfId="10569"/>
    <cellStyle name="20% - Ênfase2 6 2 8" xfId="8523"/>
    <cellStyle name="20% - Ênfase2 6 3" xfId="1245"/>
    <cellStyle name="20% - Ênfase2 6 3 2" xfId="5336"/>
    <cellStyle name="20% - Ênfase2 6 3 2 2" xfId="13613"/>
    <cellStyle name="20% - Ênfase2 6 3 3" xfId="7361"/>
    <cellStyle name="20% - Ênfase2 6 3 3 2" xfId="15638"/>
    <cellStyle name="20% - Ênfase2 6 3 4" xfId="3301"/>
    <cellStyle name="20% - Ênfase2 6 3 4 2" xfId="11578"/>
    <cellStyle name="20% - Ênfase2 6 3 5" xfId="9529"/>
    <cellStyle name="20% - Ênfase2 6 4" xfId="736"/>
    <cellStyle name="20% - Ênfase2 6 4 2" xfId="4840"/>
    <cellStyle name="20% - Ênfase2 6 4 2 2" xfId="13117"/>
    <cellStyle name="20% - Ênfase2 6 4 3" xfId="6865"/>
    <cellStyle name="20% - Ênfase2 6 4 3 2" xfId="15142"/>
    <cellStyle name="20% - Ênfase2 6 4 4" xfId="2796"/>
    <cellStyle name="20% - Ênfase2 6 4 4 2" xfId="11073"/>
    <cellStyle name="20% - Ênfase2 6 4 5" xfId="9025"/>
    <cellStyle name="20% - Ênfase2 6 5" xfId="1786"/>
    <cellStyle name="20% - Ênfase2 6 5 2" xfId="5873"/>
    <cellStyle name="20% - Ênfase2 6 5 2 2" xfId="14150"/>
    <cellStyle name="20% - Ênfase2 6 5 3" xfId="7873"/>
    <cellStyle name="20% - Ênfase2 6 5 3 2" xfId="16150"/>
    <cellStyle name="20% - Ênfase2 6 5 4" xfId="3839"/>
    <cellStyle name="20% - Ênfase2 6 5 4 2" xfId="12116"/>
    <cellStyle name="20% - Ênfase2 6 5 5" xfId="10067"/>
    <cellStyle name="20% - Ênfase2 6 6" xfId="4336"/>
    <cellStyle name="20% - Ênfase2 6 6 2" xfId="12613"/>
    <cellStyle name="20% - Ênfase2 6 7" xfId="6367"/>
    <cellStyle name="20% - Ênfase2 6 7 2" xfId="14644"/>
    <cellStyle name="20% - Ênfase2 6 8" xfId="2287"/>
    <cellStyle name="20% - Ênfase2 6 8 2" xfId="10564"/>
    <cellStyle name="20% - Ênfase2 6 9" xfId="8518"/>
    <cellStyle name="20% - Ênfase2 7" xfId="146"/>
    <cellStyle name="20% - Ênfase2 7 2" xfId="162"/>
    <cellStyle name="20% - Ênfase2 7 2 2" xfId="1256"/>
    <cellStyle name="20% - Ênfase2 7 2 2 2" xfId="5347"/>
    <cellStyle name="20% - Ênfase2 7 2 2 2 2" xfId="13624"/>
    <cellStyle name="20% - Ênfase2 7 2 2 3" xfId="7372"/>
    <cellStyle name="20% - Ênfase2 7 2 2 3 2" xfId="15649"/>
    <cellStyle name="20% - Ênfase2 7 2 2 4" xfId="3312"/>
    <cellStyle name="20% - Ênfase2 7 2 2 4 2" xfId="11589"/>
    <cellStyle name="20% - Ênfase2 7 2 2 5" xfId="9540"/>
    <cellStyle name="20% - Ênfase2 7 2 3" xfId="747"/>
    <cellStyle name="20% - Ênfase2 7 2 3 2" xfId="4851"/>
    <cellStyle name="20% - Ênfase2 7 2 3 2 2" xfId="13128"/>
    <cellStyle name="20% - Ênfase2 7 2 3 3" xfId="6876"/>
    <cellStyle name="20% - Ênfase2 7 2 3 3 2" xfId="15153"/>
    <cellStyle name="20% - Ênfase2 7 2 3 4" xfId="2807"/>
    <cellStyle name="20% - Ênfase2 7 2 3 4 2" xfId="11084"/>
    <cellStyle name="20% - Ênfase2 7 2 3 5" xfId="9036"/>
    <cellStyle name="20% - Ênfase2 7 2 4" xfId="1797"/>
    <cellStyle name="20% - Ênfase2 7 2 4 2" xfId="5884"/>
    <cellStyle name="20% - Ênfase2 7 2 4 2 2" xfId="14161"/>
    <cellStyle name="20% - Ênfase2 7 2 4 3" xfId="7884"/>
    <cellStyle name="20% - Ênfase2 7 2 4 3 2" xfId="16161"/>
    <cellStyle name="20% - Ênfase2 7 2 4 4" xfId="3850"/>
    <cellStyle name="20% - Ênfase2 7 2 4 4 2" xfId="12127"/>
    <cellStyle name="20% - Ênfase2 7 2 4 5" xfId="10078"/>
    <cellStyle name="20% - Ênfase2 7 2 5" xfId="4347"/>
    <cellStyle name="20% - Ênfase2 7 2 5 2" xfId="12624"/>
    <cellStyle name="20% - Ênfase2 7 2 6" xfId="6378"/>
    <cellStyle name="20% - Ênfase2 7 2 6 2" xfId="14655"/>
    <cellStyle name="20% - Ênfase2 7 2 7" xfId="2298"/>
    <cellStyle name="20% - Ênfase2 7 2 7 2" xfId="10575"/>
    <cellStyle name="20% - Ênfase2 7 2 8" xfId="8529"/>
    <cellStyle name="20% - Ênfase2 7 3" xfId="1240"/>
    <cellStyle name="20% - Ênfase2 7 3 2" xfId="5331"/>
    <cellStyle name="20% - Ênfase2 7 3 2 2" xfId="13608"/>
    <cellStyle name="20% - Ênfase2 7 3 3" xfId="7356"/>
    <cellStyle name="20% - Ênfase2 7 3 3 2" xfId="15633"/>
    <cellStyle name="20% - Ênfase2 7 3 4" xfId="3296"/>
    <cellStyle name="20% - Ênfase2 7 3 4 2" xfId="11573"/>
    <cellStyle name="20% - Ênfase2 7 3 5" xfId="9524"/>
    <cellStyle name="20% - Ênfase2 7 4" xfId="731"/>
    <cellStyle name="20% - Ênfase2 7 4 2" xfId="4835"/>
    <cellStyle name="20% - Ênfase2 7 4 2 2" xfId="13112"/>
    <cellStyle name="20% - Ênfase2 7 4 3" xfId="6860"/>
    <cellStyle name="20% - Ênfase2 7 4 3 2" xfId="15137"/>
    <cellStyle name="20% - Ênfase2 7 4 4" xfId="2791"/>
    <cellStyle name="20% - Ênfase2 7 4 4 2" xfId="11068"/>
    <cellStyle name="20% - Ênfase2 7 4 5" xfId="9020"/>
    <cellStyle name="20% - Ênfase2 7 5" xfId="1781"/>
    <cellStyle name="20% - Ênfase2 7 5 2" xfId="5868"/>
    <cellStyle name="20% - Ênfase2 7 5 2 2" xfId="14145"/>
    <cellStyle name="20% - Ênfase2 7 5 3" xfId="7868"/>
    <cellStyle name="20% - Ênfase2 7 5 3 2" xfId="16145"/>
    <cellStyle name="20% - Ênfase2 7 5 4" xfId="3834"/>
    <cellStyle name="20% - Ênfase2 7 5 4 2" xfId="12111"/>
    <cellStyle name="20% - Ênfase2 7 5 5" xfId="10062"/>
    <cellStyle name="20% - Ênfase2 7 6" xfId="4331"/>
    <cellStyle name="20% - Ênfase2 7 6 2" xfId="12608"/>
    <cellStyle name="20% - Ênfase2 7 7" xfId="6362"/>
    <cellStyle name="20% - Ênfase2 7 7 2" xfId="14639"/>
    <cellStyle name="20% - Ênfase2 7 8" xfId="2282"/>
    <cellStyle name="20% - Ênfase2 7 8 2" xfId="10559"/>
    <cellStyle name="20% - Ênfase2 7 9" xfId="8513"/>
    <cellStyle name="20% - Ênfase2 8" xfId="164"/>
    <cellStyle name="20% - Ênfase2 8 2" xfId="168"/>
    <cellStyle name="20% - Ênfase2 8 2 2" xfId="1262"/>
    <cellStyle name="20% - Ênfase2 8 2 2 2" xfId="5353"/>
    <cellStyle name="20% - Ênfase2 8 2 2 2 2" xfId="13630"/>
    <cellStyle name="20% - Ênfase2 8 2 2 3" xfId="7378"/>
    <cellStyle name="20% - Ênfase2 8 2 2 3 2" xfId="15655"/>
    <cellStyle name="20% - Ênfase2 8 2 2 4" xfId="3318"/>
    <cellStyle name="20% - Ênfase2 8 2 2 4 2" xfId="11595"/>
    <cellStyle name="20% - Ênfase2 8 2 2 5" xfId="9546"/>
    <cellStyle name="20% - Ênfase2 8 2 3" xfId="753"/>
    <cellStyle name="20% - Ênfase2 8 2 3 2" xfId="4857"/>
    <cellStyle name="20% - Ênfase2 8 2 3 2 2" xfId="13134"/>
    <cellStyle name="20% - Ênfase2 8 2 3 3" xfId="6882"/>
    <cellStyle name="20% - Ênfase2 8 2 3 3 2" xfId="15159"/>
    <cellStyle name="20% - Ênfase2 8 2 3 4" xfId="2813"/>
    <cellStyle name="20% - Ênfase2 8 2 3 4 2" xfId="11090"/>
    <cellStyle name="20% - Ênfase2 8 2 3 5" xfId="9042"/>
    <cellStyle name="20% - Ênfase2 8 2 4" xfId="1803"/>
    <cellStyle name="20% - Ênfase2 8 2 4 2" xfId="5890"/>
    <cellStyle name="20% - Ênfase2 8 2 4 2 2" xfId="14167"/>
    <cellStyle name="20% - Ênfase2 8 2 4 3" xfId="7890"/>
    <cellStyle name="20% - Ênfase2 8 2 4 3 2" xfId="16167"/>
    <cellStyle name="20% - Ênfase2 8 2 4 4" xfId="3856"/>
    <cellStyle name="20% - Ênfase2 8 2 4 4 2" xfId="12133"/>
    <cellStyle name="20% - Ênfase2 8 2 4 5" xfId="10084"/>
    <cellStyle name="20% - Ênfase2 8 2 5" xfId="4353"/>
    <cellStyle name="20% - Ênfase2 8 2 5 2" xfId="12630"/>
    <cellStyle name="20% - Ênfase2 8 2 6" xfId="6384"/>
    <cellStyle name="20% - Ênfase2 8 2 6 2" xfId="14661"/>
    <cellStyle name="20% - Ênfase2 8 2 7" xfId="2304"/>
    <cellStyle name="20% - Ênfase2 8 2 7 2" xfId="10581"/>
    <cellStyle name="20% - Ênfase2 8 2 8" xfId="8535"/>
    <cellStyle name="20% - Ênfase2 8 3" xfId="1258"/>
    <cellStyle name="20% - Ênfase2 8 3 2" xfId="5349"/>
    <cellStyle name="20% - Ênfase2 8 3 2 2" xfId="13626"/>
    <cellStyle name="20% - Ênfase2 8 3 3" xfId="7374"/>
    <cellStyle name="20% - Ênfase2 8 3 3 2" xfId="15651"/>
    <cellStyle name="20% - Ênfase2 8 3 4" xfId="3314"/>
    <cellStyle name="20% - Ênfase2 8 3 4 2" xfId="11591"/>
    <cellStyle name="20% - Ênfase2 8 3 5" xfId="9542"/>
    <cellStyle name="20% - Ênfase2 8 4" xfId="749"/>
    <cellStyle name="20% - Ênfase2 8 4 2" xfId="4853"/>
    <cellStyle name="20% - Ênfase2 8 4 2 2" xfId="13130"/>
    <cellStyle name="20% - Ênfase2 8 4 3" xfId="6878"/>
    <cellStyle name="20% - Ênfase2 8 4 3 2" xfId="15155"/>
    <cellStyle name="20% - Ênfase2 8 4 4" xfId="2809"/>
    <cellStyle name="20% - Ênfase2 8 4 4 2" xfId="11086"/>
    <cellStyle name="20% - Ênfase2 8 4 5" xfId="9038"/>
    <cellStyle name="20% - Ênfase2 8 5" xfId="1799"/>
    <cellStyle name="20% - Ênfase2 8 5 2" xfId="5886"/>
    <cellStyle name="20% - Ênfase2 8 5 2 2" xfId="14163"/>
    <cellStyle name="20% - Ênfase2 8 5 3" xfId="7886"/>
    <cellStyle name="20% - Ênfase2 8 5 3 2" xfId="16163"/>
    <cellStyle name="20% - Ênfase2 8 5 4" xfId="3852"/>
    <cellStyle name="20% - Ênfase2 8 5 4 2" xfId="12129"/>
    <cellStyle name="20% - Ênfase2 8 5 5" xfId="10080"/>
    <cellStyle name="20% - Ênfase2 8 6" xfId="4349"/>
    <cellStyle name="20% - Ênfase2 8 6 2" xfId="12626"/>
    <cellStyle name="20% - Ênfase2 8 7" xfId="6380"/>
    <cellStyle name="20% - Ênfase2 8 7 2" xfId="14657"/>
    <cellStyle name="20% - Ênfase2 8 8" xfId="2300"/>
    <cellStyle name="20% - Ênfase2 8 8 2" xfId="10577"/>
    <cellStyle name="20% - Ênfase2 8 9" xfId="8531"/>
    <cellStyle name="20% - Ênfase2 9" xfId="170"/>
    <cellStyle name="20% - Ênfase2 9 2" xfId="173"/>
    <cellStyle name="20% - Ênfase2 9 2 2" xfId="1267"/>
    <cellStyle name="20% - Ênfase2 9 2 2 2" xfId="5358"/>
    <cellStyle name="20% - Ênfase2 9 2 2 2 2" xfId="13635"/>
    <cellStyle name="20% - Ênfase2 9 2 2 3" xfId="7383"/>
    <cellStyle name="20% - Ênfase2 9 2 2 3 2" xfId="15660"/>
    <cellStyle name="20% - Ênfase2 9 2 2 4" xfId="3323"/>
    <cellStyle name="20% - Ênfase2 9 2 2 4 2" xfId="11600"/>
    <cellStyle name="20% - Ênfase2 9 2 2 5" xfId="9551"/>
    <cellStyle name="20% - Ênfase2 9 2 3" xfId="758"/>
    <cellStyle name="20% - Ênfase2 9 2 3 2" xfId="4862"/>
    <cellStyle name="20% - Ênfase2 9 2 3 2 2" xfId="13139"/>
    <cellStyle name="20% - Ênfase2 9 2 3 3" xfId="6887"/>
    <cellStyle name="20% - Ênfase2 9 2 3 3 2" xfId="15164"/>
    <cellStyle name="20% - Ênfase2 9 2 3 4" xfId="2818"/>
    <cellStyle name="20% - Ênfase2 9 2 3 4 2" xfId="11095"/>
    <cellStyle name="20% - Ênfase2 9 2 3 5" xfId="9047"/>
    <cellStyle name="20% - Ênfase2 9 2 4" xfId="1808"/>
    <cellStyle name="20% - Ênfase2 9 2 4 2" xfId="5895"/>
    <cellStyle name="20% - Ênfase2 9 2 4 2 2" xfId="14172"/>
    <cellStyle name="20% - Ênfase2 9 2 4 3" xfId="7895"/>
    <cellStyle name="20% - Ênfase2 9 2 4 3 2" xfId="16172"/>
    <cellStyle name="20% - Ênfase2 9 2 4 4" xfId="3861"/>
    <cellStyle name="20% - Ênfase2 9 2 4 4 2" xfId="12138"/>
    <cellStyle name="20% - Ênfase2 9 2 4 5" xfId="10089"/>
    <cellStyle name="20% - Ênfase2 9 2 5" xfId="4358"/>
    <cellStyle name="20% - Ênfase2 9 2 5 2" xfId="12635"/>
    <cellStyle name="20% - Ênfase2 9 2 6" xfId="6389"/>
    <cellStyle name="20% - Ênfase2 9 2 6 2" xfId="14666"/>
    <cellStyle name="20% - Ênfase2 9 2 7" xfId="2309"/>
    <cellStyle name="20% - Ênfase2 9 2 7 2" xfId="10586"/>
    <cellStyle name="20% - Ênfase2 9 2 8" xfId="8540"/>
    <cellStyle name="20% - Ênfase2 9 3" xfId="1264"/>
    <cellStyle name="20% - Ênfase2 9 3 2" xfId="5355"/>
    <cellStyle name="20% - Ênfase2 9 3 2 2" xfId="13632"/>
    <cellStyle name="20% - Ênfase2 9 3 3" xfId="7380"/>
    <cellStyle name="20% - Ênfase2 9 3 3 2" xfId="15657"/>
    <cellStyle name="20% - Ênfase2 9 3 4" xfId="3320"/>
    <cellStyle name="20% - Ênfase2 9 3 4 2" xfId="11597"/>
    <cellStyle name="20% - Ênfase2 9 3 5" xfId="9548"/>
    <cellStyle name="20% - Ênfase2 9 4" xfId="755"/>
    <cellStyle name="20% - Ênfase2 9 4 2" xfId="4859"/>
    <cellStyle name="20% - Ênfase2 9 4 2 2" xfId="13136"/>
    <cellStyle name="20% - Ênfase2 9 4 3" xfId="6884"/>
    <cellStyle name="20% - Ênfase2 9 4 3 2" xfId="15161"/>
    <cellStyle name="20% - Ênfase2 9 4 4" xfId="2815"/>
    <cellStyle name="20% - Ênfase2 9 4 4 2" xfId="11092"/>
    <cellStyle name="20% - Ênfase2 9 4 5" xfId="9044"/>
    <cellStyle name="20% - Ênfase2 9 5" xfId="1805"/>
    <cellStyle name="20% - Ênfase2 9 5 2" xfId="5892"/>
    <cellStyle name="20% - Ênfase2 9 5 2 2" xfId="14169"/>
    <cellStyle name="20% - Ênfase2 9 5 3" xfId="7892"/>
    <cellStyle name="20% - Ênfase2 9 5 3 2" xfId="16169"/>
    <cellStyle name="20% - Ênfase2 9 5 4" xfId="3858"/>
    <cellStyle name="20% - Ênfase2 9 5 4 2" xfId="12135"/>
    <cellStyle name="20% - Ênfase2 9 5 5" xfId="10086"/>
    <cellStyle name="20% - Ênfase2 9 6" xfId="4355"/>
    <cellStyle name="20% - Ênfase2 9 6 2" xfId="12632"/>
    <cellStyle name="20% - Ênfase2 9 7" xfId="6386"/>
    <cellStyle name="20% - Ênfase2 9 7 2" xfId="14663"/>
    <cellStyle name="20% - Ênfase2 9 8" xfId="2306"/>
    <cellStyle name="20% - Ênfase2 9 8 2" xfId="10583"/>
    <cellStyle name="20% - Ênfase2 9 9" xfId="8537"/>
    <cellStyle name="20% - Ênfase3 10" xfId="174"/>
    <cellStyle name="20% - Ênfase3 10 2" xfId="176"/>
    <cellStyle name="20% - Ênfase3 10 2 2" xfId="1270"/>
    <cellStyle name="20% - Ênfase3 10 2 2 2" xfId="5361"/>
    <cellStyle name="20% - Ênfase3 10 2 2 2 2" xfId="13638"/>
    <cellStyle name="20% - Ênfase3 10 2 2 3" xfId="7386"/>
    <cellStyle name="20% - Ênfase3 10 2 2 3 2" xfId="15663"/>
    <cellStyle name="20% - Ênfase3 10 2 2 4" xfId="3326"/>
    <cellStyle name="20% - Ênfase3 10 2 2 4 2" xfId="11603"/>
    <cellStyle name="20% - Ênfase3 10 2 2 5" xfId="9554"/>
    <cellStyle name="20% - Ênfase3 10 2 3" xfId="761"/>
    <cellStyle name="20% - Ênfase3 10 2 3 2" xfId="4865"/>
    <cellStyle name="20% - Ênfase3 10 2 3 2 2" xfId="13142"/>
    <cellStyle name="20% - Ênfase3 10 2 3 3" xfId="6890"/>
    <cellStyle name="20% - Ênfase3 10 2 3 3 2" xfId="15167"/>
    <cellStyle name="20% - Ênfase3 10 2 3 4" xfId="2821"/>
    <cellStyle name="20% - Ênfase3 10 2 3 4 2" xfId="11098"/>
    <cellStyle name="20% - Ênfase3 10 2 3 5" xfId="9050"/>
    <cellStyle name="20% - Ênfase3 10 2 4" xfId="1811"/>
    <cellStyle name="20% - Ênfase3 10 2 4 2" xfId="5898"/>
    <cellStyle name="20% - Ênfase3 10 2 4 2 2" xfId="14175"/>
    <cellStyle name="20% - Ênfase3 10 2 4 3" xfId="7898"/>
    <cellStyle name="20% - Ênfase3 10 2 4 3 2" xfId="16175"/>
    <cellStyle name="20% - Ênfase3 10 2 4 4" xfId="3864"/>
    <cellStyle name="20% - Ênfase3 10 2 4 4 2" xfId="12141"/>
    <cellStyle name="20% - Ênfase3 10 2 4 5" xfId="10092"/>
    <cellStyle name="20% - Ênfase3 10 2 5" xfId="4361"/>
    <cellStyle name="20% - Ênfase3 10 2 5 2" xfId="12638"/>
    <cellStyle name="20% - Ênfase3 10 2 6" xfId="6392"/>
    <cellStyle name="20% - Ênfase3 10 2 6 2" xfId="14669"/>
    <cellStyle name="20% - Ênfase3 10 2 7" xfId="2312"/>
    <cellStyle name="20% - Ênfase3 10 2 7 2" xfId="10589"/>
    <cellStyle name="20% - Ênfase3 10 2 8" xfId="8543"/>
    <cellStyle name="20% - Ênfase3 10 3" xfId="1268"/>
    <cellStyle name="20% - Ênfase3 10 3 2" xfId="5359"/>
    <cellStyle name="20% - Ênfase3 10 3 2 2" xfId="13636"/>
    <cellStyle name="20% - Ênfase3 10 3 3" xfId="7384"/>
    <cellStyle name="20% - Ênfase3 10 3 3 2" xfId="15661"/>
    <cellStyle name="20% - Ênfase3 10 3 4" xfId="3324"/>
    <cellStyle name="20% - Ênfase3 10 3 4 2" xfId="11601"/>
    <cellStyle name="20% - Ênfase3 10 3 5" xfId="9552"/>
    <cellStyle name="20% - Ênfase3 10 4" xfId="759"/>
    <cellStyle name="20% - Ênfase3 10 4 2" xfId="4863"/>
    <cellStyle name="20% - Ênfase3 10 4 2 2" xfId="13140"/>
    <cellStyle name="20% - Ênfase3 10 4 3" xfId="6888"/>
    <cellStyle name="20% - Ênfase3 10 4 3 2" xfId="15165"/>
    <cellStyle name="20% - Ênfase3 10 4 4" xfId="2819"/>
    <cellStyle name="20% - Ênfase3 10 4 4 2" xfId="11096"/>
    <cellStyle name="20% - Ênfase3 10 4 5" xfId="9048"/>
    <cellStyle name="20% - Ênfase3 10 5" xfId="1809"/>
    <cellStyle name="20% - Ênfase3 10 5 2" xfId="5896"/>
    <cellStyle name="20% - Ênfase3 10 5 2 2" xfId="14173"/>
    <cellStyle name="20% - Ênfase3 10 5 3" xfId="7896"/>
    <cellStyle name="20% - Ênfase3 10 5 3 2" xfId="16173"/>
    <cellStyle name="20% - Ênfase3 10 5 4" xfId="3862"/>
    <cellStyle name="20% - Ênfase3 10 5 4 2" xfId="12139"/>
    <cellStyle name="20% - Ênfase3 10 5 5" xfId="10090"/>
    <cellStyle name="20% - Ênfase3 10 6" xfId="4359"/>
    <cellStyle name="20% - Ênfase3 10 6 2" xfId="12636"/>
    <cellStyle name="20% - Ênfase3 10 7" xfId="6390"/>
    <cellStyle name="20% - Ênfase3 10 7 2" xfId="14667"/>
    <cellStyle name="20% - Ênfase3 10 8" xfId="2310"/>
    <cellStyle name="20% - Ênfase3 10 8 2" xfId="10587"/>
    <cellStyle name="20% - Ênfase3 10 9" xfId="8541"/>
    <cellStyle name="20% - Ênfase3 11" xfId="179"/>
    <cellStyle name="20% - Ênfase3 11 2" xfId="1273"/>
    <cellStyle name="20% - Ênfase3 11 2 2" xfId="5364"/>
    <cellStyle name="20% - Ênfase3 11 2 2 2" xfId="13641"/>
    <cellStyle name="20% - Ênfase3 11 2 3" xfId="7389"/>
    <cellStyle name="20% - Ênfase3 11 2 3 2" xfId="15666"/>
    <cellStyle name="20% - Ênfase3 11 2 4" xfId="3329"/>
    <cellStyle name="20% - Ênfase3 11 2 4 2" xfId="11606"/>
    <cellStyle name="20% - Ênfase3 11 2 5" xfId="9557"/>
    <cellStyle name="20% - Ênfase3 11 3" xfId="764"/>
    <cellStyle name="20% - Ênfase3 11 3 2" xfId="4868"/>
    <cellStyle name="20% - Ênfase3 11 3 2 2" xfId="13145"/>
    <cellStyle name="20% - Ênfase3 11 3 3" xfId="6893"/>
    <cellStyle name="20% - Ênfase3 11 3 3 2" xfId="15170"/>
    <cellStyle name="20% - Ênfase3 11 3 4" xfId="2824"/>
    <cellStyle name="20% - Ênfase3 11 3 4 2" xfId="11101"/>
    <cellStyle name="20% - Ênfase3 11 3 5" xfId="9053"/>
    <cellStyle name="20% - Ênfase3 11 4" xfId="1814"/>
    <cellStyle name="20% - Ênfase3 11 4 2" xfId="5901"/>
    <cellStyle name="20% - Ênfase3 11 4 2 2" xfId="14178"/>
    <cellStyle name="20% - Ênfase3 11 4 3" xfId="7901"/>
    <cellStyle name="20% - Ênfase3 11 4 3 2" xfId="16178"/>
    <cellStyle name="20% - Ênfase3 11 4 4" xfId="3867"/>
    <cellStyle name="20% - Ênfase3 11 4 4 2" xfId="12144"/>
    <cellStyle name="20% - Ênfase3 11 4 5" xfId="10095"/>
    <cellStyle name="20% - Ênfase3 11 5" xfId="4364"/>
    <cellStyle name="20% - Ênfase3 11 5 2" xfId="12641"/>
    <cellStyle name="20% - Ênfase3 11 6" xfId="6395"/>
    <cellStyle name="20% - Ênfase3 11 6 2" xfId="14672"/>
    <cellStyle name="20% - Ênfase3 11 7" xfId="2315"/>
    <cellStyle name="20% - Ênfase3 11 7 2" xfId="10592"/>
    <cellStyle name="20% - Ênfase3 11 8" xfId="8546"/>
    <cellStyle name="20% - Ênfase3 12" xfId="182"/>
    <cellStyle name="20% - Ênfase3 12 2" xfId="1276"/>
    <cellStyle name="20% - Ênfase3 12 2 2" xfId="5367"/>
    <cellStyle name="20% - Ênfase3 12 2 2 2" xfId="13644"/>
    <cellStyle name="20% - Ênfase3 12 2 3" xfId="7392"/>
    <cellStyle name="20% - Ênfase3 12 2 3 2" xfId="15669"/>
    <cellStyle name="20% - Ênfase3 12 2 4" xfId="3332"/>
    <cellStyle name="20% - Ênfase3 12 2 4 2" xfId="11609"/>
    <cellStyle name="20% - Ênfase3 12 2 5" xfId="9560"/>
    <cellStyle name="20% - Ênfase3 12 3" xfId="767"/>
    <cellStyle name="20% - Ênfase3 12 3 2" xfId="4871"/>
    <cellStyle name="20% - Ênfase3 12 3 2 2" xfId="13148"/>
    <cellStyle name="20% - Ênfase3 12 3 3" xfId="6896"/>
    <cellStyle name="20% - Ênfase3 12 3 3 2" xfId="15173"/>
    <cellStyle name="20% - Ênfase3 12 3 4" xfId="2827"/>
    <cellStyle name="20% - Ênfase3 12 3 4 2" xfId="11104"/>
    <cellStyle name="20% - Ênfase3 12 3 5" xfId="9056"/>
    <cellStyle name="20% - Ênfase3 12 4" xfId="1817"/>
    <cellStyle name="20% - Ênfase3 12 4 2" xfId="5904"/>
    <cellStyle name="20% - Ênfase3 12 4 2 2" xfId="14181"/>
    <cellStyle name="20% - Ênfase3 12 4 3" xfId="7904"/>
    <cellStyle name="20% - Ênfase3 12 4 3 2" xfId="16181"/>
    <cellStyle name="20% - Ênfase3 12 4 4" xfId="3870"/>
    <cellStyle name="20% - Ênfase3 12 4 4 2" xfId="12147"/>
    <cellStyle name="20% - Ênfase3 12 4 5" xfId="10098"/>
    <cellStyle name="20% - Ênfase3 12 5" xfId="4367"/>
    <cellStyle name="20% - Ênfase3 12 5 2" xfId="12644"/>
    <cellStyle name="20% - Ênfase3 12 6" xfId="6398"/>
    <cellStyle name="20% - Ênfase3 12 6 2" xfId="14675"/>
    <cellStyle name="20% - Ênfase3 12 7" xfId="2318"/>
    <cellStyle name="20% - Ênfase3 12 7 2" xfId="10595"/>
    <cellStyle name="20% - Ênfase3 12 8" xfId="8549"/>
    <cellStyle name="20% - Ênfase3 13" xfId="183"/>
    <cellStyle name="20% - Ênfase3 13 2" xfId="1277"/>
    <cellStyle name="20% - Ênfase3 13 2 2" xfId="5368"/>
    <cellStyle name="20% - Ênfase3 13 2 2 2" xfId="13645"/>
    <cellStyle name="20% - Ênfase3 13 2 3" xfId="7393"/>
    <cellStyle name="20% - Ênfase3 13 2 3 2" xfId="15670"/>
    <cellStyle name="20% - Ênfase3 13 2 4" xfId="3333"/>
    <cellStyle name="20% - Ênfase3 13 2 4 2" xfId="11610"/>
    <cellStyle name="20% - Ênfase3 13 2 5" xfId="9561"/>
    <cellStyle name="20% - Ênfase3 13 3" xfId="768"/>
    <cellStyle name="20% - Ênfase3 13 3 2" xfId="4872"/>
    <cellStyle name="20% - Ênfase3 13 3 2 2" xfId="13149"/>
    <cellStyle name="20% - Ênfase3 13 3 3" xfId="6897"/>
    <cellStyle name="20% - Ênfase3 13 3 3 2" xfId="15174"/>
    <cellStyle name="20% - Ênfase3 13 3 4" xfId="2828"/>
    <cellStyle name="20% - Ênfase3 13 3 4 2" xfId="11105"/>
    <cellStyle name="20% - Ênfase3 13 3 5" xfId="9057"/>
    <cellStyle name="20% - Ênfase3 13 4" xfId="1818"/>
    <cellStyle name="20% - Ênfase3 13 4 2" xfId="5905"/>
    <cellStyle name="20% - Ênfase3 13 4 2 2" xfId="14182"/>
    <cellStyle name="20% - Ênfase3 13 4 3" xfId="7905"/>
    <cellStyle name="20% - Ênfase3 13 4 3 2" xfId="16182"/>
    <cellStyle name="20% - Ênfase3 13 4 4" xfId="3871"/>
    <cellStyle name="20% - Ênfase3 13 4 4 2" xfId="12148"/>
    <cellStyle name="20% - Ênfase3 13 4 5" xfId="10099"/>
    <cellStyle name="20% - Ênfase3 13 5" xfId="4368"/>
    <cellStyle name="20% - Ênfase3 13 5 2" xfId="12645"/>
    <cellStyle name="20% - Ênfase3 13 6" xfId="6399"/>
    <cellStyle name="20% - Ênfase3 13 6 2" xfId="14676"/>
    <cellStyle name="20% - Ênfase3 13 7" xfId="2319"/>
    <cellStyle name="20% - Ênfase3 13 7 2" xfId="10596"/>
    <cellStyle name="20% - Ênfase3 13 8" xfId="8550"/>
    <cellStyle name="20% - Ênfase3 14" xfId="184"/>
    <cellStyle name="20% - Ênfase3 14 2" xfId="1278"/>
    <cellStyle name="20% - Ênfase3 14 2 2" xfId="5369"/>
    <cellStyle name="20% - Ênfase3 14 2 2 2" xfId="13646"/>
    <cellStyle name="20% - Ênfase3 14 2 3" xfId="7394"/>
    <cellStyle name="20% - Ênfase3 14 2 3 2" xfId="15671"/>
    <cellStyle name="20% - Ênfase3 14 2 4" xfId="3334"/>
    <cellStyle name="20% - Ênfase3 14 2 4 2" xfId="11611"/>
    <cellStyle name="20% - Ênfase3 14 2 5" xfId="9562"/>
    <cellStyle name="20% - Ênfase3 14 3" xfId="769"/>
    <cellStyle name="20% - Ênfase3 14 3 2" xfId="4873"/>
    <cellStyle name="20% - Ênfase3 14 3 2 2" xfId="13150"/>
    <cellStyle name="20% - Ênfase3 14 3 3" xfId="6898"/>
    <cellStyle name="20% - Ênfase3 14 3 3 2" xfId="15175"/>
    <cellStyle name="20% - Ênfase3 14 3 4" xfId="2829"/>
    <cellStyle name="20% - Ênfase3 14 3 4 2" xfId="11106"/>
    <cellStyle name="20% - Ênfase3 14 3 5" xfId="9058"/>
    <cellStyle name="20% - Ênfase3 14 4" xfId="1819"/>
    <cellStyle name="20% - Ênfase3 14 4 2" xfId="5906"/>
    <cellStyle name="20% - Ênfase3 14 4 2 2" xfId="14183"/>
    <cellStyle name="20% - Ênfase3 14 4 3" xfId="7906"/>
    <cellStyle name="20% - Ênfase3 14 4 3 2" xfId="16183"/>
    <cellStyle name="20% - Ênfase3 14 4 4" xfId="3872"/>
    <cellStyle name="20% - Ênfase3 14 4 4 2" xfId="12149"/>
    <cellStyle name="20% - Ênfase3 14 4 5" xfId="10100"/>
    <cellStyle name="20% - Ênfase3 14 5" xfId="4369"/>
    <cellStyle name="20% - Ênfase3 14 5 2" xfId="12646"/>
    <cellStyle name="20% - Ênfase3 14 6" xfId="6400"/>
    <cellStyle name="20% - Ênfase3 14 6 2" xfId="14677"/>
    <cellStyle name="20% - Ênfase3 14 7" xfId="2320"/>
    <cellStyle name="20% - Ênfase3 14 7 2" xfId="10597"/>
    <cellStyle name="20% - Ênfase3 14 8" xfId="8551"/>
    <cellStyle name="20% - Ênfase3 15" xfId="186"/>
    <cellStyle name="20% - Ênfase3 15 2" xfId="1280"/>
    <cellStyle name="20% - Ênfase3 15 2 2" xfId="5371"/>
    <cellStyle name="20% - Ênfase3 15 2 2 2" xfId="13648"/>
    <cellStyle name="20% - Ênfase3 15 2 3" xfId="7396"/>
    <cellStyle name="20% - Ênfase3 15 2 3 2" xfId="15673"/>
    <cellStyle name="20% - Ênfase3 15 2 4" xfId="3336"/>
    <cellStyle name="20% - Ênfase3 15 2 4 2" xfId="11613"/>
    <cellStyle name="20% - Ênfase3 15 2 5" xfId="9564"/>
    <cellStyle name="20% - Ênfase3 15 3" xfId="771"/>
    <cellStyle name="20% - Ênfase3 15 3 2" xfId="4875"/>
    <cellStyle name="20% - Ênfase3 15 3 2 2" xfId="13152"/>
    <cellStyle name="20% - Ênfase3 15 3 3" xfId="6900"/>
    <cellStyle name="20% - Ênfase3 15 3 3 2" xfId="15177"/>
    <cellStyle name="20% - Ênfase3 15 3 4" xfId="2831"/>
    <cellStyle name="20% - Ênfase3 15 3 4 2" xfId="11108"/>
    <cellStyle name="20% - Ênfase3 15 3 5" xfId="9060"/>
    <cellStyle name="20% - Ênfase3 15 4" xfId="1821"/>
    <cellStyle name="20% - Ênfase3 15 4 2" xfId="5908"/>
    <cellStyle name="20% - Ênfase3 15 4 2 2" xfId="14185"/>
    <cellStyle name="20% - Ênfase3 15 4 3" xfId="7908"/>
    <cellStyle name="20% - Ênfase3 15 4 3 2" xfId="16185"/>
    <cellStyle name="20% - Ênfase3 15 4 4" xfId="3874"/>
    <cellStyle name="20% - Ênfase3 15 4 4 2" xfId="12151"/>
    <cellStyle name="20% - Ênfase3 15 4 5" xfId="10102"/>
    <cellStyle name="20% - Ênfase3 15 5" xfId="4371"/>
    <cellStyle name="20% - Ênfase3 15 5 2" xfId="12648"/>
    <cellStyle name="20% - Ênfase3 15 6" xfId="6402"/>
    <cellStyle name="20% - Ênfase3 15 6 2" xfId="14679"/>
    <cellStyle name="20% - Ênfase3 15 7" xfId="2322"/>
    <cellStyle name="20% - Ênfase3 15 7 2" xfId="10599"/>
    <cellStyle name="20% - Ênfase3 15 8" xfId="8553"/>
    <cellStyle name="20% - Ênfase3 16" xfId="188"/>
    <cellStyle name="20% - Ênfase3 16 2" xfId="1282"/>
    <cellStyle name="20% - Ênfase3 16 2 2" xfId="5373"/>
    <cellStyle name="20% - Ênfase3 16 2 2 2" xfId="13650"/>
    <cellStyle name="20% - Ênfase3 16 2 3" xfId="7398"/>
    <cellStyle name="20% - Ênfase3 16 2 3 2" xfId="15675"/>
    <cellStyle name="20% - Ênfase3 16 2 4" xfId="3338"/>
    <cellStyle name="20% - Ênfase3 16 2 4 2" xfId="11615"/>
    <cellStyle name="20% - Ênfase3 16 2 5" xfId="9566"/>
    <cellStyle name="20% - Ênfase3 16 3" xfId="773"/>
    <cellStyle name="20% - Ênfase3 16 3 2" xfId="4877"/>
    <cellStyle name="20% - Ênfase3 16 3 2 2" xfId="13154"/>
    <cellStyle name="20% - Ênfase3 16 3 3" xfId="6902"/>
    <cellStyle name="20% - Ênfase3 16 3 3 2" xfId="15179"/>
    <cellStyle name="20% - Ênfase3 16 3 4" xfId="2833"/>
    <cellStyle name="20% - Ênfase3 16 3 4 2" xfId="11110"/>
    <cellStyle name="20% - Ênfase3 16 3 5" xfId="9062"/>
    <cellStyle name="20% - Ênfase3 16 4" xfId="1823"/>
    <cellStyle name="20% - Ênfase3 16 4 2" xfId="5910"/>
    <cellStyle name="20% - Ênfase3 16 4 2 2" xfId="14187"/>
    <cellStyle name="20% - Ênfase3 16 4 3" xfId="7910"/>
    <cellStyle name="20% - Ênfase3 16 4 3 2" xfId="16187"/>
    <cellStyle name="20% - Ênfase3 16 4 4" xfId="3876"/>
    <cellStyle name="20% - Ênfase3 16 4 4 2" xfId="12153"/>
    <cellStyle name="20% - Ênfase3 16 4 5" xfId="10104"/>
    <cellStyle name="20% - Ênfase3 16 5" xfId="4373"/>
    <cellStyle name="20% - Ênfase3 16 5 2" xfId="12650"/>
    <cellStyle name="20% - Ênfase3 16 6" xfId="6404"/>
    <cellStyle name="20% - Ênfase3 16 6 2" xfId="14681"/>
    <cellStyle name="20% - Ênfase3 16 7" xfId="2324"/>
    <cellStyle name="20% - Ênfase3 16 7 2" xfId="10601"/>
    <cellStyle name="20% - Ênfase3 16 8" xfId="8555"/>
    <cellStyle name="20% - Ênfase3 17" xfId="190"/>
    <cellStyle name="20% - Ênfase3 17 2" xfId="1284"/>
    <cellStyle name="20% - Ênfase3 17 2 2" xfId="5375"/>
    <cellStyle name="20% - Ênfase3 17 2 2 2" xfId="13652"/>
    <cellStyle name="20% - Ênfase3 17 2 3" xfId="7400"/>
    <cellStyle name="20% - Ênfase3 17 2 3 2" xfId="15677"/>
    <cellStyle name="20% - Ênfase3 17 2 4" xfId="3340"/>
    <cellStyle name="20% - Ênfase3 17 2 4 2" xfId="11617"/>
    <cellStyle name="20% - Ênfase3 17 2 5" xfId="9568"/>
    <cellStyle name="20% - Ênfase3 17 3" xfId="775"/>
    <cellStyle name="20% - Ênfase3 17 3 2" xfId="4879"/>
    <cellStyle name="20% - Ênfase3 17 3 2 2" xfId="13156"/>
    <cellStyle name="20% - Ênfase3 17 3 3" xfId="6904"/>
    <cellStyle name="20% - Ênfase3 17 3 3 2" xfId="15181"/>
    <cellStyle name="20% - Ênfase3 17 3 4" xfId="2835"/>
    <cellStyle name="20% - Ênfase3 17 3 4 2" xfId="11112"/>
    <cellStyle name="20% - Ênfase3 17 3 5" xfId="9064"/>
    <cellStyle name="20% - Ênfase3 17 4" xfId="1825"/>
    <cellStyle name="20% - Ênfase3 17 4 2" xfId="5912"/>
    <cellStyle name="20% - Ênfase3 17 4 2 2" xfId="14189"/>
    <cellStyle name="20% - Ênfase3 17 4 3" xfId="7912"/>
    <cellStyle name="20% - Ênfase3 17 4 3 2" xfId="16189"/>
    <cellStyle name="20% - Ênfase3 17 4 4" xfId="3878"/>
    <cellStyle name="20% - Ênfase3 17 4 4 2" xfId="12155"/>
    <cellStyle name="20% - Ênfase3 17 4 5" xfId="10106"/>
    <cellStyle name="20% - Ênfase3 17 5" xfId="4375"/>
    <cellStyle name="20% - Ênfase3 17 5 2" xfId="12652"/>
    <cellStyle name="20% - Ênfase3 17 6" xfId="6406"/>
    <cellStyle name="20% - Ênfase3 17 6 2" xfId="14683"/>
    <cellStyle name="20% - Ênfase3 17 7" xfId="2326"/>
    <cellStyle name="20% - Ênfase3 17 7 2" xfId="10603"/>
    <cellStyle name="20% - Ênfase3 17 8" xfId="8557"/>
    <cellStyle name="20% - Ênfase3 18" xfId="192"/>
    <cellStyle name="20% - Ênfase3 18 2" xfId="1285"/>
    <cellStyle name="20% - Ênfase3 18 2 2" xfId="5376"/>
    <cellStyle name="20% - Ênfase3 18 2 2 2" xfId="13653"/>
    <cellStyle name="20% - Ênfase3 18 2 3" xfId="7401"/>
    <cellStyle name="20% - Ênfase3 18 2 3 2" xfId="15678"/>
    <cellStyle name="20% - Ênfase3 18 2 4" xfId="3341"/>
    <cellStyle name="20% - Ênfase3 18 2 4 2" xfId="11618"/>
    <cellStyle name="20% - Ênfase3 18 2 5" xfId="9569"/>
    <cellStyle name="20% - Ênfase3 18 3" xfId="776"/>
    <cellStyle name="20% - Ênfase3 18 3 2" xfId="4880"/>
    <cellStyle name="20% - Ênfase3 18 3 2 2" xfId="13157"/>
    <cellStyle name="20% - Ênfase3 18 3 3" xfId="6905"/>
    <cellStyle name="20% - Ênfase3 18 3 3 2" xfId="15182"/>
    <cellStyle name="20% - Ênfase3 18 3 4" xfId="2836"/>
    <cellStyle name="20% - Ênfase3 18 3 4 2" xfId="11113"/>
    <cellStyle name="20% - Ênfase3 18 3 5" xfId="9065"/>
    <cellStyle name="20% - Ênfase3 18 4" xfId="1826"/>
    <cellStyle name="20% - Ênfase3 18 4 2" xfId="5913"/>
    <cellStyle name="20% - Ênfase3 18 4 2 2" xfId="14190"/>
    <cellStyle name="20% - Ênfase3 18 4 3" xfId="7913"/>
    <cellStyle name="20% - Ênfase3 18 4 3 2" xfId="16190"/>
    <cellStyle name="20% - Ênfase3 18 4 4" xfId="3879"/>
    <cellStyle name="20% - Ênfase3 18 4 4 2" xfId="12156"/>
    <cellStyle name="20% - Ênfase3 18 4 5" xfId="10107"/>
    <cellStyle name="20% - Ênfase3 18 5" xfId="4376"/>
    <cellStyle name="20% - Ênfase3 18 5 2" xfId="12653"/>
    <cellStyle name="20% - Ênfase3 18 6" xfId="6407"/>
    <cellStyle name="20% - Ênfase3 18 6 2" xfId="14684"/>
    <cellStyle name="20% - Ênfase3 18 7" xfId="2327"/>
    <cellStyle name="20% - Ênfase3 18 7 2" xfId="10604"/>
    <cellStyle name="20% - Ênfase3 18 8" xfId="8558"/>
    <cellStyle name="20% - Ênfase3 19" xfId="193"/>
    <cellStyle name="20% - Ênfase3 19 2" xfId="1286"/>
    <cellStyle name="20% - Ênfase3 19 2 2" xfId="5377"/>
    <cellStyle name="20% - Ênfase3 19 2 2 2" xfId="13654"/>
    <cellStyle name="20% - Ênfase3 19 2 3" xfId="7402"/>
    <cellStyle name="20% - Ênfase3 19 2 3 2" xfId="15679"/>
    <cellStyle name="20% - Ênfase3 19 2 4" xfId="3342"/>
    <cellStyle name="20% - Ênfase3 19 2 4 2" xfId="11619"/>
    <cellStyle name="20% - Ênfase3 19 2 5" xfId="9570"/>
    <cellStyle name="20% - Ênfase3 19 3" xfId="777"/>
    <cellStyle name="20% - Ênfase3 19 3 2" xfId="4881"/>
    <cellStyle name="20% - Ênfase3 19 3 2 2" xfId="13158"/>
    <cellStyle name="20% - Ênfase3 19 3 3" xfId="6906"/>
    <cellStyle name="20% - Ênfase3 19 3 3 2" xfId="15183"/>
    <cellStyle name="20% - Ênfase3 19 3 4" xfId="2837"/>
    <cellStyle name="20% - Ênfase3 19 3 4 2" xfId="11114"/>
    <cellStyle name="20% - Ênfase3 19 3 5" xfId="9066"/>
    <cellStyle name="20% - Ênfase3 19 4" xfId="1827"/>
    <cellStyle name="20% - Ênfase3 19 4 2" xfId="5914"/>
    <cellStyle name="20% - Ênfase3 19 4 2 2" xfId="14191"/>
    <cellStyle name="20% - Ênfase3 19 4 3" xfId="7914"/>
    <cellStyle name="20% - Ênfase3 19 4 3 2" xfId="16191"/>
    <cellStyle name="20% - Ênfase3 19 4 4" xfId="3880"/>
    <cellStyle name="20% - Ênfase3 19 4 4 2" xfId="12157"/>
    <cellStyle name="20% - Ênfase3 19 4 5" xfId="10108"/>
    <cellStyle name="20% - Ênfase3 19 5" xfId="4377"/>
    <cellStyle name="20% - Ênfase3 19 5 2" xfId="12654"/>
    <cellStyle name="20% - Ênfase3 19 6" xfId="6408"/>
    <cellStyle name="20% - Ênfase3 19 6 2" xfId="14685"/>
    <cellStyle name="20% - Ênfase3 19 7" xfId="2328"/>
    <cellStyle name="20% - Ênfase3 19 7 2" xfId="10605"/>
    <cellStyle name="20% - Ênfase3 19 8" xfId="8559"/>
    <cellStyle name="20% - Ênfase3 2" xfId="194"/>
    <cellStyle name="20% - Ênfase3 2 2" xfId="64"/>
    <cellStyle name="20% - Ênfase3 2 2 2" xfId="1161"/>
    <cellStyle name="20% - Ênfase3 2 2 2 2" xfId="5253"/>
    <cellStyle name="20% - Ênfase3 2 2 2 2 2" xfId="13530"/>
    <cellStyle name="20% - Ênfase3 2 2 2 3" xfId="7278"/>
    <cellStyle name="20% - Ênfase3 2 2 2 3 2" xfId="15555"/>
    <cellStyle name="20% - Ênfase3 2 2 2 4" xfId="3218"/>
    <cellStyle name="20% - Ênfase3 2 2 2 4 2" xfId="11495"/>
    <cellStyle name="20% - Ênfase3 2 2 2 5" xfId="9446"/>
    <cellStyle name="20% - Ênfase3 2 2 3" xfId="652"/>
    <cellStyle name="20% - Ênfase3 2 2 3 2" xfId="4758"/>
    <cellStyle name="20% - Ênfase3 2 2 3 2 2" xfId="13035"/>
    <cellStyle name="20% - Ênfase3 2 2 3 3" xfId="6783"/>
    <cellStyle name="20% - Ênfase3 2 2 3 3 2" xfId="15060"/>
    <cellStyle name="20% - Ênfase3 2 2 3 4" xfId="2713"/>
    <cellStyle name="20% - Ênfase3 2 2 3 4 2" xfId="10990"/>
    <cellStyle name="20% - Ênfase3 2 2 3 5" xfId="8942"/>
    <cellStyle name="20% - Ênfase3 2 2 4" xfId="1704"/>
    <cellStyle name="20% - Ênfase3 2 2 4 2" xfId="5791"/>
    <cellStyle name="20% - Ênfase3 2 2 4 2 2" xfId="14068"/>
    <cellStyle name="20% - Ênfase3 2 2 4 3" xfId="7791"/>
    <cellStyle name="20% - Ênfase3 2 2 4 3 2" xfId="16068"/>
    <cellStyle name="20% - Ênfase3 2 2 4 4" xfId="3757"/>
    <cellStyle name="20% - Ênfase3 2 2 4 4 2" xfId="12034"/>
    <cellStyle name="20% - Ênfase3 2 2 4 5" xfId="9985"/>
    <cellStyle name="20% - Ênfase3 2 2 5" xfId="4254"/>
    <cellStyle name="20% - Ênfase3 2 2 5 2" xfId="12531"/>
    <cellStyle name="20% - Ênfase3 2 2 6" xfId="6285"/>
    <cellStyle name="20% - Ênfase3 2 2 6 2" xfId="14562"/>
    <cellStyle name="20% - Ênfase3 2 2 7" xfId="2204"/>
    <cellStyle name="20% - Ênfase3 2 2 7 2" xfId="10481"/>
    <cellStyle name="20% - Ênfase3 2 2 8" xfId="8436"/>
    <cellStyle name="20% - Ênfase3 2 3" xfId="1287"/>
    <cellStyle name="20% - Ênfase3 2 3 2" xfId="5378"/>
    <cellStyle name="20% - Ênfase3 2 3 2 2" xfId="13655"/>
    <cellStyle name="20% - Ênfase3 2 3 3" xfId="7403"/>
    <cellStyle name="20% - Ênfase3 2 3 3 2" xfId="15680"/>
    <cellStyle name="20% - Ênfase3 2 3 4" xfId="3343"/>
    <cellStyle name="20% - Ênfase3 2 3 4 2" xfId="11620"/>
    <cellStyle name="20% - Ênfase3 2 3 5" xfId="9571"/>
    <cellStyle name="20% - Ênfase3 2 4" xfId="778"/>
    <cellStyle name="20% - Ênfase3 2 4 2" xfId="4882"/>
    <cellStyle name="20% - Ênfase3 2 4 2 2" xfId="13159"/>
    <cellStyle name="20% - Ênfase3 2 4 3" xfId="6907"/>
    <cellStyle name="20% - Ênfase3 2 4 3 2" xfId="15184"/>
    <cellStyle name="20% - Ênfase3 2 4 4" xfId="2838"/>
    <cellStyle name="20% - Ênfase3 2 4 4 2" xfId="11115"/>
    <cellStyle name="20% - Ênfase3 2 4 5" xfId="9067"/>
    <cellStyle name="20% - Ênfase3 2 5" xfId="1828"/>
    <cellStyle name="20% - Ênfase3 2 5 2" xfId="5915"/>
    <cellStyle name="20% - Ênfase3 2 5 2 2" xfId="14192"/>
    <cellStyle name="20% - Ênfase3 2 5 3" xfId="7915"/>
    <cellStyle name="20% - Ênfase3 2 5 3 2" xfId="16192"/>
    <cellStyle name="20% - Ênfase3 2 5 4" xfId="3881"/>
    <cellStyle name="20% - Ênfase3 2 5 4 2" xfId="12158"/>
    <cellStyle name="20% - Ênfase3 2 5 5" xfId="10109"/>
    <cellStyle name="20% - Ênfase3 2 6" xfId="4378"/>
    <cellStyle name="20% - Ênfase3 2 6 2" xfId="12655"/>
    <cellStyle name="20% - Ênfase3 2 7" xfId="6409"/>
    <cellStyle name="20% - Ênfase3 2 7 2" xfId="14686"/>
    <cellStyle name="20% - Ênfase3 2 8" xfId="2329"/>
    <cellStyle name="20% - Ênfase3 2 8 2" xfId="10606"/>
    <cellStyle name="20% - Ênfase3 2 9" xfId="8560"/>
    <cellStyle name="20% - Ênfase3 20" xfId="187"/>
    <cellStyle name="20% - Ênfase3 20 2" xfId="1281"/>
    <cellStyle name="20% - Ênfase3 20 2 2" xfId="5372"/>
    <cellStyle name="20% - Ênfase3 20 2 2 2" xfId="13649"/>
    <cellStyle name="20% - Ênfase3 20 2 3" xfId="7397"/>
    <cellStyle name="20% - Ênfase3 20 2 3 2" xfId="15674"/>
    <cellStyle name="20% - Ênfase3 20 2 4" xfId="3337"/>
    <cellStyle name="20% - Ênfase3 20 2 4 2" xfId="11614"/>
    <cellStyle name="20% - Ênfase3 20 2 5" xfId="9565"/>
    <cellStyle name="20% - Ênfase3 20 3" xfId="772"/>
    <cellStyle name="20% - Ênfase3 20 3 2" xfId="4876"/>
    <cellStyle name="20% - Ênfase3 20 3 2 2" xfId="13153"/>
    <cellStyle name="20% - Ênfase3 20 3 3" xfId="6901"/>
    <cellStyle name="20% - Ênfase3 20 3 3 2" xfId="15178"/>
    <cellStyle name="20% - Ênfase3 20 3 4" xfId="2832"/>
    <cellStyle name="20% - Ênfase3 20 3 4 2" xfId="11109"/>
    <cellStyle name="20% - Ênfase3 20 3 5" xfId="9061"/>
    <cellStyle name="20% - Ênfase3 20 4" xfId="1822"/>
    <cellStyle name="20% - Ênfase3 20 4 2" xfId="5909"/>
    <cellStyle name="20% - Ênfase3 20 4 2 2" xfId="14186"/>
    <cellStyle name="20% - Ênfase3 20 4 3" xfId="7909"/>
    <cellStyle name="20% - Ênfase3 20 4 3 2" xfId="16186"/>
    <cellStyle name="20% - Ênfase3 20 4 4" xfId="3875"/>
    <cellStyle name="20% - Ênfase3 20 4 4 2" xfId="12152"/>
    <cellStyle name="20% - Ênfase3 20 4 5" xfId="10103"/>
    <cellStyle name="20% - Ênfase3 20 5" xfId="4372"/>
    <cellStyle name="20% - Ênfase3 20 5 2" xfId="12649"/>
    <cellStyle name="20% - Ênfase3 20 6" xfId="6403"/>
    <cellStyle name="20% - Ênfase3 20 6 2" xfId="14680"/>
    <cellStyle name="20% - Ênfase3 20 7" xfId="2323"/>
    <cellStyle name="20% - Ênfase3 20 7 2" xfId="10600"/>
    <cellStyle name="20% - Ênfase3 20 8" xfId="8554"/>
    <cellStyle name="20% - Ênfase3 21" xfId="189"/>
    <cellStyle name="20% - Ênfase3 21 2" xfId="1283"/>
    <cellStyle name="20% - Ênfase3 21 2 2" xfId="5374"/>
    <cellStyle name="20% - Ênfase3 21 2 2 2" xfId="13651"/>
    <cellStyle name="20% - Ênfase3 21 2 3" xfId="7399"/>
    <cellStyle name="20% - Ênfase3 21 2 3 2" xfId="15676"/>
    <cellStyle name="20% - Ênfase3 21 2 4" xfId="3339"/>
    <cellStyle name="20% - Ênfase3 21 2 4 2" xfId="11616"/>
    <cellStyle name="20% - Ênfase3 21 2 5" xfId="9567"/>
    <cellStyle name="20% - Ênfase3 21 3" xfId="774"/>
    <cellStyle name="20% - Ênfase3 21 3 2" xfId="4878"/>
    <cellStyle name="20% - Ênfase3 21 3 2 2" xfId="13155"/>
    <cellStyle name="20% - Ênfase3 21 3 3" xfId="6903"/>
    <cellStyle name="20% - Ênfase3 21 3 3 2" xfId="15180"/>
    <cellStyle name="20% - Ênfase3 21 3 4" xfId="2834"/>
    <cellStyle name="20% - Ênfase3 21 3 4 2" xfId="11111"/>
    <cellStyle name="20% - Ênfase3 21 3 5" xfId="9063"/>
    <cellStyle name="20% - Ênfase3 21 4" xfId="1824"/>
    <cellStyle name="20% - Ênfase3 21 4 2" xfId="5911"/>
    <cellStyle name="20% - Ênfase3 21 4 2 2" xfId="14188"/>
    <cellStyle name="20% - Ênfase3 21 4 3" xfId="7911"/>
    <cellStyle name="20% - Ênfase3 21 4 3 2" xfId="16188"/>
    <cellStyle name="20% - Ênfase3 21 4 4" xfId="3877"/>
    <cellStyle name="20% - Ênfase3 21 4 4 2" xfId="12154"/>
    <cellStyle name="20% - Ênfase3 21 4 5" xfId="10105"/>
    <cellStyle name="20% - Ênfase3 21 5" xfId="4374"/>
    <cellStyle name="20% - Ênfase3 21 5 2" xfId="12651"/>
    <cellStyle name="20% - Ênfase3 21 6" xfId="6405"/>
    <cellStyle name="20% - Ênfase3 21 6 2" xfId="14682"/>
    <cellStyle name="20% - Ênfase3 21 7" xfId="2325"/>
    <cellStyle name="20% - Ênfase3 21 7 2" xfId="10602"/>
    <cellStyle name="20% - Ênfase3 21 8" xfId="8556"/>
    <cellStyle name="20% - Ênfase3 22" xfId="191"/>
    <cellStyle name="20% - Ênfase3 3" xfId="196"/>
    <cellStyle name="20% - Ênfase3 3 2" xfId="197"/>
    <cellStyle name="20% - Ênfase3 3 2 2" xfId="1290"/>
    <cellStyle name="20% - Ênfase3 3 2 2 2" xfId="5380"/>
    <cellStyle name="20% - Ênfase3 3 2 2 2 2" xfId="13657"/>
    <cellStyle name="20% - Ênfase3 3 2 2 3" xfId="7405"/>
    <cellStyle name="20% - Ênfase3 3 2 2 3 2" xfId="15682"/>
    <cellStyle name="20% - Ênfase3 3 2 2 4" xfId="3346"/>
    <cellStyle name="20% - Ênfase3 3 2 2 4 2" xfId="11623"/>
    <cellStyle name="20% - Ênfase3 3 2 2 5" xfId="9574"/>
    <cellStyle name="20% - Ênfase3 3 2 3" xfId="781"/>
    <cellStyle name="20% - Ênfase3 3 2 3 2" xfId="4884"/>
    <cellStyle name="20% - Ênfase3 3 2 3 2 2" xfId="13161"/>
    <cellStyle name="20% - Ênfase3 3 2 3 3" xfId="6909"/>
    <cellStyle name="20% - Ênfase3 3 2 3 3 2" xfId="15186"/>
    <cellStyle name="20% - Ênfase3 3 2 3 4" xfId="2841"/>
    <cellStyle name="20% - Ênfase3 3 2 3 4 2" xfId="11118"/>
    <cellStyle name="20% - Ênfase3 3 2 3 5" xfId="9070"/>
    <cellStyle name="20% - Ênfase3 3 2 4" xfId="1831"/>
    <cellStyle name="20% - Ênfase3 3 2 4 2" xfId="5917"/>
    <cellStyle name="20% - Ênfase3 3 2 4 2 2" xfId="14194"/>
    <cellStyle name="20% - Ênfase3 3 2 4 3" xfId="7917"/>
    <cellStyle name="20% - Ênfase3 3 2 4 3 2" xfId="16194"/>
    <cellStyle name="20% - Ênfase3 3 2 4 4" xfId="3884"/>
    <cellStyle name="20% - Ênfase3 3 2 4 4 2" xfId="12161"/>
    <cellStyle name="20% - Ênfase3 3 2 4 5" xfId="10112"/>
    <cellStyle name="20% - Ênfase3 3 2 5" xfId="4380"/>
    <cellStyle name="20% - Ênfase3 3 2 5 2" xfId="12657"/>
    <cellStyle name="20% - Ênfase3 3 2 6" xfId="6411"/>
    <cellStyle name="20% - Ênfase3 3 2 6 2" xfId="14688"/>
    <cellStyle name="20% - Ênfase3 3 2 7" xfId="2332"/>
    <cellStyle name="20% - Ênfase3 3 2 7 2" xfId="10609"/>
    <cellStyle name="20% - Ênfase3 3 2 8" xfId="8563"/>
    <cellStyle name="20% - Ênfase3 3 3" xfId="1289"/>
    <cellStyle name="20% - Ênfase3 3 3 2" xfId="5379"/>
    <cellStyle name="20% - Ênfase3 3 3 2 2" xfId="13656"/>
    <cellStyle name="20% - Ênfase3 3 3 3" xfId="7404"/>
    <cellStyle name="20% - Ênfase3 3 3 3 2" xfId="15681"/>
    <cellStyle name="20% - Ênfase3 3 3 4" xfId="3345"/>
    <cellStyle name="20% - Ênfase3 3 3 4 2" xfId="11622"/>
    <cellStyle name="20% - Ênfase3 3 3 5" xfId="9573"/>
    <cellStyle name="20% - Ênfase3 3 4" xfId="780"/>
    <cellStyle name="20% - Ênfase3 3 4 2" xfId="4883"/>
    <cellStyle name="20% - Ênfase3 3 4 2 2" xfId="13160"/>
    <cellStyle name="20% - Ênfase3 3 4 3" xfId="6908"/>
    <cellStyle name="20% - Ênfase3 3 4 3 2" xfId="15185"/>
    <cellStyle name="20% - Ênfase3 3 4 4" xfId="2840"/>
    <cellStyle name="20% - Ênfase3 3 4 4 2" xfId="11117"/>
    <cellStyle name="20% - Ênfase3 3 4 5" xfId="9069"/>
    <cellStyle name="20% - Ênfase3 3 5" xfId="1830"/>
    <cellStyle name="20% - Ênfase3 3 5 2" xfId="5916"/>
    <cellStyle name="20% - Ênfase3 3 5 2 2" xfId="14193"/>
    <cellStyle name="20% - Ênfase3 3 5 3" xfId="7916"/>
    <cellStyle name="20% - Ênfase3 3 5 3 2" xfId="16193"/>
    <cellStyle name="20% - Ênfase3 3 5 4" xfId="3883"/>
    <cellStyle name="20% - Ênfase3 3 5 4 2" xfId="12160"/>
    <cellStyle name="20% - Ênfase3 3 5 5" xfId="10111"/>
    <cellStyle name="20% - Ênfase3 3 6" xfId="4379"/>
    <cellStyle name="20% - Ênfase3 3 6 2" xfId="12656"/>
    <cellStyle name="20% - Ênfase3 3 7" xfId="6410"/>
    <cellStyle name="20% - Ênfase3 3 7 2" xfId="14687"/>
    <cellStyle name="20% - Ênfase3 3 8" xfId="2331"/>
    <cellStyle name="20% - Ênfase3 3 8 2" xfId="10608"/>
    <cellStyle name="20% - Ênfase3 3 9" xfId="8562"/>
    <cellStyle name="20% - Ênfase3 4" xfId="200"/>
    <cellStyle name="20% - Ênfase3 4 2" xfId="201"/>
    <cellStyle name="20% - Ênfase3 4 2 2" xfId="1294"/>
    <cellStyle name="20% - Ênfase3 4 2 2 2" xfId="5384"/>
    <cellStyle name="20% - Ênfase3 4 2 2 2 2" xfId="13661"/>
    <cellStyle name="20% - Ênfase3 4 2 2 3" xfId="7409"/>
    <cellStyle name="20% - Ênfase3 4 2 2 3 2" xfId="15686"/>
    <cellStyle name="20% - Ênfase3 4 2 2 4" xfId="3350"/>
    <cellStyle name="20% - Ênfase3 4 2 2 4 2" xfId="11627"/>
    <cellStyle name="20% - Ênfase3 4 2 2 5" xfId="9578"/>
    <cellStyle name="20% - Ênfase3 4 2 3" xfId="785"/>
    <cellStyle name="20% - Ênfase3 4 2 3 2" xfId="4888"/>
    <cellStyle name="20% - Ênfase3 4 2 3 2 2" xfId="13165"/>
    <cellStyle name="20% - Ênfase3 4 2 3 3" xfId="6913"/>
    <cellStyle name="20% - Ênfase3 4 2 3 3 2" xfId="15190"/>
    <cellStyle name="20% - Ênfase3 4 2 3 4" xfId="2845"/>
    <cellStyle name="20% - Ênfase3 4 2 3 4 2" xfId="11122"/>
    <cellStyle name="20% - Ênfase3 4 2 3 5" xfId="9074"/>
    <cellStyle name="20% - Ênfase3 4 2 4" xfId="1835"/>
    <cellStyle name="20% - Ênfase3 4 2 4 2" xfId="5921"/>
    <cellStyle name="20% - Ênfase3 4 2 4 2 2" xfId="14198"/>
    <cellStyle name="20% - Ênfase3 4 2 4 3" xfId="7921"/>
    <cellStyle name="20% - Ênfase3 4 2 4 3 2" xfId="16198"/>
    <cellStyle name="20% - Ênfase3 4 2 4 4" xfId="3888"/>
    <cellStyle name="20% - Ênfase3 4 2 4 4 2" xfId="12165"/>
    <cellStyle name="20% - Ênfase3 4 2 4 5" xfId="10116"/>
    <cellStyle name="20% - Ênfase3 4 2 5" xfId="4384"/>
    <cellStyle name="20% - Ênfase3 4 2 5 2" xfId="12661"/>
    <cellStyle name="20% - Ênfase3 4 2 6" xfId="6415"/>
    <cellStyle name="20% - Ênfase3 4 2 6 2" xfId="14692"/>
    <cellStyle name="20% - Ênfase3 4 2 7" xfId="2336"/>
    <cellStyle name="20% - Ênfase3 4 2 7 2" xfId="10613"/>
    <cellStyle name="20% - Ênfase3 4 2 8" xfId="8567"/>
    <cellStyle name="20% - Ênfase3 4 3" xfId="1293"/>
    <cellStyle name="20% - Ênfase3 4 3 2" xfId="5383"/>
    <cellStyle name="20% - Ênfase3 4 3 2 2" xfId="13660"/>
    <cellStyle name="20% - Ênfase3 4 3 3" xfId="7408"/>
    <cellStyle name="20% - Ênfase3 4 3 3 2" xfId="15685"/>
    <cellStyle name="20% - Ênfase3 4 3 4" xfId="3349"/>
    <cellStyle name="20% - Ênfase3 4 3 4 2" xfId="11626"/>
    <cellStyle name="20% - Ênfase3 4 3 5" xfId="9577"/>
    <cellStyle name="20% - Ênfase3 4 4" xfId="784"/>
    <cellStyle name="20% - Ênfase3 4 4 2" xfId="4887"/>
    <cellStyle name="20% - Ênfase3 4 4 2 2" xfId="13164"/>
    <cellStyle name="20% - Ênfase3 4 4 3" xfId="6912"/>
    <cellStyle name="20% - Ênfase3 4 4 3 2" xfId="15189"/>
    <cellStyle name="20% - Ênfase3 4 4 4" xfId="2844"/>
    <cellStyle name="20% - Ênfase3 4 4 4 2" xfId="11121"/>
    <cellStyle name="20% - Ênfase3 4 4 5" xfId="9073"/>
    <cellStyle name="20% - Ênfase3 4 5" xfId="1834"/>
    <cellStyle name="20% - Ênfase3 4 5 2" xfId="5920"/>
    <cellStyle name="20% - Ênfase3 4 5 2 2" xfId="14197"/>
    <cellStyle name="20% - Ênfase3 4 5 3" xfId="7920"/>
    <cellStyle name="20% - Ênfase3 4 5 3 2" xfId="16197"/>
    <cellStyle name="20% - Ênfase3 4 5 4" xfId="3887"/>
    <cellStyle name="20% - Ênfase3 4 5 4 2" xfId="12164"/>
    <cellStyle name="20% - Ênfase3 4 5 5" xfId="10115"/>
    <cellStyle name="20% - Ênfase3 4 6" xfId="4383"/>
    <cellStyle name="20% - Ênfase3 4 6 2" xfId="12660"/>
    <cellStyle name="20% - Ênfase3 4 7" xfId="6414"/>
    <cellStyle name="20% - Ênfase3 4 7 2" xfId="14691"/>
    <cellStyle name="20% - Ênfase3 4 8" xfId="2335"/>
    <cellStyle name="20% - Ênfase3 4 8 2" xfId="10612"/>
    <cellStyle name="20% - Ênfase3 4 9" xfId="8566"/>
    <cellStyle name="20% - Ênfase3 5" xfId="202"/>
    <cellStyle name="20% - Ênfase3 5 2" xfId="203"/>
    <cellStyle name="20% - Ênfase3 5 2 2" xfId="1296"/>
    <cellStyle name="20% - Ênfase3 5 2 2 2" xfId="5386"/>
    <cellStyle name="20% - Ênfase3 5 2 2 2 2" xfId="13663"/>
    <cellStyle name="20% - Ênfase3 5 2 2 3" xfId="7411"/>
    <cellStyle name="20% - Ênfase3 5 2 2 3 2" xfId="15688"/>
    <cellStyle name="20% - Ênfase3 5 2 2 4" xfId="3352"/>
    <cellStyle name="20% - Ênfase3 5 2 2 4 2" xfId="11629"/>
    <cellStyle name="20% - Ênfase3 5 2 2 5" xfId="9580"/>
    <cellStyle name="20% - Ênfase3 5 2 3" xfId="787"/>
    <cellStyle name="20% - Ênfase3 5 2 3 2" xfId="4890"/>
    <cellStyle name="20% - Ênfase3 5 2 3 2 2" xfId="13167"/>
    <cellStyle name="20% - Ênfase3 5 2 3 3" xfId="6915"/>
    <cellStyle name="20% - Ênfase3 5 2 3 3 2" xfId="15192"/>
    <cellStyle name="20% - Ênfase3 5 2 3 4" xfId="2847"/>
    <cellStyle name="20% - Ênfase3 5 2 3 4 2" xfId="11124"/>
    <cellStyle name="20% - Ênfase3 5 2 3 5" xfId="9076"/>
    <cellStyle name="20% - Ênfase3 5 2 4" xfId="1837"/>
    <cellStyle name="20% - Ênfase3 5 2 4 2" xfId="5923"/>
    <cellStyle name="20% - Ênfase3 5 2 4 2 2" xfId="14200"/>
    <cellStyle name="20% - Ênfase3 5 2 4 3" xfId="7923"/>
    <cellStyle name="20% - Ênfase3 5 2 4 3 2" xfId="16200"/>
    <cellStyle name="20% - Ênfase3 5 2 4 4" xfId="3890"/>
    <cellStyle name="20% - Ênfase3 5 2 4 4 2" xfId="12167"/>
    <cellStyle name="20% - Ênfase3 5 2 4 5" xfId="10118"/>
    <cellStyle name="20% - Ênfase3 5 2 5" xfId="4386"/>
    <cellStyle name="20% - Ênfase3 5 2 5 2" xfId="12663"/>
    <cellStyle name="20% - Ênfase3 5 2 6" xfId="6417"/>
    <cellStyle name="20% - Ênfase3 5 2 6 2" xfId="14694"/>
    <cellStyle name="20% - Ênfase3 5 2 7" xfId="2338"/>
    <cellStyle name="20% - Ênfase3 5 2 7 2" xfId="10615"/>
    <cellStyle name="20% - Ênfase3 5 2 8" xfId="8569"/>
    <cellStyle name="20% - Ênfase3 5 3" xfId="1295"/>
    <cellStyle name="20% - Ênfase3 5 3 2" xfId="5385"/>
    <cellStyle name="20% - Ênfase3 5 3 2 2" xfId="13662"/>
    <cellStyle name="20% - Ênfase3 5 3 3" xfId="7410"/>
    <cellStyle name="20% - Ênfase3 5 3 3 2" xfId="15687"/>
    <cellStyle name="20% - Ênfase3 5 3 4" xfId="3351"/>
    <cellStyle name="20% - Ênfase3 5 3 4 2" xfId="11628"/>
    <cellStyle name="20% - Ênfase3 5 3 5" xfId="9579"/>
    <cellStyle name="20% - Ênfase3 5 4" xfId="786"/>
    <cellStyle name="20% - Ênfase3 5 4 2" xfId="4889"/>
    <cellStyle name="20% - Ênfase3 5 4 2 2" xfId="13166"/>
    <cellStyle name="20% - Ênfase3 5 4 3" xfId="6914"/>
    <cellStyle name="20% - Ênfase3 5 4 3 2" xfId="15191"/>
    <cellStyle name="20% - Ênfase3 5 4 4" xfId="2846"/>
    <cellStyle name="20% - Ênfase3 5 4 4 2" xfId="11123"/>
    <cellStyle name="20% - Ênfase3 5 4 5" xfId="9075"/>
    <cellStyle name="20% - Ênfase3 5 5" xfId="1836"/>
    <cellStyle name="20% - Ênfase3 5 5 2" xfId="5922"/>
    <cellStyle name="20% - Ênfase3 5 5 2 2" xfId="14199"/>
    <cellStyle name="20% - Ênfase3 5 5 3" xfId="7922"/>
    <cellStyle name="20% - Ênfase3 5 5 3 2" xfId="16199"/>
    <cellStyle name="20% - Ênfase3 5 5 4" xfId="3889"/>
    <cellStyle name="20% - Ênfase3 5 5 4 2" xfId="12166"/>
    <cellStyle name="20% - Ênfase3 5 5 5" xfId="10117"/>
    <cellStyle name="20% - Ênfase3 5 6" xfId="4385"/>
    <cellStyle name="20% - Ênfase3 5 6 2" xfId="12662"/>
    <cellStyle name="20% - Ênfase3 5 7" xfId="6416"/>
    <cellStyle name="20% - Ênfase3 5 7 2" xfId="14693"/>
    <cellStyle name="20% - Ênfase3 5 8" xfId="2337"/>
    <cellStyle name="20% - Ênfase3 5 8 2" xfId="10614"/>
    <cellStyle name="20% - Ênfase3 5 9" xfId="8568"/>
    <cellStyle name="20% - Ênfase3 6" xfId="205"/>
    <cellStyle name="20% - Ênfase3 6 2" xfId="207"/>
    <cellStyle name="20% - Ênfase3 6 2 2" xfId="1300"/>
    <cellStyle name="20% - Ênfase3 6 2 2 2" xfId="5390"/>
    <cellStyle name="20% - Ênfase3 6 2 2 2 2" xfId="13667"/>
    <cellStyle name="20% - Ênfase3 6 2 2 3" xfId="7415"/>
    <cellStyle name="20% - Ênfase3 6 2 2 3 2" xfId="15692"/>
    <cellStyle name="20% - Ênfase3 6 2 2 4" xfId="3356"/>
    <cellStyle name="20% - Ênfase3 6 2 2 4 2" xfId="11633"/>
    <cellStyle name="20% - Ênfase3 6 2 2 5" xfId="9584"/>
    <cellStyle name="20% - Ênfase3 6 2 3" xfId="791"/>
    <cellStyle name="20% - Ênfase3 6 2 3 2" xfId="4894"/>
    <cellStyle name="20% - Ênfase3 6 2 3 2 2" xfId="13171"/>
    <cellStyle name="20% - Ênfase3 6 2 3 3" xfId="6919"/>
    <cellStyle name="20% - Ênfase3 6 2 3 3 2" xfId="15196"/>
    <cellStyle name="20% - Ênfase3 6 2 3 4" xfId="2851"/>
    <cellStyle name="20% - Ênfase3 6 2 3 4 2" xfId="11128"/>
    <cellStyle name="20% - Ênfase3 6 2 3 5" xfId="9080"/>
    <cellStyle name="20% - Ênfase3 6 2 4" xfId="1841"/>
    <cellStyle name="20% - Ênfase3 6 2 4 2" xfId="5927"/>
    <cellStyle name="20% - Ênfase3 6 2 4 2 2" xfId="14204"/>
    <cellStyle name="20% - Ênfase3 6 2 4 3" xfId="7927"/>
    <cellStyle name="20% - Ênfase3 6 2 4 3 2" xfId="16204"/>
    <cellStyle name="20% - Ênfase3 6 2 4 4" xfId="3894"/>
    <cellStyle name="20% - Ênfase3 6 2 4 4 2" xfId="12171"/>
    <cellStyle name="20% - Ênfase3 6 2 4 5" xfId="10122"/>
    <cellStyle name="20% - Ênfase3 6 2 5" xfId="4390"/>
    <cellStyle name="20% - Ênfase3 6 2 5 2" xfId="12667"/>
    <cellStyle name="20% - Ênfase3 6 2 6" xfId="6421"/>
    <cellStyle name="20% - Ênfase3 6 2 6 2" xfId="14698"/>
    <cellStyle name="20% - Ênfase3 6 2 7" xfId="2342"/>
    <cellStyle name="20% - Ênfase3 6 2 7 2" xfId="10619"/>
    <cellStyle name="20% - Ênfase3 6 2 8" xfId="8573"/>
    <cellStyle name="20% - Ênfase3 6 3" xfId="1298"/>
    <cellStyle name="20% - Ênfase3 6 3 2" xfId="5388"/>
    <cellStyle name="20% - Ênfase3 6 3 2 2" xfId="13665"/>
    <cellStyle name="20% - Ênfase3 6 3 3" xfId="7413"/>
    <cellStyle name="20% - Ênfase3 6 3 3 2" xfId="15690"/>
    <cellStyle name="20% - Ênfase3 6 3 4" xfId="3354"/>
    <cellStyle name="20% - Ênfase3 6 3 4 2" xfId="11631"/>
    <cellStyle name="20% - Ênfase3 6 3 5" xfId="9582"/>
    <cellStyle name="20% - Ênfase3 6 4" xfId="789"/>
    <cellStyle name="20% - Ênfase3 6 4 2" xfId="4892"/>
    <cellStyle name="20% - Ênfase3 6 4 2 2" xfId="13169"/>
    <cellStyle name="20% - Ênfase3 6 4 3" xfId="6917"/>
    <cellStyle name="20% - Ênfase3 6 4 3 2" xfId="15194"/>
    <cellStyle name="20% - Ênfase3 6 4 4" xfId="2849"/>
    <cellStyle name="20% - Ênfase3 6 4 4 2" xfId="11126"/>
    <cellStyle name="20% - Ênfase3 6 4 5" xfId="9078"/>
    <cellStyle name="20% - Ênfase3 6 5" xfId="1839"/>
    <cellStyle name="20% - Ênfase3 6 5 2" xfId="5925"/>
    <cellStyle name="20% - Ênfase3 6 5 2 2" xfId="14202"/>
    <cellStyle name="20% - Ênfase3 6 5 3" xfId="7925"/>
    <cellStyle name="20% - Ênfase3 6 5 3 2" xfId="16202"/>
    <cellStyle name="20% - Ênfase3 6 5 4" xfId="3892"/>
    <cellStyle name="20% - Ênfase3 6 5 4 2" xfId="12169"/>
    <cellStyle name="20% - Ênfase3 6 5 5" xfId="10120"/>
    <cellStyle name="20% - Ênfase3 6 6" xfId="4388"/>
    <cellStyle name="20% - Ênfase3 6 6 2" xfId="12665"/>
    <cellStyle name="20% - Ênfase3 6 7" xfId="6419"/>
    <cellStyle name="20% - Ênfase3 6 7 2" xfId="14696"/>
    <cellStyle name="20% - Ênfase3 6 8" xfId="2340"/>
    <cellStyle name="20% - Ênfase3 6 8 2" xfId="10617"/>
    <cellStyle name="20% - Ênfase3 6 9" xfId="8571"/>
    <cellStyle name="20% - Ênfase3 7" xfId="158"/>
    <cellStyle name="20% - Ênfase3 7 2" xfId="112"/>
    <cellStyle name="20% - Ênfase3 7 2 2" xfId="1208"/>
    <cellStyle name="20% - Ênfase3 7 2 2 2" xfId="5299"/>
    <cellStyle name="20% - Ênfase3 7 2 2 2 2" xfId="13576"/>
    <cellStyle name="20% - Ênfase3 7 2 2 3" xfId="7324"/>
    <cellStyle name="20% - Ênfase3 7 2 2 3 2" xfId="15601"/>
    <cellStyle name="20% - Ênfase3 7 2 2 4" xfId="3264"/>
    <cellStyle name="20% - Ênfase3 7 2 2 4 2" xfId="11541"/>
    <cellStyle name="20% - Ênfase3 7 2 2 5" xfId="9492"/>
    <cellStyle name="20% - Ênfase3 7 2 3" xfId="698"/>
    <cellStyle name="20% - Ênfase3 7 2 3 2" xfId="4803"/>
    <cellStyle name="20% - Ênfase3 7 2 3 2 2" xfId="13080"/>
    <cellStyle name="20% - Ênfase3 7 2 3 3" xfId="6828"/>
    <cellStyle name="20% - Ênfase3 7 2 3 3 2" xfId="15105"/>
    <cellStyle name="20% - Ênfase3 7 2 3 4" xfId="2758"/>
    <cellStyle name="20% - Ênfase3 7 2 3 4 2" xfId="11035"/>
    <cellStyle name="20% - Ênfase3 7 2 3 5" xfId="8987"/>
    <cellStyle name="20% - Ênfase3 7 2 4" xfId="1749"/>
    <cellStyle name="20% - Ênfase3 7 2 4 2" xfId="5836"/>
    <cellStyle name="20% - Ênfase3 7 2 4 2 2" xfId="14113"/>
    <cellStyle name="20% - Ênfase3 7 2 4 3" xfId="7836"/>
    <cellStyle name="20% - Ênfase3 7 2 4 3 2" xfId="16113"/>
    <cellStyle name="20% - Ênfase3 7 2 4 4" xfId="3802"/>
    <cellStyle name="20% - Ênfase3 7 2 4 4 2" xfId="12079"/>
    <cellStyle name="20% - Ênfase3 7 2 4 5" xfId="10030"/>
    <cellStyle name="20% - Ênfase3 7 2 5" xfId="4299"/>
    <cellStyle name="20% - Ênfase3 7 2 5 2" xfId="12576"/>
    <cellStyle name="20% - Ênfase3 7 2 6" xfId="6330"/>
    <cellStyle name="20% - Ênfase3 7 2 6 2" xfId="14607"/>
    <cellStyle name="20% - Ênfase3 7 2 7" xfId="2250"/>
    <cellStyle name="20% - Ênfase3 7 2 7 2" xfId="10527"/>
    <cellStyle name="20% - Ênfase3 7 2 8" xfId="8481"/>
    <cellStyle name="20% - Ênfase3 7 3" xfId="1252"/>
    <cellStyle name="20% - Ênfase3 7 3 2" xfId="5343"/>
    <cellStyle name="20% - Ênfase3 7 3 2 2" xfId="13620"/>
    <cellStyle name="20% - Ênfase3 7 3 3" xfId="7368"/>
    <cellStyle name="20% - Ênfase3 7 3 3 2" xfId="15645"/>
    <cellStyle name="20% - Ênfase3 7 3 4" xfId="3308"/>
    <cellStyle name="20% - Ênfase3 7 3 4 2" xfId="11585"/>
    <cellStyle name="20% - Ênfase3 7 3 5" xfId="9536"/>
    <cellStyle name="20% - Ênfase3 7 4" xfId="743"/>
    <cellStyle name="20% - Ênfase3 7 4 2" xfId="4847"/>
    <cellStyle name="20% - Ênfase3 7 4 2 2" xfId="13124"/>
    <cellStyle name="20% - Ênfase3 7 4 3" xfId="6872"/>
    <cellStyle name="20% - Ênfase3 7 4 3 2" xfId="15149"/>
    <cellStyle name="20% - Ênfase3 7 4 4" xfId="2803"/>
    <cellStyle name="20% - Ênfase3 7 4 4 2" xfId="11080"/>
    <cellStyle name="20% - Ênfase3 7 4 5" xfId="9032"/>
    <cellStyle name="20% - Ênfase3 7 5" xfId="1793"/>
    <cellStyle name="20% - Ênfase3 7 5 2" xfId="5880"/>
    <cellStyle name="20% - Ênfase3 7 5 2 2" xfId="14157"/>
    <cellStyle name="20% - Ênfase3 7 5 3" xfId="7880"/>
    <cellStyle name="20% - Ênfase3 7 5 3 2" xfId="16157"/>
    <cellStyle name="20% - Ênfase3 7 5 4" xfId="3846"/>
    <cellStyle name="20% - Ênfase3 7 5 4 2" xfId="12123"/>
    <cellStyle name="20% - Ênfase3 7 5 5" xfId="10074"/>
    <cellStyle name="20% - Ênfase3 7 6" xfId="4343"/>
    <cellStyle name="20% - Ênfase3 7 6 2" xfId="12620"/>
    <cellStyle name="20% - Ênfase3 7 7" xfId="6374"/>
    <cellStyle name="20% - Ênfase3 7 7 2" xfId="14651"/>
    <cellStyle name="20% - Ênfase3 7 8" xfId="2294"/>
    <cellStyle name="20% - Ênfase3 7 8 2" xfId="10571"/>
    <cellStyle name="20% - Ênfase3 7 9" xfId="8525"/>
    <cellStyle name="20% - Ênfase3 8" xfId="210"/>
    <cellStyle name="20% - Ênfase3 8 2" xfId="213"/>
    <cellStyle name="20% - Ênfase3 8 2 2" xfId="1306"/>
    <cellStyle name="20% - Ênfase3 8 2 2 2" xfId="5396"/>
    <cellStyle name="20% - Ênfase3 8 2 2 2 2" xfId="13673"/>
    <cellStyle name="20% - Ênfase3 8 2 2 3" xfId="7421"/>
    <cellStyle name="20% - Ênfase3 8 2 2 3 2" xfId="15698"/>
    <cellStyle name="20% - Ênfase3 8 2 2 4" xfId="3362"/>
    <cellStyle name="20% - Ênfase3 8 2 2 4 2" xfId="11639"/>
    <cellStyle name="20% - Ênfase3 8 2 2 5" xfId="9590"/>
    <cellStyle name="20% - Ênfase3 8 2 3" xfId="797"/>
    <cellStyle name="20% - Ênfase3 8 2 3 2" xfId="4900"/>
    <cellStyle name="20% - Ênfase3 8 2 3 2 2" xfId="13177"/>
    <cellStyle name="20% - Ênfase3 8 2 3 3" xfId="6925"/>
    <cellStyle name="20% - Ênfase3 8 2 3 3 2" xfId="15202"/>
    <cellStyle name="20% - Ênfase3 8 2 3 4" xfId="2857"/>
    <cellStyle name="20% - Ênfase3 8 2 3 4 2" xfId="11134"/>
    <cellStyle name="20% - Ênfase3 8 2 3 5" xfId="9086"/>
    <cellStyle name="20% - Ênfase3 8 2 4" xfId="1847"/>
    <cellStyle name="20% - Ênfase3 8 2 4 2" xfId="5933"/>
    <cellStyle name="20% - Ênfase3 8 2 4 2 2" xfId="14210"/>
    <cellStyle name="20% - Ênfase3 8 2 4 3" xfId="7933"/>
    <cellStyle name="20% - Ênfase3 8 2 4 3 2" xfId="16210"/>
    <cellStyle name="20% - Ênfase3 8 2 4 4" xfId="3900"/>
    <cellStyle name="20% - Ênfase3 8 2 4 4 2" xfId="12177"/>
    <cellStyle name="20% - Ênfase3 8 2 4 5" xfId="10128"/>
    <cellStyle name="20% - Ênfase3 8 2 5" xfId="4396"/>
    <cellStyle name="20% - Ênfase3 8 2 5 2" xfId="12673"/>
    <cellStyle name="20% - Ênfase3 8 2 6" xfId="6427"/>
    <cellStyle name="20% - Ênfase3 8 2 6 2" xfId="14704"/>
    <cellStyle name="20% - Ênfase3 8 2 7" xfId="2348"/>
    <cellStyle name="20% - Ênfase3 8 2 7 2" xfId="10625"/>
    <cellStyle name="20% - Ênfase3 8 2 8" xfId="8579"/>
    <cellStyle name="20% - Ênfase3 8 3" xfId="1303"/>
    <cellStyle name="20% - Ênfase3 8 3 2" xfId="5393"/>
    <cellStyle name="20% - Ênfase3 8 3 2 2" xfId="13670"/>
    <cellStyle name="20% - Ênfase3 8 3 3" xfId="7418"/>
    <cellStyle name="20% - Ênfase3 8 3 3 2" xfId="15695"/>
    <cellStyle name="20% - Ênfase3 8 3 4" xfId="3359"/>
    <cellStyle name="20% - Ênfase3 8 3 4 2" xfId="11636"/>
    <cellStyle name="20% - Ênfase3 8 3 5" xfId="9587"/>
    <cellStyle name="20% - Ênfase3 8 4" xfId="794"/>
    <cellStyle name="20% - Ênfase3 8 4 2" xfId="4897"/>
    <cellStyle name="20% - Ênfase3 8 4 2 2" xfId="13174"/>
    <cellStyle name="20% - Ênfase3 8 4 3" xfId="6922"/>
    <cellStyle name="20% - Ênfase3 8 4 3 2" xfId="15199"/>
    <cellStyle name="20% - Ênfase3 8 4 4" xfId="2854"/>
    <cellStyle name="20% - Ênfase3 8 4 4 2" xfId="11131"/>
    <cellStyle name="20% - Ênfase3 8 4 5" xfId="9083"/>
    <cellStyle name="20% - Ênfase3 8 5" xfId="1844"/>
    <cellStyle name="20% - Ênfase3 8 5 2" xfId="5930"/>
    <cellStyle name="20% - Ênfase3 8 5 2 2" xfId="14207"/>
    <cellStyle name="20% - Ênfase3 8 5 3" xfId="7930"/>
    <cellStyle name="20% - Ênfase3 8 5 3 2" xfId="16207"/>
    <cellStyle name="20% - Ênfase3 8 5 4" xfId="3897"/>
    <cellStyle name="20% - Ênfase3 8 5 4 2" xfId="12174"/>
    <cellStyle name="20% - Ênfase3 8 5 5" xfId="10125"/>
    <cellStyle name="20% - Ênfase3 8 6" xfId="4393"/>
    <cellStyle name="20% - Ênfase3 8 6 2" xfId="12670"/>
    <cellStyle name="20% - Ênfase3 8 7" xfId="6424"/>
    <cellStyle name="20% - Ênfase3 8 7 2" xfId="14701"/>
    <cellStyle name="20% - Ênfase3 8 8" xfId="2345"/>
    <cellStyle name="20% - Ênfase3 8 8 2" xfId="10622"/>
    <cellStyle name="20% - Ênfase3 8 9" xfId="8576"/>
    <cellStyle name="20% - Ênfase3 9" xfId="218"/>
    <cellStyle name="20% - Ênfase3 9 2" xfId="40"/>
    <cellStyle name="20% - Ênfase3 9 2 2" xfId="1141"/>
    <cellStyle name="20% - Ênfase3 9 2 2 2" xfId="5233"/>
    <cellStyle name="20% - Ênfase3 9 2 2 2 2" xfId="13510"/>
    <cellStyle name="20% - Ênfase3 9 2 2 3" xfId="7258"/>
    <cellStyle name="20% - Ênfase3 9 2 2 3 2" xfId="15535"/>
    <cellStyle name="20% - Ênfase3 9 2 2 4" xfId="3198"/>
    <cellStyle name="20% - Ênfase3 9 2 2 4 2" xfId="11475"/>
    <cellStyle name="20% - Ênfase3 9 2 2 5" xfId="9426"/>
    <cellStyle name="20% - Ênfase3 9 2 3" xfId="633"/>
    <cellStyle name="20% - Ênfase3 9 2 3 2" xfId="4739"/>
    <cellStyle name="20% - Ênfase3 9 2 3 2 2" xfId="13016"/>
    <cellStyle name="20% - Ênfase3 9 2 3 3" xfId="6764"/>
    <cellStyle name="20% - Ênfase3 9 2 3 3 2" xfId="15041"/>
    <cellStyle name="20% - Ênfase3 9 2 3 4" xfId="2694"/>
    <cellStyle name="20% - Ênfase3 9 2 3 4 2" xfId="10971"/>
    <cellStyle name="20% - Ênfase3 9 2 3 5" xfId="8923"/>
    <cellStyle name="20% - Ênfase3 9 2 4" xfId="1685"/>
    <cellStyle name="20% - Ênfase3 9 2 4 2" xfId="5772"/>
    <cellStyle name="20% - Ênfase3 9 2 4 2 2" xfId="14049"/>
    <cellStyle name="20% - Ênfase3 9 2 4 3" xfId="7772"/>
    <cellStyle name="20% - Ênfase3 9 2 4 3 2" xfId="16049"/>
    <cellStyle name="20% - Ênfase3 9 2 4 4" xfId="3738"/>
    <cellStyle name="20% - Ênfase3 9 2 4 4 2" xfId="12015"/>
    <cellStyle name="20% - Ênfase3 9 2 4 5" xfId="9966"/>
    <cellStyle name="20% - Ênfase3 9 2 5" xfId="4235"/>
    <cellStyle name="20% - Ênfase3 9 2 5 2" xfId="12512"/>
    <cellStyle name="20% - Ênfase3 9 2 6" xfId="6266"/>
    <cellStyle name="20% - Ênfase3 9 2 6 2" xfId="14543"/>
    <cellStyle name="20% - Ênfase3 9 2 7" xfId="2185"/>
    <cellStyle name="20% - Ênfase3 9 2 7 2" xfId="10462"/>
    <cellStyle name="20% - Ênfase3 9 2 8" xfId="8417"/>
    <cellStyle name="20% - Ênfase3 9 3" xfId="1311"/>
    <cellStyle name="20% - Ênfase3 9 3 2" xfId="5401"/>
    <cellStyle name="20% - Ênfase3 9 3 2 2" xfId="13678"/>
    <cellStyle name="20% - Ênfase3 9 3 3" xfId="7426"/>
    <cellStyle name="20% - Ênfase3 9 3 3 2" xfId="15703"/>
    <cellStyle name="20% - Ênfase3 9 3 4" xfId="3367"/>
    <cellStyle name="20% - Ênfase3 9 3 4 2" xfId="11644"/>
    <cellStyle name="20% - Ênfase3 9 3 5" xfId="9595"/>
    <cellStyle name="20% - Ênfase3 9 4" xfId="802"/>
    <cellStyle name="20% - Ênfase3 9 4 2" xfId="4905"/>
    <cellStyle name="20% - Ênfase3 9 4 2 2" xfId="13182"/>
    <cellStyle name="20% - Ênfase3 9 4 3" xfId="6930"/>
    <cellStyle name="20% - Ênfase3 9 4 3 2" xfId="15207"/>
    <cellStyle name="20% - Ênfase3 9 4 4" xfId="2862"/>
    <cellStyle name="20% - Ênfase3 9 4 4 2" xfId="11139"/>
    <cellStyle name="20% - Ênfase3 9 4 5" xfId="9091"/>
    <cellStyle name="20% - Ênfase3 9 5" xfId="1852"/>
    <cellStyle name="20% - Ênfase3 9 5 2" xfId="5938"/>
    <cellStyle name="20% - Ênfase3 9 5 2 2" xfId="14215"/>
    <cellStyle name="20% - Ênfase3 9 5 3" xfId="7938"/>
    <cellStyle name="20% - Ênfase3 9 5 3 2" xfId="16215"/>
    <cellStyle name="20% - Ênfase3 9 5 4" xfId="3905"/>
    <cellStyle name="20% - Ênfase3 9 5 4 2" xfId="12182"/>
    <cellStyle name="20% - Ênfase3 9 5 5" xfId="10133"/>
    <cellStyle name="20% - Ênfase3 9 6" xfId="4401"/>
    <cellStyle name="20% - Ênfase3 9 6 2" xfId="12678"/>
    <cellStyle name="20% - Ênfase3 9 7" xfId="6432"/>
    <cellStyle name="20% - Ênfase3 9 7 2" xfId="14709"/>
    <cellStyle name="20% - Ênfase3 9 8" xfId="2353"/>
    <cellStyle name="20% - Ênfase3 9 8 2" xfId="10630"/>
    <cellStyle name="20% - Ênfase3 9 9" xfId="8584"/>
    <cellStyle name="20% - Ênfase4 10" xfId="219"/>
    <cellStyle name="20% - Ênfase4 10 2" xfId="221"/>
    <cellStyle name="20% - Ênfase4 10 2 2" xfId="1314"/>
    <cellStyle name="20% - Ênfase4 10 2 2 2" xfId="5404"/>
    <cellStyle name="20% - Ênfase4 10 2 2 2 2" xfId="13681"/>
    <cellStyle name="20% - Ênfase4 10 2 2 3" xfId="7429"/>
    <cellStyle name="20% - Ênfase4 10 2 2 3 2" xfId="15706"/>
    <cellStyle name="20% - Ênfase4 10 2 2 4" xfId="3370"/>
    <cellStyle name="20% - Ênfase4 10 2 2 4 2" xfId="11647"/>
    <cellStyle name="20% - Ênfase4 10 2 2 5" xfId="9598"/>
    <cellStyle name="20% - Ênfase4 10 2 3" xfId="805"/>
    <cellStyle name="20% - Ênfase4 10 2 3 2" xfId="4908"/>
    <cellStyle name="20% - Ênfase4 10 2 3 2 2" xfId="13185"/>
    <cellStyle name="20% - Ênfase4 10 2 3 3" xfId="6933"/>
    <cellStyle name="20% - Ênfase4 10 2 3 3 2" xfId="15210"/>
    <cellStyle name="20% - Ênfase4 10 2 3 4" xfId="2865"/>
    <cellStyle name="20% - Ênfase4 10 2 3 4 2" xfId="11142"/>
    <cellStyle name="20% - Ênfase4 10 2 3 5" xfId="9094"/>
    <cellStyle name="20% - Ênfase4 10 2 4" xfId="1855"/>
    <cellStyle name="20% - Ênfase4 10 2 4 2" xfId="5941"/>
    <cellStyle name="20% - Ênfase4 10 2 4 2 2" xfId="14218"/>
    <cellStyle name="20% - Ênfase4 10 2 4 3" xfId="7941"/>
    <cellStyle name="20% - Ênfase4 10 2 4 3 2" xfId="16218"/>
    <cellStyle name="20% - Ênfase4 10 2 4 4" xfId="3908"/>
    <cellStyle name="20% - Ênfase4 10 2 4 4 2" xfId="12185"/>
    <cellStyle name="20% - Ênfase4 10 2 4 5" xfId="10136"/>
    <cellStyle name="20% - Ênfase4 10 2 5" xfId="4404"/>
    <cellStyle name="20% - Ênfase4 10 2 5 2" xfId="12681"/>
    <cellStyle name="20% - Ênfase4 10 2 6" xfId="6435"/>
    <cellStyle name="20% - Ênfase4 10 2 6 2" xfId="14712"/>
    <cellStyle name="20% - Ênfase4 10 2 7" xfId="2356"/>
    <cellStyle name="20% - Ênfase4 10 2 7 2" xfId="10633"/>
    <cellStyle name="20% - Ênfase4 10 2 8" xfId="8587"/>
    <cellStyle name="20% - Ênfase4 10 3" xfId="1312"/>
    <cellStyle name="20% - Ênfase4 10 3 2" xfId="5402"/>
    <cellStyle name="20% - Ênfase4 10 3 2 2" xfId="13679"/>
    <cellStyle name="20% - Ênfase4 10 3 3" xfId="7427"/>
    <cellStyle name="20% - Ênfase4 10 3 3 2" xfId="15704"/>
    <cellStyle name="20% - Ênfase4 10 3 4" xfId="3368"/>
    <cellStyle name="20% - Ênfase4 10 3 4 2" xfId="11645"/>
    <cellStyle name="20% - Ênfase4 10 3 5" xfId="9596"/>
    <cellStyle name="20% - Ênfase4 10 4" xfId="803"/>
    <cellStyle name="20% - Ênfase4 10 4 2" xfId="4906"/>
    <cellStyle name="20% - Ênfase4 10 4 2 2" xfId="13183"/>
    <cellStyle name="20% - Ênfase4 10 4 3" xfId="6931"/>
    <cellStyle name="20% - Ênfase4 10 4 3 2" xfId="15208"/>
    <cellStyle name="20% - Ênfase4 10 4 4" xfId="2863"/>
    <cellStyle name="20% - Ênfase4 10 4 4 2" xfId="11140"/>
    <cellStyle name="20% - Ênfase4 10 4 5" xfId="9092"/>
    <cellStyle name="20% - Ênfase4 10 5" xfId="1853"/>
    <cellStyle name="20% - Ênfase4 10 5 2" xfId="5939"/>
    <cellStyle name="20% - Ênfase4 10 5 2 2" xfId="14216"/>
    <cellStyle name="20% - Ênfase4 10 5 3" xfId="7939"/>
    <cellStyle name="20% - Ênfase4 10 5 3 2" xfId="16216"/>
    <cellStyle name="20% - Ênfase4 10 5 4" xfId="3906"/>
    <cellStyle name="20% - Ênfase4 10 5 4 2" xfId="12183"/>
    <cellStyle name="20% - Ênfase4 10 5 5" xfId="10134"/>
    <cellStyle name="20% - Ênfase4 10 6" xfId="4402"/>
    <cellStyle name="20% - Ênfase4 10 6 2" xfId="12679"/>
    <cellStyle name="20% - Ênfase4 10 7" xfId="6433"/>
    <cellStyle name="20% - Ênfase4 10 7 2" xfId="14710"/>
    <cellStyle name="20% - Ênfase4 10 8" xfId="2354"/>
    <cellStyle name="20% - Ênfase4 10 8 2" xfId="10631"/>
    <cellStyle name="20% - Ênfase4 10 9" xfId="8585"/>
    <cellStyle name="20% - Ênfase4 11" xfId="222"/>
    <cellStyle name="20% - Ênfase4 11 2" xfId="1315"/>
    <cellStyle name="20% - Ênfase4 11 2 2" xfId="5405"/>
    <cellStyle name="20% - Ênfase4 11 2 2 2" xfId="13682"/>
    <cellStyle name="20% - Ênfase4 11 2 3" xfId="7430"/>
    <cellStyle name="20% - Ênfase4 11 2 3 2" xfId="15707"/>
    <cellStyle name="20% - Ênfase4 11 2 4" xfId="3371"/>
    <cellStyle name="20% - Ênfase4 11 2 4 2" xfId="11648"/>
    <cellStyle name="20% - Ênfase4 11 2 5" xfId="9599"/>
    <cellStyle name="20% - Ênfase4 11 3" xfId="806"/>
    <cellStyle name="20% - Ênfase4 11 3 2" xfId="4909"/>
    <cellStyle name="20% - Ênfase4 11 3 2 2" xfId="13186"/>
    <cellStyle name="20% - Ênfase4 11 3 3" xfId="6934"/>
    <cellStyle name="20% - Ênfase4 11 3 3 2" xfId="15211"/>
    <cellStyle name="20% - Ênfase4 11 3 4" xfId="2866"/>
    <cellStyle name="20% - Ênfase4 11 3 4 2" xfId="11143"/>
    <cellStyle name="20% - Ênfase4 11 3 5" xfId="9095"/>
    <cellStyle name="20% - Ênfase4 11 4" xfId="1856"/>
    <cellStyle name="20% - Ênfase4 11 4 2" xfId="5942"/>
    <cellStyle name="20% - Ênfase4 11 4 2 2" xfId="14219"/>
    <cellStyle name="20% - Ênfase4 11 4 3" xfId="7942"/>
    <cellStyle name="20% - Ênfase4 11 4 3 2" xfId="16219"/>
    <cellStyle name="20% - Ênfase4 11 4 4" xfId="3909"/>
    <cellStyle name="20% - Ênfase4 11 4 4 2" xfId="12186"/>
    <cellStyle name="20% - Ênfase4 11 4 5" xfId="10137"/>
    <cellStyle name="20% - Ênfase4 11 5" xfId="4405"/>
    <cellStyle name="20% - Ênfase4 11 5 2" xfId="12682"/>
    <cellStyle name="20% - Ênfase4 11 6" xfId="6436"/>
    <cellStyle name="20% - Ênfase4 11 6 2" xfId="14713"/>
    <cellStyle name="20% - Ênfase4 11 7" xfId="2357"/>
    <cellStyle name="20% - Ênfase4 11 7 2" xfId="10634"/>
    <cellStyle name="20% - Ênfase4 11 8" xfId="8588"/>
    <cellStyle name="20% - Ênfase4 12" xfId="225"/>
    <cellStyle name="20% - Ênfase4 12 2" xfId="1318"/>
    <cellStyle name="20% - Ênfase4 12 2 2" xfId="5408"/>
    <cellStyle name="20% - Ênfase4 12 2 2 2" xfId="13685"/>
    <cellStyle name="20% - Ênfase4 12 2 3" xfId="7433"/>
    <cellStyle name="20% - Ênfase4 12 2 3 2" xfId="15710"/>
    <cellStyle name="20% - Ênfase4 12 2 4" xfId="3374"/>
    <cellStyle name="20% - Ênfase4 12 2 4 2" xfId="11651"/>
    <cellStyle name="20% - Ênfase4 12 2 5" xfId="9602"/>
    <cellStyle name="20% - Ênfase4 12 3" xfId="809"/>
    <cellStyle name="20% - Ênfase4 12 3 2" xfId="4912"/>
    <cellStyle name="20% - Ênfase4 12 3 2 2" xfId="13189"/>
    <cellStyle name="20% - Ênfase4 12 3 3" xfId="6937"/>
    <cellStyle name="20% - Ênfase4 12 3 3 2" xfId="15214"/>
    <cellStyle name="20% - Ênfase4 12 3 4" xfId="2869"/>
    <cellStyle name="20% - Ênfase4 12 3 4 2" xfId="11146"/>
    <cellStyle name="20% - Ênfase4 12 3 5" xfId="9098"/>
    <cellStyle name="20% - Ênfase4 12 4" xfId="1859"/>
    <cellStyle name="20% - Ênfase4 12 4 2" xfId="5945"/>
    <cellStyle name="20% - Ênfase4 12 4 2 2" xfId="14222"/>
    <cellStyle name="20% - Ênfase4 12 4 3" xfId="7945"/>
    <cellStyle name="20% - Ênfase4 12 4 3 2" xfId="16222"/>
    <cellStyle name="20% - Ênfase4 12 4 4" xfId="3912"/>
    <cellStyle name="20% - Ênfase4 12 4 4 2" xfId="12189"/>
    <cellStyle name="20% - Ênfase4 12 4 5" xfId="10140"/>
    <cellStyle name="20% - Ênfase4 12 5" xfId="4408"/>
    <cellStyle name="20% - Ênfase4 12 5 2" xfId="12685"/>
    <cellStyle name="20% - Ênfase4 12 6" xfId="6439"/>
    <cellStyle name="20% - Ênfase4 12 6 2" xfId="14716"/>
    <cellStyle name="20% - Ênfase4 12 7" xfId="2360"/>
    <cellStyle name="20% - Ênfase4 12 7 2" xfId="10637"/>
    <cellStyle name="20% - Ênfase4 12 8" xfId="8591"/>
    <cellStyle name="20% - Ênfase4 13" xfId="227"/>
    <cellStyle name="20% - Ênfase4 13 2" xfId="1320"/>
    <cellStyle name="20% - Ênfase4 13 2 2" xfId="5410"/>
    <cellStyle name="20% - Ênfase4 13 2 2 2" xfId="13687"/>
    <cellStyle name="20% - Ênfase4 13 2 3" xfId="7435"/>
    <cellStyle name="20% - Ênfase4 13 2 3 2" xfId="15712"/>
    <cellStyle name="20% - Ênfase4 13 2 4" xfId="3376"/>
    <cellStyle name="20% - Ênfase4 13 2 4 2" xfId="11653"/>
    <cellStyle name="20% - Ênfase4 13 2 5" xfId="9604"/>
    <cellStyle name="20% - Ênfase4 13 3" xfId="811"/>
    <cellStyle name="20% - Ênfase4 13 3 2" xfId="4914"/>
    <cellStyle name="20% - Ênfase4 13 3 2 2" xfId="13191"/>
    <cellStyle name="20% - Ênfase4 13 3 3" xfId="6939"/>
    <cellStyle name="20% - Ênfase4 13 3 3 2" xfId="15216"/>
    <cellStyle name="20% - Ênfase4 13 3 4" xfId="2871"/>
    <cellStyle name="20% - Ênfase4 13 3 4 2" xfId="11148"/>
    <cellStyle name="20% - Ênfase4 13 3 5" xfId="9100"/>
    <cellStyle name="20% - Ênfase4 13 4" xfId="1861"/>
    <cellStyle name="20% - Ênfase4 13 4 2" xfId="5947"/>
    <cellStyle name="20% - Ênfase4 13 4 2 2" xfId="14224"/>
    <cellStyle name="20% - Ênfase4 13 4 3" xfId="7947"/>
    <cellStyle name="20% - Ênfase4 13 4 3 2" xfId="16224"/>
    <cellStyle name="20% - Ênfase4 13 4 4" xfId="3914"/>
    <cellStyle name="20% - Ênfase4 13 4 4 2" xfId="12191"/>
    <cellStyle name="20% - Ênfase4 13 4 5" xfId="10142"/>
    <cellStyle name="20% - Ênfase4 13 5" xfId="4410"/>
    <cellStyle name="20% - Ênfase4 13 5 2" xfId="12687"/>
    <cellStyle name="20% - Ênfase4 13 6" xfId="6441"/>
    <cellStyle name="20% - Ênfase4 13 6 2" xfId="14718"/>
    <cellStyle name="20% - Ênfase4 13 7" xfId="2362"/>
    <cellStyle name="20% - Ênfase4 13 7 2" xfId="10639"/>
    <cellStyle name="20% - Ênfase4 13 8" xfId="8593"/>
    <cellStyle name="20% - Ênfase4 14" xfId="230"/>
    <cellStyle name="20% - Ênfase4 14 2" xfId="1322"/>
    <cellStyle name="20% - Ênfase4 14 2 2" xfId="5412"/>
    <cellStyle name="20% - Ênfase4 14 2 2 2" xfId="13689"/>
    <cellStyle name="20% - Ênfase4 14 2 3" xfId="7437"/>
    <cellStyle name="20% - Ênfase4 14 2 3 2" xfId="15714"/>
    <cellStyle name="20% - Ênfase4 14 2 4" xfId="3378"/>
    <cellStyle name="20% - Ênfase4 14 2 4 2" xfId="11655"/>
    <cellStyle name="20% - Ênfase4 14 2 5" xfId="9606"/>
    <cellStyle name="20% - Ênfase4 14 3" xfId="813"/>
    <cellStyle name="20% - Ênfase4 14 3 2" xfId="4916"/>
    <cellStyle name="20% - Ênfase4 14 3 2 2" xfId="13193"/>
    <cellStyle name="20% - Ênfase4 14 3 3" xfId="6941"/>
    <cellStyle name="20% - Ênfase4 14 3 3 2" xfId="15218"/>
    <cellStyle name="20% - Ênfase4 14 3 4" xfId="2873"/>
    <cellStyle name="20% - Ênfase4 14 3 4 2" xfId="11150"/>
    <cellStyle name="20% - Ênfase4 14 3 5" xfId="9102"/>
    <cellStyle name="20% - Ênfase4 14 4" xfId="1863"/>
    <cellStyle name="20% - Ênfase4 14 4 2" xfId="5949"/>
    <cellStyle name="20% - Ênfase4 14 4 2 2" xfId="14226"/>
    <cellStyle name="20% - Ênfase4 14 4 3" xfId="7949"/>
    <cellStyle name="20% - Ênfase4 14 4 3 2" xfId="16226"/>
    <cellStyle name="20% - Ênfase4 14 4 4" xfId="3916"/>
    <cellStyle name="20% - Ênfase4 14 4 4 2" xfId="12193"/>
    <cellStyle name="20% - Ênfase4 14 4 5" xfId="10144"/>
    <cellStyle name="20% - Ênfase4 14 5" xfId="4412"/>
    <cellStyle name="20% - Ênfase4 14 5 2" xfId="12689"/>
    <cellStyle name="20% - Ênfase4 14 6" xfId="6443"/>
    <cellStyle name="20% - Ênfase4 14 6 2" xfId="14720"/>
    <cellStyle name="20% - Ênfase4 14 7" xfId="2364"/>
    <cellStyle name="20% - Ênfase4 14 7 2" xfId="10641"/>
    <cellStyle name="20% - Ênfase4 14 8" xfId="8595"/>
    <cellStyle name="20% - Ênfase4 15" xfId="233"/>
    <cellStyle name="20% - Ênfase4 15 2" xfId="1324"/>
    <cellStyle name="20% - Ênfase4 15 2 2" xfId="5414"/>
    <cellStyle name="20% - Ênfase4 15 2 2 2" xfId="13691"/>
    <cellStyle name="20% - Ênfase4 15 2 3" xfId="7439"/>
    <cellStyle name="20% - Ênfase4 15 2 3 2" xfId="15716"/>
    <cellStyle name="20% - Ênfase4 15 2 4" xfId="3380"/>
    <cellStyle name="20% - Ênfase4 15 2 4 2" xfId="11657"/>
    <cellStyle name="20% - Ênfase4 15 2 5" xfId="9608"/>
    <cellStyle name="20% - Ênfase4 15 3" xfId="815"/>
    <cellStyle name="20% - Ênfase4 15 3 2" xfId="4918"/>
    <cellStyle name="20% - Ênfase4 15 3 2 2" xfId="13195"/>
    <cellStyle name="20% - Ênfase4 15 3 3" xfId="6943"/>
    <cellStyle name="20% - Ênfase4 15 3 3 2" xfId="15220"/>
    <cellStyle name="20% - Ênfase4 15 3 4" xfId="2875"/>
    <cellStyle name="20% - Ênfase4 15 3 4 2" xfId="11152"/>
    <cellStyle name="20% - Ênfase4 15 3 5" xfId="9104"/>
    <cellStyle name="20% - Ênfase4 15 4" xfId="1865"/>
    <cellStyle name="20% - Ênfase4 15 4 2" xfId="5951"/>
    <cellStyle name="20% - Ênfase4 15 4 2 2" xfId="14228"/>
    <cellStyle name="20% - Ênfase4 15 4 3" xfId="7951"/>
    <cellStyle name="20% - Ênfase4 15 4 3 2" xfId="16228"/>
    <cellStyle name="20% - Ênfase4 15 4 4" xfId="3918"/>
    <cellStyle name="20% - Ênfase4 15 4 4 2" xfId="12195"/>
    <cellStyle name="20% - Ênfase4 15 4 5" xfId="10146"/>
    <cellStyle name="20% - Ênfase4 15 5" xfId="4414"/>
    <cellStyle name="20% - Ênfase4 15 5 2" xfId="12691"/>
    <cellStyle name="20% - Ênfase4 15 6" xfId="6445"/>
    <cellStyle name="20% - Ênfase4 15 6 2" xfId="14722"/>
    <cellStyle name="20% - Ênfase4 15 7" xfId="2366"/>
    <cellStyle name="20% - Ênfase4 15 7 2" xfId="10643"/>
    <cellStyle name="20% - Ênfase4 15 8" xfId="8597"/>
    <cellStyle name="20% - Ênfase4 16" xfId="237"/>
    <cellStyle name="20% - Ênfase4 16 2" xfId="1327"/>
    <cellStyle name="20% - Ênfase4 16 2 2" xfId="5417"/>
    <cellStyle name="20% - Ênfase4 16 2 2 2" xfId="13694"/>
    <cellStyle name="20% - Ênfase4 16 2 3" xfId="7442"/>
    <cellStyle name="20% - Ênfase4 16 2 3 2" xfId="15719"/>
    <cellStyle name="20% - Ênfase4 16 2 4" xfId="3383"/>
    <cellStyle name="20% - Ênfase4 16 2 4 2" xfId="11660"/>
    <cellStyle name="20% - Ênfase4 16 2 5" xfId="9611"/>
    <cellStyle name="20% - Ênfase4 16 3" xfId="818"/>
    <cellStyle name="20% - Ênfase4 16 3 2" xfId="4921"/>
    <cellStyle name="20% - Ênfase4 16 3 2 2" xfId="13198"/>
    <cellStyle name="20% - Ênfase4 16 3 3" xfId="6946"/>
    <cellStyle name="20% - Ênfase4 16 3 3 2" xfId="15223"/>
    <cellStyle name="20% - Ênfase4 16 3 4" xfId="2878"/>
    <cellStyle name="20% - Ênfase4 16 3 4 2" xfId="11155"/>
    <cellStyle name="20% - Ênfase4 16 3 5" xfId="9107"/>
    <cellStyle name="20% - Ênfase4 16 4" xfId="1868"/>
    <cellStyle name="20% - Ênfase4 16 4 2" xfId="5954"/>
    <cellStyle name="20% - Ênfase4 16 4 2 2" xfId="14231"/>
    <cellStyle name="20% - Ênfase4 16 4 3" xfId="7954"/>
    <cellStyle name="20% - Ênfase4 16 4 3 2" xfId="16231"/>
    <cellStyle name="20% - Ênfase4 16 4 4" xfId="3921"/>
    <cellStyle name="20% - Ênfase4 16 4 4 2" xfId="12198"/>
    <cellStyle name="20% - Ênfase4 16 4 5" xfId="10149"/>
    <cellStyle name="20% - Ênfase4 16 5" xfId="4417"/>
    <cellStyle name="20% - Ênfase4 16 5 2" xfId="12694"/>
    <cellStyle name="20% - Ênfase4 16 6" xfId="6448"/>
    <cellStyle name="20% - Ênfase4 16 6 2" xfId="14725"/>
    <cellStyle name="20% - Ênfase4 16 7" xfId="2369"/>
    <cellStyle name="20% - Ênfase4 16 7 2" xfId="10646"/>
    <cellStyle name="20% - Ênfase4 16 8" xfId="8600"/>
    <cellStyle name="20% - Ênfase4 17" xfId="241"/>
    <cellStyle name="20% - Ênfase4 17 2" xfId="1330"/>
    <cellStyle name="20% - Ênfase4 17 2 2" xfId="5420"/>
    <cellStyle name="20% - Ênfase4 17 2 2 2" xfId="13697"/>
    <cellStyle name="20% - Ênfase4 17 2 3" xfId="7445"/>
    <cellStyle name="20% - Ênfase4 17 2 3 2" xfId="15722"/>
    <cellStyle name="20% - Ênfase4 17 2 4" xfId="3386"/>
    <cellStyle name="20% - Ênfase4 17 2 4 2" xfId="11663"/>
    <cellStyle name="20% - Ênfase4 17 2 5" xfId="9614"/>
    <cellStyle name="20% - Ênfase4 17 3" xfId="821"/>
    <cellStyle name="20% - Ênfase4 17 3 2" xfId="4924"/>
    <cellStyle name="20% - Ênfase4 17 3 2 2" xfId="13201"/>
    <cellStyle name="20% - Ênfase4 17 3 3" xfId="6949"/>
    <cellStyle name="20% - Ênfase4 17 3 3 2" xfId="15226"/>
    <cellStyle name="20% - Ênfase4 17 3 4" xfId="2881"/>
    <cellStyle name="20% - Ênfase4 17 3 4 2" xfId="11158"/>
    <cellStyle name="20% - Ênfase4 17 3 5" xfId="9110"/>
    <cellStyle name="20% - Ênfase4 17 4" xfId="1871"/>
    <cellStyle name="20% - Ênfase4 17 4 2" xfId="5957"/>
    <cellStyle name="20% - Ênfase4 17 4 2 2" xfId="14234"/>
    <cellStyle name="20% - Ênfase4 17 4 3" xfId="7957"/>
    <cellStyle name="20% - Ênfase4 17 4 3 2" xfId="16234"/>
    <cellStyle name="20% - Ênfase4 17 4 4" xfId="3924"/>
    <cellStyle name="20% - Ênfase4 17 4 4 2" xfId="12201"/>
    <cellStyle name="20% - Ênfase4 17 4 5" xfId="10152"/>
    <cellStyle name="20% - Ênfase4 17 5" xfId="4420"/>
    <cellStyle name="20% - Ênfase4 17 5 2" xfId="12697"/>
    <cellStyle name="20% - Ênfase4 17 6" xfId="6451"/>
    <cellStyle name="20% - Ênfase4 17 6 2" xfId="14728"/>
    <cellStyle name="20% - Ênfase4 17 7" xfId="2372"/>
    <cellStyle name="20% - Ênfase4 17 7 2" xfId="10649"/>
    <cellStyle name="20% - Ênfase4 17 8" xfId="8603"/>
    <cellStyle name="20% - Ênfase4 18" xfId="244"/>
    <cellStyle name="20% - Ênfase4 18 2" xfId="1332"/>
    <cellStyle name="20% - Ênfase4 18 2 2" xfId="5422"/>
    <cellStyle name="20% - Ênfase4 18 2 2 2" xfId="13699"/>
    <cellStyle name="20% - Ênfase4 18 2 3" xfId="7447"/>
    <cellStyle name="20% - Ênfase4 18 2 3 2" xfId="15724"/>
    <cellStyle name="20% - Ênfase4 18 2 4" xfId="3388"/>
    <cellStyle name="20% - Ênfase4 18 2 4 2" xfId="11665"/>
    <cellStyle name="20% - Ênfase4 18 2 5" xfId="9616"/>
    <cellStyle name="20% - Ênfase4 18 3" xfId="823"/>
    <cellStyle name="20% - Ênfase4 18 3 2" xfId="4926"/>
    <cellStyle name="20% - Ênfase4 18 3 2 2" xfId="13203"/>
    <cellStyle name="20% - Ênfase4 18 3 3" xfId="6951"/>
    <cellStyle name="20% - Ênfase4 18 3 3 2" xfId="15228"/>
    <cellStyle name="20% - Ênfase4 18 3 4" xfId="2883"/>
    <cellStyle name="20% - Ênfase4 18 3 4 2" xfId="11160"/>
    <cellStyle name="20% - Ênfase4 18 3 5" xfId="9112"/>
    <cellStyle name="20% - Ênfase4 18 4" xfId="1873"/>
    <cellStyle name="20% - Ênfase4 18 4 2" xfId="5959"/>
    <cellStyle name="20% - Ênfase4 18 4 2 2" xfId="14236"/>
    <cellStyle name="20% - Ênfase4 18 4 3" xfId="7959"/>
    <cellStyle name="20% - Ênfase4 18 4 3 2" xfId="16236"/>
    <cellStyle name="20% - Ênfase4 18 4 4" xfId="3926"/>
    <cellStyle name="20% - Ênfase4 18 4 4 2" xfId="12203"/>
    <cellStyle name="20% - Ênfase4 18 4 5" xfId="10154"/>
    <cellStyle name="20% - Ênfase4 18 5" xfId="4422"/>
    <cellStyle name="20% - Ênfase4 18 5 2" xfId="12699"/>
    <cellStyle name="20% - Ênfase4 18 6" xfId="6453"/>
    <cellStyle name="20% - Ênfase4 18 6 2" xfId="14730"/>
    <cellStyle name="20% - Ênfase4 18 7" xfId="2374"/>
    <cellStyle name="20% - Ênfase4 18 7 2" xfId="10651"/>
    <cellStyle name="20% - Ênfase4 18 8" xfId="8605"/>
    <cellStyle name="20% - Ênfase4 19" xfId="246"/>
    <cellStyle name="20% - Ênfase4 19 2" xfId="1334"/>
    <cellStyle name="20% - Ênfase4 19 2 2" xfId="5424"/>
    <cellStyle name="20% - Ênfase4 19 2 2 2" xfId="13701"/>
    <cellStyle name="20% - Ênfase4 19 2 3" xfId="7449"/>
    <cellStyle name="20% - Ênfase4 19 2 3 2" xfId="15726"/>
    <cellStyle name="20% - Ênfase4 19 2 4" xfId="3390"/>
    <cellStyle name="20% - Ênfase4 19 2 4 2" xfId="11667"/>
    <cellStyle name="20% - Ênfase4 19 2 5" xfId="9618"/>
    <cellStyle name="20% - Ênfase4 19 3" xfId="825"/>
    <cellStyle name="20% - Ênfase4 19 3 2" xfId="4928"/>
    <cellStyle name="20% - Ênfase4 19 3 2 2" xfId="13205"/>
    <cellStyle name="20% - Ênfase4 19 3 3" xfId="6953"/>
    <cellStyle name="20% - Ênfase4 19 3 3 2" xfId="15230"/>
    <cellStyle name="20% - Ênfase4 19 3 4" xfId="2885"/>
    <cellStyle name="20% - Ênfase4 19 3 4 2" xfId="11162"/>
    <cellStyle name="20% - Ênfase4 19 3 5" xfId="9114"/>
    <cellStyle name="20% - Ênfase4 19 4" xfId="1875"/>
    <cellStyle name="20% - Ênfase4 19 4 2" xfId="5961"/>
    <cellStyle name="20% - Ênfase4 19 4 2 2" xfId="14238"/>
    <cellStyle name="20% - Ênfase4 19 4 3" xfId="7961"/>
    <cellStyle name="20% - Ênfase4 19 4 3 2" xfId="16238"/>
    <cellStyle name="20% - Ênfase4 19 4 4" xfId="3928"/>
    <cellStyle name="20% - Ênfase4 19 4 4 2" xfId="12205"/>
    <cellStyle name="20% - Ênfase4 19 4 5" xfId="10156"/>
    <cellStyle name="20% - Ênfase4 19 5" xfId="4424"/>
    <cellStyle name="20% - Ênfase4 19 5 2" xfId="12701"/>
    <cellStyle name="20% - Ênfase4 19 6" xfId="6455"/>
    <cellStyle name="20% - Ênfase4 19 6 2" xfId="14732"/>
    <cellStyle name="20% - Ênfase4 19 7" xfId="2376"/>
    <cellStyle name="20% - Ênfase4 19 7 2" xfId="10653"/>
    <cellStyle name="20% - Ênfase4 19 8" xfId="8607"/>
    <cellStyle name="20% - Ênfase4 2" xfId="59"/>
    <cellStyle name="20% - Ênfase4 2 2" xfId="248"/>
    <cellStyle name="20% - Ênfase4 2 2 2" xfId="1336"/>
    <cellStyle name="20% - Ênfase4 2 2 2 2" xfId="5426"/>
    <cellStyle name="20% - Ênfase4 2 2 2 2 2" xfId="13703"/>
    <cellStyle name="20% - Ênfase4 2 2 2 3" xfId="7451"/>
    <cellStyle name="20% - Ênfase4 2 2 2 3 2" xfId="15728"/>
    <cellStyle name="20% - Ênfase4 2 2 2 4" xfId="3392"/>
    <cellStyle name="20% - Ênfase4 2 2 2 4 2" xfId="11669"/>
    <cellStyle name="20% - Ênfase4 2 2 2 5" xfId="9620"/>
    <cellStyle name="20% - Ênfase4 2 2 3" xfId="827"/>
    <cellStyle name="20% - Ênfase4 2 2 3 2" xfId="4930"/>
    <cellStyle name="20% - Ênfase4 2 2 3 2 2" xfId="13207"/>
    <cellStyle name="20% - Ênfase4 2 2 3 3" xfId="6955"/>
    <cellStyle name="20% - Ênfase4 2 2 3 3 2" xfId="15232"/>
    <cellStyle name="20% - Ênfase4 2 2 3 4" xfId="2887"/>
    <cellStyle name="20% - Ênfase4 2 2 3 4 2" xfId="11164"/>
    <cellStyle name="20% - Ênfase4 2 2 3 5" xfId="9116"/>
    <cellStyle name="20% - Ênfase4 2 2 4" xfId="1877"/>
    <cellStyle name="20% - Ênfase4 2 2 4 2" xfId="5963"/>
    <cellStyle name="20% - Ênfase4 2 2 4 2 2" xfId="14240"/>
    <cellStyle name="20% - Ênfase4 2 2 4 3" xfId="7963"/>
    <cellStyle name="20% - Ênfase4 2 2 4 3 2" xfId="16240"/>
    <cellStyle name="20% - Ênfase4 2 2 4 4" xfId="3930"/>
    <cellStyle name="20% - Ênfase4 2 2 4 4 2" xfId="12207"/>
    <cellStyle name="20% - Ênfase4 2 2 4 5" xfId="10158"/>
    <cellStyle name="20% - Ênfase4 2 2 5" xfId="4426"/>
    <cellStyle name="20% - Ênfase4 2 2 5 2" xfId="12703"/>
    <cellStyle name="20% - Ênfase4 2 2 6" xfId="6457"/>
    <cellStyle name="20% - Ênfase4 2 2 6 2" xfId="14734"/>
    <cellStyle name="20% - Ênfase4 2 2 7" xfId="2378"/>
    <cellStyle name="20% - Ênfase4 2 2 7 2" xfId="10655"/>
    <cellStyle name="20% - Ênfase4 2 2 8" xfId="8609"/>
    <cellStyle name="20% - Ênfase4 2 3" xfId="1157"/>
    <cellStyle name="20% - Ênfase4 2 3 2" xfId="5249"/>
    <cellStyle name="20% - Ênfase4 2 3 2 2" xfId="13526"/>
    <cellStyle name="20% - Ênfase4 2 3 3" xfId="7274"/>
    <cellStyle name="20% - Ênfase4 2 3 3 2" xfId="15551"/>
    <cellStyle name="20% - Ênfase4 2 3 4" xfId="3214"/>
    <cellStyle name="20% - Ênfase4 2 3 4 2" xfId="11491"/>
    <cellStyle name="20% - Ênfase4 2 3 5" xfId="9442"/>
    <cellStyle name="20% - Ênfase4 2 4" xfId="648"/>
    <cellStyle name="20% - Ênfase4 2 4 2" xfId="4754"/>
    <cellStyle name="20% - Ênfase4 2 4 2 2" xfId="13031"/>
    <cellStyle name="20% - Ênfase4 2 4 3" xfId="6779"/>
    <cellStyle name="20% - Ênfase4 2 4 3 2" xfId="15056"/>
    <cellStyle name="20% - Ênfase4 2 4 4" xfId="2709"/>
    <cellStyle name="20% - Ênfase4 2 4 4 2" xfId="10986"/>
    <cellStyle name="20% - Ênfase4 2 4 5" xfId="8938"/>
    <cellStyle name="20% - Ênfase4 2 5" xfId="1700"/>
    <cellStyle name="20% - Ênfase4 2 5 2" xfId="5787"/>
    <cellStyle name="20% - Ênfase4 2 5 2 2" xfId="14064"/>
    <cellStyle name="20% - Ênfase4 2 5 3" xfId="7787"/>
    <cellStyle name="20% - Ênfase4 2 5 3 2" xfId="16064"/>
    <cellStyle name="20% - Ênfase4 2 5 4" xfId="3753"/>
    <cellStyle name="20% - Ênfase4 2 5 4 2" xfId="12030"/>
    <cellStyle name="20% - Ênfase4 2 5 5" xfId="9981"/>
    <cellStyle name="20% - Ênfase4 2 6" xfId="4250"/>
    <cellStyle name="20% - Ênfase4 2 6 2" xfId="12527"/>
    <cellStyle name="20% - Ênfase4 2 7" xfId="6281"/>
    <cellStyle name="20% - Ênfase4 2 7 2" xfId="14558"/>
    <cellStyle name="20% - Ênfase4 2 8" xfId="2200"/>
    <cellStyle name="20% - Ênfase4 2 8 2" xfId="10477"/>
    <cellStyle name="20% - Ênfase4 2 9" xfId="8432"/>
    <cellStyle name="20% - Ênfase4 20" xfId="234"/>
    <cellStyle name="20% - Ênfase4 20 2" xfId="1325"/>
    <cellStyle name="20% - Ênfase4 20 2 2" xfId="5415"/>
    <cellStyle name="20% - Ênfase4 20 2 2 2" xfId="13692"/>
    <cellStyle name="20% - Ênfase4 20 2 3" xfId="7440"/>
    <cellStyle name="20% - Ênfase4 20 2 3 2" xfId="15717"/>
    <cellStyle name="20% - Ênfase4 20 2 4" xfId="3381"/>
    <cellStyle name="20% - Ênfase4 20 2 4 2" xfId="11658"/>
    <cellStyle name="20% - Ênfase4 20 2 5" xfId="9609"/>
    <cellStyle name="20% - Ênfase4 20 3" xfId="816"/>
    <cellStyle name="20% - Ênfase4 20 3 2" xfId="4919"/>
    <cellStyle name="20% - Ênfase4 20 3 2 2" xfId="13196"/>
    <cellStyle name="20% - Ênfase4 20 3 3" xfId="6944"/>
    <cellStyle name="20% - Ênfase4 20 3 3 2" xfId="15221"/>
    <cellStyle name="20% - Ênfase4 20 3 4" xfId="2876"/>
    <cellStyle name="20% - Ênfase4 20 3 4 2" xfId="11153"/>
    <cellStyle name="20% - Ênfase4 20 3 5" xfId="9105"/>
    <cellStyle name="20% - Ênfase4 20 4" xfId="1866"/>
    <cellStyle name="20% - Ênfase4 20 4 2" xfId="5952"/>
    <cellStyle name="20% - Ênfase4 20 4 2 2" xfId="14229"/>
    <cellStyle name="20% - Ênfase4 20 4 3" xfId="7952"/>
    <cellStyle name="20% - Ênfase4 20 4 3 2" xfId="16229"/>
    <cellStyle name="20% - Ênfase4 20 4 4" xfId="3919"/>
    <cellStyle name="20% - Ênfase4 20 4 4 2" xfId="12196"/>
    <cellStyle name="20% - Ênfase4 20 4 5" xfId="10147"/>
    <cellStyle name="20% - Ênfase4 20 5" xfId="4415"/>
    <cellStyle name="20% - Ênfase4 20 5 2" xfId="12692"/>
    <cellStyle name="20% - Ênfase4 20 6" xfId="6446"/>
    <cellStyle name="20% - Ênfase4 20 6 2" xfId="14723"/>
    <cellStyle name="20% - Ênfase4 20 7" xfId="2367"/>
    <cellStyle name="20% - Ênfase4 20 7 2" xfId="10644"/>
    <cellStyle name="20% - Ênfase4 20 8" xfId="8598"/>
    <cellStyle name="20% - Ênfase4 21" xfId="238"/>
    <cellStyle name="20% - Ênfase4 21 2" xfId="1328"/>
    <cellStyle name="20% - Ênfase4 21 2 2" xfId="5418"/>
    <cellStyle name="20% - Ênfase4 21 2 2 2" xfId="13695"/>
    <cellStyle name="20% - Ênfase4 21 2 3" xfId="7443"/>
    <cellStyle name="20% - Ênfase4 21 2 3 2" xfId="15720"/>
    <cellStyle name="20% - Ênfase4 21 2 4" xfId="3384"/>
    <cellStyle name="20% - Ênfase4 21 2 4 2" xfId="11661"/>
    <cellStyle name="20% - Ênfase4 21 2 5" xfId="9612"/>
    <cellStyle name="20% - Ênfase4 21 3" xfId="819"/>
    <cellStyle name="20% - Ênfase4 21 3 2" xfId="4922"/>
    <cellStyle name="20% - Ênfase4 21 3 2 2" xfId="13199"/>
    <cellStyle name="20% - Ênfase4 21 3 3" xfId="6947"/>
    <cellStyle name="20% - Ênfase4 21 3 3 2" xfId="15224"/>
    <cellStyle name="20% - Ênfase4 21 3 4" xfId="2879"/>
    <cellStyle name="20% - Ênfase4 21 3 4 2" xfId="11156"/>
    <cellStyle name="20% - Ênfase4 21 3 5" xfId="9108"/>
    <cellStyle name="20% - Ênfase4 21 4" xfId="1869"/>
    <cellStyle name="20% - Ênfase4 21 4 2" xfId="5955"/>
    <cellStyle name="20% - Ênfase4 21 4 2 2" xfId="14232"/>
    <cellStyle name="20% - Ênfase4 21 4 3" xfId="7955"/>
    <cellStyle name="20% - Ênfase4 21 4 3 2" xfId="16232"/>
    <cellStyle name="20% - Ênfase4 21 4 4" xfId="3922"/>
    <cellStyle name="20% - Ênfase4 21 4 4 2" xfId="12199"/>
    <cellStyle name="20% - Ênfase4 21 4 5" xfId="10150"/>
    <cellStyle name="20% - Ênfase4 21 5" xfId="4418"/>
    <cellStyle name="20% - Ênfase4 21 5 2" xfId="12695"/>
    <cellStyle name="20% - Ênfase4 21 6" xfId="6449"/>
    <cellStyle name="20% - Ênfase4 21 6 2" xfId="14726"/>
    <cellStyle name="20% - Ênfase4 21 7" xfId="2370"/>
    <cellStyle name="20% - Ênfase4 21 7 2" xfId="10647"/>
    <cellStyle name="20% - Ênfase4 21 8" xfId="8601"/>
    <cellStyle name="20% - Ênfase4 22" xfId="242"/>
    <cellStyle name="20% - Ênfase4 3" xfId="74"/>
    <cellStyle name="20% - Ênfase4 3 2" xfId="45"/>
    <cellStyle name="20% - Ênfase4 3 2 2" xfId="1145"/>
    <cellStyle name="20% - Ênfase4 3 2 2 2" xfId="5237"/>
    <cellStyle name="20% - Ênfase4 3 2 2 2 2" xfId="13514"/>
    <cellStyle name="20% - Ênfase4 3 2 2 3" xfId="7262"/>
    <cellStyle name="20% - Ênfase4 3 2 2 3 2" xfId="15539"/>
    <cellStyle name="20% - Ênfase4 3 2 2 4" xfId="3202"/>
    <cellStyle name="20% - Ênfase4 3 2 2 4 2" xfId="11479"/>
    <cellStyle name="20% - Ênfase4 3 2 2 5" xfId="9430"/>
    <cellStyle name="20% - Ênfase4 3 2 3" xfId="637"/>
    <cellStyle name="20% - Ênfase4 3 2 3 2" xfId="4743"/>
    <cellStyle name="20% - Ênfase4 3 2 3 2 2" xfId="13020"/>
    <cellStyle name="20% - Ênfase4 3 2 3 3" xfId="6768"/>
    <cellStyle name="20% - Ênfase4 3 2 3 3 2" xfId="15045"/>
    <cellStyle name="20% - Ênfase4 3 2 3 4" xfId="2698"/>
    <cellStyle name="20% - Ênfase4 3 2 3 4 2" xfId="10975"/>
    <cellStyle name="20% - Ênfase4 3 2 3 5" xfId="8927"/>
    <cellStyle name="20% - Ênfase4 3 2 4" xfId="1689"/>
    <cellStyle name="20% - Ênfase4 3 2 4 2" xfId="5776"/>
    <cellStyle name="20% - Ênfase4 3 2 4 2 2" xfId="14053"/>
    <cellStyle name="20% - Ênfase4 3 2 4 3" xfId="7776"/>
    <cellStyle name="20% - Ênfase4 3 2 4 3 2" xfId="16053"/>
    <cellStyle name="20% - Ênfase4 3 2 4 4" xfId="3742"/>
    <cellStyle name="20% - Ênfase4 3 2 4 4 2" xfId="12019"/>
    <cellStyle name="20% - Ênfase4 3 2 4 5" xfId="9970"/>
    <cellStyle name="20% - Ênfase4 3 2 5" xfId="4239"/>
    <cellStyle name="20% - Ênfase4 3 2 5 2" xfId="12516"/>
    <cellStyle name="20% - Ênfase4 3 2 6" xfId="6270"/>
    <cellStyle name="20% - Ênfase4 3 2 6 2" xfId="14547"/>
    <cellStyle name="20% - Ênfase4 3 2 7" xfId="2189"/>
    <cellStyle name="20% - Ênfase4 3 2 7 2" xfId="10466"/>
    <cellStyle name="20% - Ênfase4 3 2 8" xfId="8421"/>
    <cellStyle name="20% - Ênfase4 3 3" xfId="1171"/>
    <cellStyle name="20% - Ênfase4 3 3 2" xfId="5263"/>
    <cellStyle name="20% - Ênfase4 3 3 2 2" xfId="13540"/>
    <cellStyle name="20% - Ênfase4 3 3 3" xfId="7288"/>
    <cellStyle name="20% - Ênfase4 3 3 3 2" xfId="15565"/>
    <cellStyle name="20% - Ênfase4 3 3 4" xfId="3228"/>
    <cellStyle name="20% - Ênfase4 3 3 4 2" xfId="11505"/>
    <cellStyle name="20% - Ênfase4 3 3 5" xfId="9456"/>
    <cellStyle name="20% - Ênfase4 3 4" xfId="661"/>
    <cellStyle name="20% - Ênfase4 3 4 2" xfId="4767"/>
    <cellStyle name="20% - Ênfase4 3 4 2 2" xfId="13044"/>
    <cellStyle name="20% - Ênfase4 3 4 3" xfId="6792"/>
    <cellStyle name="20% - Ênfase4 3 4 3 2" xfId="15069"/>
    <cellStyle name="20% - Ênfase4 3 4 4" xfId="2722"/>
    <cellStyle name="20% - Ênfase4 3 4 4 2" xfId="10999"/>
    <cellStyle name="20% - Ênfase4 3 4 5" xfId="8951"/>
    <cellStyle name="20% - Ênfase4 3 5" xfId="1713"/>
    <cellStyle name="20% - Ênfase4 3 5 2" xfId="5800"/>
    <cellStyle name="20% - Ênfase4 3 5 2 2" xfId="14077"/>
    <cellStyle name="20% - Ênfase4 3 5 3" xfId="7800"/>
    <cellStyle name="20% - Ênfase4 3 5 3 2" xfId="16077"/>
    <cellStyle name="20% - Ênfase4 3 5 4" xfId="3766"/>
    <cellStyle name="20% - Ênfase4 3 5 4 2" xfId="12043"/>
    <cellStyle name="20% - Ênfase4 3 5 5" xfId="9994"/>
    <cellStyle name="20% - Ênfase4 3 6" xfId="4263"/>
    <cellStyle name="20% - Ênfase4 3 6 2" xfId="12540"/>
    <cellStyle name="20% - Ênfase4 3 7" xfId="6294"/>
    <cellStyle name="20% - Ênfase4 3 7 2" xfId="14571"/>
    <cellStyle name="20% - Ênfase4 3 8" xfId="2214"/>
    <cellStyle name="20% - Ênfase4 3 8 2" xfId="10491"/>
    <cellStyle name="20% - Ênfase4 3 9" xfId="8445"/>
    <cellStyle name="20% - Ênfase4 4" xfId="249"/>
    <cellStyle name="20% - Ênfase4 4 2" xfId="250"/>
    <cellStyle name="20% - Ênfase4 4 2 2" xfId="1338"/>
    <cellStyle name="20% - Ênfase4 4 2 2 2" xfId="5428"/>
    <cellStyle name="20% - Ênfase4 4 2 2 2 2" xfId="13705"/>
    <cellStyle name="20% - Ênfase4 4 2 2 3" xfId="7453"/>
    <cellStyle name="20% - Ênfase4 4 2 2 3 2" xfId="15730"/>
    <cellStyle name="20% - Ênfase4 4 2 2 4" xfId="3394"/>
    <cellStyle name="20% - Ênfase4 4 2 2 4 2" xfId="11671"/>
    <cellStyle name="20% - Ênfase4 4 2 2 5" xfId="9622"/>
    <cellStyle name="20% - Ênfase4 4 2 3" xfId="829"/>
    <cellStyle name="20% - Ênfase4 4 2 3 2" xfId="4932"/>
    <cellStyle name="20% - Ênfase4 4 2 3 2 2" xfId="13209"/>
    <cellStyle name="20% - Ênfase4 4 2 3 3" xfId="6957"/>
    <cellStyle name="20% - Ênfase4 4 2 3 3 2" xfId="15234"/>
    <cellStyle name="20% - Ênfase4 4 2 3 4" xfId="2889"/>
    <cellStyle name="20% - Ênfase4 4 2 3 4 2" xfId="11166"/>
    <cellStyle name="20% - Ênfase4 4 2 3 5" xfId="9118"/>
    <cellStyle name="20% - Ênfase4 4 2 4" xfId="1879"/>
    <cellStyle name="20% - Ênfase4 4 2 4 2" xfId="5965"/>
    <cellStyle name="20% - Ênfase4 4 2 4 2 2" xfId="14242"/>
    <cellStyle name="20% - Ênfase4 4 2 4 3" xfId="7965"/>
    <cellStyle name="20% - Ênfase4 4 2 4 3 2" xfId="16242"/>
    <cellStyle name="20% - Ênfase4 4 2 4 4" xfId="3932"/>
    <cellStyle name="20% - Ênfase4 4 2 4 4 2" xfId="12209"/>
    <cellStyle name="20% - Ênfase4 4 2 4 5" xfId="10160"/>
    <cellStyle name="20% - Ênfase4 4 2 5" xfId="4428"/>
    <cellStyle name="20% - Ênfase4 4 2 5 2" xfId="12705"/>
    <cellStyle name="20% - Ênfase4 4 2 6" xfId="6459"/>
    <cellStyle name="20% - Ênfase4 4 2 6 2" xfId="14736"/>
    <cellStyle name="20% - Ênfase4 4 2 7" xfId="2380"/>
    <cellStyle name="20% - Ênfase4 4 2 7 2" xfId="10657"/>
    <cellStyle name="20% - Ênfase4 4 2 8" xfId="8611"/>
    <cellStyle name="20% - Ênfase4 4 3" xfId="1337"/>
    <cellStyle name="20% - Ênfase4 4 3 2" xfId="5427"/>
    <cellStyle name="20% - Ênfase4 4 3 2 2" xfId="13704"/>
    <cellStyle name="20% - Ênfase4 4 3 3" xfId="7452"/>
    <cellStyle name="20% - Ênfase4 4 3 3 2" xfId="15729"/>
    <cellStyle name="20% - Ênfase4 4 3 4" xfId="3393"/>
    <cellStyle name="20% - Ênfase4 4 3 4 2" xfId="11670"/>
    <cellStyle name="20% - Ênfase4 4 3 5" xfId="9621"/>
    <cellStyle name="20% - Ênfase4 4 4" xfId="828"/>
    <cellStyle name="20% - Ênfase4 4 4 2" xfId="4931"/>
    <cellStyle name="20% - Ênfase4 4 4 2 2" xfId="13208"/>
    <cellStyle name="20% - Ênfase4 4 4 3" xfId="6956"/>
    <cellStyle name="20% - Ênfase4 4 4 3 2" xfId="15233"/>
    <cellStyle name="20% - Ênfase4 4 4 4" xfId="2888"/>
    <cellStyle name="20% - Ênfase4 4 4 4 2" xfId="11165"/>
    <cellStyle name="20% - Ênfase4 4 4 5" xfId="9117"/>
    <cellStyle name="20% - Ênfase4 4 5" xfId="1878"/>
    <cellStyle name="20% - Ênfase4 4 5 2" xfId="5964"/>
    <cellStyle name="20% - Ênfase4 4 5 2 2" xfId="14241"/>
    <cellStyle name="20% - Ênfase4 4 5 3" xfId="7964"/>
    <cellStyle name="20% - Ênfase4 4 5 3 2" xfId="16241"/>
    <cellStyle name="20% - Ênfase4 4 5 4" xfId="3931"/>
    <cellStyle name="20% - Ênfase4 4 5 4 2" xfId="12208"/>
    <cellStyle name="20% - Ênfase4 4 5 5" xfId="10159"/>
    <cellStyle name="20% - Ênfase4 4 6" xfId="4427"/>
    <cellStyle name="20% - Ênfase4 4 6 2" xfId="12704"/>
    <cellStyle name="20% - Ênfase4 4 7" xfId="6458"/>
    <cellStyle name="20% - Ênfase4 4 7 2" xfId="14735"/>
    <cellStyle name="20% - Ênfase4 4 8" xfId="2379"/>
    <cellStyle name="20% - Ênfase4 4 8 2" xfId="10656"/>
    <cellStyle name="20% - Ênfase4 4 9" xfId="8610"/>
    <cellStyle name="20% - Ênfase4 5" xfId="251"/>
    <cellStyle name="20% - Ênfase4 5 2" xfId="252"/>
    <cellStyle name="20% - Ênfase4 5 2 2" xfId="1340"/>
    <cellStyle name="20% - Ênfase4 5 2 2 2" xfId="5430"/>
    <cellStyle name="20% - Ênfase4 5 2 2 2 2" xfId="13707"/>
    <cellStyle name="20% - Ênfase4 5 2 2 3" xfId="7455"/>
    <cellStyle name="20% - Ênfase4 5 2 2 3 2" xfId="15732"/>
    <cellStyle name="20% - Ênfase4 5 2 2 4" xfId="3396"/>
    <cellStyle name="20% - Ênfase4 5 2 2 4 2" xfId="11673"/>
    <cellStyle name="20% - Ênfase4 5 2 2 5" xfId="9624"/>
    <cellStyle name="20% - Ênfase4 5 2 3" xfId="831"/>
    <cellStyle name="20% - Ênfase4 5 2 3 2" xfId="4934"/>
    <cellStyle name="20% - Ênfase4 5 2 3 2 2" xfId="13211"/>
    <cellStyle name="20% - Ênfase4 5 2 3 3" xfId="6959"/>
    <cellStyle name="20% - Ênfase4 5 2 3 3 2" xfId="15236"/>
    <cellStyle name="20% - Ênfase4 5 2 3 4" xfId="2891"/>
    <cellStyle name="20% - Ênfase4 5 2 3 4 2" xfId="11168"/>
    <cellStyle name="20% - Ênfase4 5 2 3 5" xfId="9120"/>
    <cellStyle name="20% - Ênfase4 5 2 4" xfId="1881"/>
    <cellStyle name="20% - Ênfase4 5 2 4 2" xfId="5967"/>
    <cellStyle name="20% - Ênfase4 5 2 4 2 2" xfId="14244"/>
    <cellStyle name="20% - Ênfase4 5 2 4 3" xfId="7967"/>
    <cellStyle name="20% - Ênfase4 5 2 4 3 2" xfId="16244"/>
    <cellStyle name="20% - Ênfase4 5 2 4 4" xfId="3934"/>
    <cellStyle name="20% - Ênfase4 5 2 4 4 2" xfId="12211"/>
    <cellStyle name="20% - Ênfase4 5 2 4 5" xfId="10162"/>
    <cellStyle name="20% - Ênfase4 5 2 5" xfId="4430"/>
    <cellStyle name="20% - Ênfase4 5 2 5 2" xfId="12707"/>
    <cellStyle name="20% - Ênfase4 5 2 6" xfId="6461"/>
    <cellStyle name="20% - Ênfase4 5 2 6 2" xfId="14738"/>
    <cellStyle name="20% - Ênfase4 5 2 7" xfId="2382"/>
    <cellStyle name="20% - Ênfase4 5 2 7 2" xfId="10659"/>
    <cellStyle name="20% - Ênfase4 5 2 8" xfId="8613"/>
    <cellStyle name="20% - Ênfase4 5 3" xfId="1339"/>
    <cellStyle name="20% - Ênfase4 5 3 2" xfId="5429"/>
    <cellStyle name="20% - Ênfase4 5 3 2 2" xfId="13706"/>
    <cellStyle name="20% - Ênfase4 5 3 3" xfId="7454"/>
    <cellStyle name="20% - Ênfase4 5 3 3 2" xfId="15731"/>
    <cellStyle name="20% - Ênfase4 5 3 4" xfId="3395"/>
    <cellStyle name="20% - Ênfase4 5 3 4 2" xfId="11672"/>
    <cellStyle name="20% - Ênfase4 5 3 5" xfId="9623"/>
    <cellStyle name="20% - Ênfase4 5 4" xfId="830"/>
    <cellStyle name="20% - Ênfase4 5 4 2" xfId="4933"/>
    <cellStyle name="20% - Ênfase4 5 4 2 2" xfId="13210"/>
    <cellStyle name="20% - Ênfase4 5 4 3" xfId="6958"/>
    <cellStyle name="20% - Ênfase4 5 4 3 2" xfId="15235"/>
    <cellStyle name="20% - Ênfase4 5 4 4" xfId="2890"/>
    <cellStyle name="20% - Ênfase4 5 4 4 2" xfId="11167"/>
    <cellStyle name="20% - Ênfase4 5 4 5" xfId="9119"/>
    <cellStyle name="20% - Ênfase4 5 5" xfId="1880"/>
    <cellStyle name="20% - Ênfase4 5 5 2" xfId="5966"/>
    <cellStyle name="20% - Ênfase4 5 5 2 2" xfId="14243"/>
    <cellStyle name="20% - Ênfase4 5 5 3" xfId="7966"/>
    <cellStyle name="20% - Ênfase4 5 5 3 2" xfId="16243"/>
    <cellStyle name="20% - Ênfase4 5 5 4" xfId="3933"/>
    <cellStyle name="20% - Ênfase4 5 5 4 2" xfId="12210"/>
    <cellStyle name="20% - Ênfase4 5 5 5" xfId="10161"/>
    <cellStyle name="20% - Ênfase4 5 6" xfId="4429"/>
    <cellStyle name="20% - Ênfase4 5 6 2" xfId="12706"/>
    <cellStyle name="20% - Ênfase4 5 7" xfId="6460"/>
    <cellStyle name="20% - Ênfase4 5 7 2" xfId="14737"/>
    <cellStyle name="20% - Ênfase4 5 8" xfId="2381"/>
    <cellStyle name="20% - Ênfase4 5 8 2" xfId="10658"/>
    <cellStyle name="20% - Ênfase4 5 9" xfId="8612"/>
    <cellStyle name="20% - Ênfase4 6" xfId="254"/>
    <cellStyle name="20% - Ênfase4 6 2" xfId="256"/>
    <cellStyle name="20% - Ênfase4 6 2 2" xfId="1344"/>
    <cellStyle name="20% - Ênfase4 6 2 2 2" xfId="5434"/>
    <cellStyle name="20% - Ênfase4 6 2 2 2 2" xfId="13711"/>
    <cellStyle name="20% - Ênfase4 6 2 2 3" xfId="7459"/>
    <cellStyle name="20% - Ênfase4 6 2 2 3 2" xfId="15736"/>
    <cellStyle name="20% - Ênfase4 6 2 2 4" xfId="3400"/>
    <cellStyle name="20% - Ênfase4 6 2 2 4 2" xfId="11677"/>
    <cellStyle name="20% - Ênfase4 6 2 2 5" xfId="9628"/>
    <cellStyle name="20% - Ênfase4 6 2 3" xfId="835"/>
    <cellStyle name="20% - Ênfase4 6 2 3 2" xfId="4938"/>
    <cellStyle name="20% - Ênfase4 6 2 3 2 2" xfId="13215"/>
    <cellStyle name="20% - Ênfase4 6 2 3 3" xfId="6963"/>
    <cellStyle name="20% - Ênfase4 6 2 3 3 2" xfId="15240"/>
    <cellStyle name="20% - Ênfase4 6 2 3 4" xfId="2895"/>
    <cellStyle name="20% - Ênfase4 6 2 3 4 2" xfId="11172"/>
    <cellStyle name="20% - Ênfase4 6 2 3 5" xfId="9124"/>
    <cellStyle name="20% - Ênfase4 6 2 4" xfId="1885"/>
    <cellStyle name="20% - Ênfase4 6 2 4 2" xfId="5971"/>
    <cellStyle name="20% - Ênfase4 6 2 4 2 2" xfId="14248"/>
    <cellStyle name="20% - Ênfase4 6 2 4 3" xfId="7971"/>
    <cellStyle name="20% - Ênfase4 6 2 4 3 2" xfId="16248"/>
    <cellStyle name="20% - Ênfase4 6 2 4 4" xfId="3938"/>
    <cellStyle name="20% - Ênfase4 6 2 4 4 2" xfId="12215"/>
    <cellStyle name="20% - Ênfase4 6 2 4 5" xfId="10166"/>
    <cellStyle name="20% - Ênfase4 6 2 5" xfId="4434"/>
    <cellStyle name="20% - Ênfase4 6 2 5 2" xfId="12711"/>
    <cellStyle name="20% - Ênfase4 6 2 6" xfId="6465"/>
    <cellStyle name="20% - Ênfase4 6 2 6 2" xfId="14742"/>
    <cellStyle name="20% - Ênfase4 6 2 7" xfId="2386"/>
    <cellStyle name="20% - Ênfase4 6 2 7 2" xfId="10663"/>
    <cellStyle name="20% - Ênfase4 6 2 8" xfId="8617"/>
    <cellStyle name="20% - Ênfase4 6 3" xfId="1342"/>
    <cellStyle name="20% - Ênfase4 6 3 2" xfId="5432"/>
    <cellStyle name="20% - Ênfase4 6 3 2 2" xfId="13709"/>
    <cellStyle name="20% - Ênfase4 6 3 3" xfId="7457"/>
    <cellStyle name="20% - Ênfase4 6 3 3 2" xfId="15734"/>
    <cellStyle name="20% - Ênfase4 6 3 4" xfId="3398"/>
    <cellStyle name="20% - Ênfase4 6 3 4 2" xfId="11675"/>
    <cellStyle name="20% - Ênfase4 6 3 5" xfId="9626"/>
    <cellStyle name="20% - Ênfase4 6 4" xfId="833"/>
    <cellStyle name="20% - Ênfase4 6 4 2" xfId="4936"/>
    <cellStyle name="20% - Ênfase4 6 4 2 2" xfId="13213"/>
    <cellStyle name="20% - Ênfase4 6 4 3" xfId="6961"/>
    <cellStyle name="20% - Ênfase4 6 4 3 2" xfId="15238"/>
    <cellStyle name="20% - Ênfase4 6 4 4" xfId="2893"/>
    <cellStyle name="20% - Ênfase4 6 4 4 2" xfId="11170"/>
    <cellStyle name="20% - Ênfase4 6 4 5" xfId="9122"/>
    <cellStyle name="20% - Ênfase4 6 5" xfId="1883"/>
    <cellStyle name="20% - Ênfase4 6 5 2" xfId="5969"/>
    <cellStyle name="20% - Ênfase4 6 5 2 2" xfId="14246"/>
    <cellStyle name="20% - Ênfase4 6 5 3" xfId="7969"/>
    <cellStyle name="20% - Ênfase4 6 5 3 2" xfId="16246"/>
    <cellStyle name="20% - Ênfase4 6 5 4" xfId="3936"/>
    <cellStyle name="20% - Ênfase4 6 5 4 2" xfId="12213"/>
    <cellStyle name="20% - Ênfase4 6 5 5" xfId="10164"/>
    <cellStyle name="20% - Ênfase4 6 6" xfId="4432"/>
    <cellStyle name="20% - Ênfase4 6 6 2" xfId="12709"/>
    <cellStyle name="20% - Ênfase4 6 7" xfId="6463"/>
    <cellStyle name="20% - Ênfase4 6 7 2" xfId="14740"/>
    <cellStyle name="20% - Ênfase4 6 8" xfId="2384"/>
    <cellStyle name="20% - Ênfase4 6 8 2" xfId="10661"/>
    <cellStyle name="20% - Ênfase4 6 9" xfId="8615"/>
    <cellStyle name="20% - Ênfase4 7" xfId="161"/>
    <cellStyle name="20% - Ênfase4 7 2" xfId="258"/>
    <cellStyle name="20% - Ênfase4 7 2 2" xfId="1346"/>
    <cellStyle name="20% - Ênfase4 7 2 2 2" xfId="5436"/>
    <cellStyle name="20% - Ênfase4 7 2 2 2 2" xfId="13713"/>
    <cellStyle name="20% - Ênfase4 7 2 2 3" xfId="7461"/>
    <cellStyle name="20% - Ênfase4 7 2 2 3 2" xfId="15738"/>
    <cellStyle name="20% - Ênfase4 7 2 2 4" xfId="3402"/>
    <cellStyle name="20% - Ênfase4 7 2 2 4 2" xfId="11679"/>
    <cellStyle name="20% - Ênfase4 7 2 2 5" xfId="9630"/>
    <cellStyle name="20% - Ênfase4 7 2 3" xfId="837"/>
    <cellStyle name="20% - Ênfase4 7 2 3 2" xfId="4940"/>
    <cellStyle name="20% - Ênfase4 7 2 3 2 2" xfId="13217"/>
    <cellStyle name="20% - Ênfase4 7 2 3 3" xfId="6965"/>
    <cellStyle name="20% - Ênfase4 7 2 3 3 2" xfId="15242"/>
    <cellStyle name="20% - Ênfase4 7 2 3 4" xfId="2897"/>
    <cellStyle name="20% - Ênfase4 7 2 3 4 2" xfId="11174"/>
    <cellStyle name="20% - Ênfase4 7 2 3 5" xfId="9126"/>
    <cellStyle name="20% - Ênfase4 7 2 4" xfId="1887"/>
    <cellStyle name="20% - Ênfase4 7 2 4 2" xfId="5973"/>
    <cellStyle name="20% - Ênfase4 7 2 4 2 2" xfId="14250"/>
    <cellStyle name="20% - Ênfase4 7 2 4 3" xfId="7973"/>
    <cellStyle name="20% - Ênfase4 7 2 4 3 2" xfId="16250"/>
    <cellStyle name="20% - Ênfase4 7 2 4 4" xfId="3940"/>
    <cellStyle name="20% - Ênfase4 7 2 4 4 2" xfId="12217"/>
    <cellStyle name="20% - Ênfase4 7 2 4 5" xfId="10168"/>
    <cellStyle name="20% - Ênfase4 7 2 5" xfId="4436"/>
    <cellStyle name="20% - Ênfase4 7 2 5 2" xfId="12713"/>
    <cellStyle name="20% - Ênfase4 7 2 6" xfId="6467"/>
    <cellStyle name="20% - Ênfase4 7 2 6 2" xfId="14744"/>
    <cellStyle name="20% - Ênfase4 7 2 7" xfId="2388"/>
    <cellStyle name="20% - Ênfase4 7 2 7 2" xfId="10665"/>
    <cellStyle name="20% - Ênfase4 7 2 8" xfId="8619"/>
    <cellStyle name="20% - Ênfase4 7 3" xfId="1255"/>
    <cellStyle name="20% - Ênfase4 7 3 2" xfId="5346"/>
    <cellStyle name="20% - Ênfase4 7 3 2 2" xfId="13623"/>
    <cellStyle name="20% - Ênfase4 7 3 3" xfId="7371"/>
    <cellStyle name="20% - Ênfase4 7 3 3 2" xfId="15648"/>
    <cellStyle name="20% - Ênfase4 7 3 4" xfId="3311"/>
    <cellStyle name="20% - Ênfase4 7 3 4 2" xfId="11588"/>
    <cellStyle name="20% - Ênfase4 7 3 5" xfId="9539"/>
    <cellStyle name="20% - Ênfase4 7 4" xfId="746"/>
    <cellStyle name="20% - Ênfase4 7 4 2" xfId="4850"/>
    <cellStyle name="20% - Ênfase4 7 4 2 2" xfId="13127"/>
    <cellStyle name="20% - Ênfase4 7 4 3" xfId="6875"/>
    <cellStyle name="20% - Ênfase4 7 4 3 2" xfId="15152"/>
    <cellStyle name="20% - Ênfase4 7 4 4" xfId="2806"/>
    <cellStyle name="20% - Ênfase4 7 4 4 2" xfId="11083"/>
    <cellStyle name="20% - Ênfase4 7 4 5" xfId="9035"/>
    <cellStyle name="20% - Ênfase4 7 5" xfId="1796"/>
    <cellStyle name="20% - Ênfase4 7 5 2" xfId="5883"/>
    <cellStyle name="20% - Ênfase4 7 5 2 2" xfId="14160"/>
    <cellStyle name="20% - Ênfase4 7 5 3" xfId="7883"/>
    <cellStyle name="20% - Ênfase4 7 5 3 2" xfId="16160"/>
    <cellStyle name="20% - Ênfase4 7 5 4" xfId="3849"/>
    <cellStyle name="20% - Ênfase4 7 5 4 2" xfId="12126"/>
    <cellStyle name="20% - Ênfase4 7 5 5" xfId="10077"/>
    <cellStyle name="20% - Ênfase4 7 6" xfId="4346"/>
    <cellStyle name="20% - Ênfase4 7 6 2" xfId="12623"/>
    <cellStyle name="20% - Ênfase4 7 7" xfId="6377"/>
    <cellStyle name="20% - Ênfase4 7 7 2" xfId="14654"/>
    <cellStyle name="20% - Ênfase4 7 8" xfId="2297"/>
    <cellStyle name="20% - Ênfase4 7 8 2" xfId="10574"/>
    <cellStyle name="20% - Ênfase4 7 9" xfId="8528"/>
    <cellStyle name="20% - Ênfase4 8" xfId="260"/>
    <cellStyle name="20% - Ênfase4 8 2" xfId="262"/>
    <cellStyle name="20% - Ênfase4 8 2 2" xfId="1350"/>
    <cellStyle name="20% - Ênfase4 8 2 2 2" xfId="5440"/>
    <cellStyle name="20% - Ênfase4 8 2 2 2 2" xfId="13717"/>
    <cellStyle name="20% - Ênfase4 8 2 2 3" xfId="7465"/>
    <cellStyle name="20% - Ênfase4 8 2 2 3 2" xfId="15742"/>
    <cellStyle name="20% - Ênfase4 8 2 2 4" xfId="3406"/>
    <cellStyle name="20% - Ênfase4 8 2 2 4 2" xfId="11683"/>
    <cellStyle name="20% - Ênfase4 8 2 2 5" xfId="9634"/>
    <cellStyle name="20% - Ênfase4 8 2 3" xfId="841"/>
    <cellStyle name="20% - Ênfase4 8 2 3 2" xfId="4944"/>
    <cellStyle name="20% - Ênfase4 8 2 3 2 2" xfId="13221"/>
    <cellStyle name="20% - Ênfase4 8 2 3 3" xfId="6969"/>
    <cellStyle name="20% - Ênfase4 8 2 3 3 2" xfId="15246"/>
    <cellStyle name="20% - Ênfase4 8 2 3 4" xfId="2901"/>
    <cellStyle name="20% - Ênfase4 8 2 3 4 2" xfId="11178"/>
    <cellStyle name="20% - Ênfase4 8 2 3 5" xfId="9130"/>
    <cellStyle name="20% - Ênfase4 8 2 4" xfId="1891"/>
    <cellStyle name="20% - Ênfase4 8 2 4 2" xfId="5977"/>
    <cellStyle name="20% - Ênfase4 8 2 4 2 2" xfId="14254"/>
    <cellStyle name="20% - Ênfase4 8 2 4 3" xfId="7977"/>
    <cellStyle name="20% - Ênfase4 8 2 4 3 2" xfId="16254"/>
    <cellStyle name="20% - Ênfase4 8 2 4 4" xfId="3944"/>
    <cellStyle name="20% - Ênfase4 8 2 4 4 2" xfId="12221"/>
    <cellStyle name="20% - Ênfase4 8 2 4 5" xfId="10172"/>
    <cellStyle name="20% - Ênfase4 8 2 5" xfId="4440"/>
    <cellStyle name="20% - Ênfase4 8 2 5 2" xfId="12717"/>
    <cellStyle name="20% - Ênfase4 8 2 6" xfId="6471"/>
    <cellStyle name="20% - Ênfase4 8 2 6 2" xfId="14748"/>
    <cellStyle name="20% - Ênfase4 8 2 7" xfId="2392"/>
    <cellStyle name="20% - Ênfase4 8 2 7 2" xfId="10669"/>
    <cellStyle name="20% - Ênfase4 8 2 8" xfId="8623"/>
    <cellStyle name="20% - Ênfase4 8 3" xfId="1348"/>
    <cellStyle name="20% - Ênfase4 8 3 2" xfId="5438"/>
    <cellStyle name="20% - Ênfase4 8 3 2 2" xfId="13715"/>
    <cellStyle name="20% - Ênfase4 8 3 3" xfId="7463"/>
    <cellStyle name="20% - Ênfase4 8 3 3 2" xfId="15740"/>
    <cellStyle name="20% - Ênfase4 8 3 4" xfId="3404"/>
    <cellStyle name="20% - Ênfase4 8 3 4 2" xfId="11681"/>
    <cellStyle name="20% - Ênfase4 8 3 5" xfId="9632"/>
    <cellStyle name="20% - Ênfase4 8 4" xfId="839"/>
    <cellStyle name="20% - Ênfase4 8 4 2" xfId="4942"/>
    <cellStyle name="20% - Ênfase4 8 4 2 2" xfId="13219"/>
    <cellStyle name="20% - Ênfase4 8 4 3" xfId="6967"/>
    <cellStyle name="20% - Ênfase4 8 4 3 2" xfId="15244"/>
    <cellStyle name="20% - Ênfase4 8 4 4" xfId="2899"/>
    <cellStyle name="20% - Ênfase4 8 4 4 2" xfId="11176"/>
    <cellStyle name="20% - Ênfase4 8 4 5" xfId="9128"/>
    <cellStyle name="20% - Ênfase4 8 5" xfId="1889"/>
    <cellStyle name="20% - Ênfase4 8 5 2" xfId="5975"/>
    <cellStyle name="20% - Ênfase4 8 5 2 2" xfId="14252"/>
    <cellStyle name="20% - Ênfase4 8 5 3" xfId="7975"/>
    <cellStyle name="20% - Ênfase4 8 5 3 2" xfId="16252"/>
    <cellStyle name="20% - Ênfase4 8 5 4" xfId="3942"/>
    <cellStyle name="20% - Ênfase4 8 5 4 2" xfId="12219"/>
    <cellStyle name="20% - Ênfase4 8 5 5" xfId="10170"/>
    <cellStyle name="20% - Ênfase4 8 6" xfId="4438"/>
    <cellStyle name="20% - Ênfase4 8 6 2" xfId="12715"/>
    <cellStyle name="20% - Ênfase4 8 7" xfId="6469"/>
    <cellStyle name="20% - Ênfase4 8 7 2" xfId="14746"/>
    <cellStyle name="20% - Ênfase4 8 8" xfId="2390"/>
    <cellStyle name="20% - Ênfase4 8 8 2" xfId="10667"/>
    <cellStyle name="20% - Ênfase4 8 9" xfId="8621"/>
    <cellStyle name="20% - Ênfase4 9" xfId="264"/>
    <cellStyle name="20% - Ênfase4 9 2" xfId="268"/>
    <cellStyle name="20% - Ênfase4 9 2 2" xfId="1356"/>
    <cellStyle name="20% - Ênfase4 9 2 2 2" xfId="5446"/>
    <cellStyle name="20% - Ênfase4 9 2 2 2 2" xfId="13723"/>
    <cellStyle name="20% - Ênfase4 9 2 2 3" xfId="7471"/>
    <cellStyle name="20% - Ênfase4 9 2 2 3 2" xfId="15748"/>
    <cellStyle name="20% - Ênfase4 9 2 2 4" xfId="3412"/>
    <cellStyle name="20% - Ênfase4 9 2 2 4 2" xfId="11689"/>
    <cellStyle name="20% - Ênfase4 9 2 2 5" xfId="9640"/>
    <cellStyle name="20% - Ênfase4 9 2 3" xfId="847"/>
    <cellStyle name="20% - Ênfase4 9 2 3 2" xfId="4950"/>
    <cellStyle name="20% - Ênfase4 9 2 3 2 2" xfId="13227"/>
    <cellStyle name="20% - Ênfase4 9 2 3 3" xfId="6975"/>
    <cellStyle name="20% - Ênfase4 9 2 3 3 2" xfId="15252"/>
    <cellStyle name="20% - Ênfase4 9 2 3 4" xfId="2907"/>
    <cellStyle name="20% - Ênfase4 9 2 3 4 2" xfId="11184"/>
    <cellStyle name="20% - Ênfase4 9 2 3 5" xfId="9136"/>
    <cellStyle name="20% - Ênfase4 9 2 4" xfId="1897"/>
    <cellStyle name="20% - Ênfase4 9 2 4 2" xfId="5983"/>
    <cellStyle name="20% - Ênfase4 9 2 4 2 2" xfId="14260"/>
    <cellStyle name="20% - Ênfase4 9 2 4 3" xfId="7983"/>
    <cellStyle name="20% - Ênfase4 9 2 4 3 2" xfId="16260"/>
    <cellStyle name="20% - Ênfase4 9 2 4 4" xfId="3950"/>
    <cellStyle name="20% - Ênfase4 9 2 4 4 2" xfId="12227"/>
    <cellStyle name="20% - Ênfase4 9 2 4 5" xfId="10178"/>
    <cellStyle name="20% - Ênfase4 9 2 5" xfId="4446"/>
    <cellStyle name="20% - Ênfase4 9 2 5 2" xfId="12723"/>
    <cellStyle name="20% - Ênfase4 9 2 6" xfId="6477"/>
    <cellStyle name="20% - Ênfase4 9 2 6 2" xfId="14754"/>
    <cellStyle name="20% - Ênfase4 9 2 7" xfId="2398"/>
    <cellStyle name="20% - Ênfase4 9 2 7 2" xfId="10675"/>
    <cellStyle name="20% - Ênfase4 9 2 8" xfId="8629"/>
    <cellStyle name="20% - Ênfase4 9 3" xfId="1352"/>
    <cellStyle name="20% - Ênfase4 9 3 2" xfId="5442"/>
    <cellStyle name="20% - Ênfase4 9 3 2 2" xfId="13719"/>
    <cellStyle name="20% - Ênfase4 9 3 3" xfId="7467"/>
    <cellStyle name="20% - Ênfase4 9 3 3 2" xfId="15744"/>
    <cellStyle name="20% - Ênfase4 9 3 4" xfId="3408"/>
    <cellStyle name="20% - Ênfase4 9 3 4 2" xfId="11685"/>
    <cellStyle name="20% - Ênfase4 9 3 5" xfId="9636"/>
    <cellStyle name="20% - Ênfase4 9 4" xfId="843"/>
    <cellStyle name="20% - Ênfase4 9 4 2" xfId="4946"/>
    <cellStyle name="20% - Ênfase4 9 4 2 2" xfId="13223"/>
    <cellStyle name="20% - Ênfase4 9 4 3" xfId="6971"/>
    <cellStyle name="20% - Ênfase4 9 4 3 2" xfId="15248"/>
    <cellStyle name="20% - Ênfase4 9 4 4" xfId="2903"/>
    <cellStyle name="20% - Ênfase4 9 4 4 2" xfId="11180"/>
    <cellStyle name="20% - Ênfase4 9 4 5" xfId="9132"/>
    <cellStyle name="20% - Ênfase4 9 5" xfId="1893"/>
    <cellStyle name="20% - Ênfase4 9 5 2" xfId="5979"/>
    <cellStyle name="20% - Ênfase4 9 5 2 2" xfId="14256"/>
    <cellStyle name="20% - Ênfase4 9 5 3" xfId="7979"/>
    <cellStyle name="20% - Ênfase4 9 5 3 2" xfId="16256"/>
    <cellStyle name="20% - Ênfase4 9 5 4" xfId="3946"/>
    <cellStyle name="20% - Ênfase4 9 5 4 2" xfId="12223"/>
    <cellStyle name="20% - Ênfase4 9 5 5" xfId="10174"/>
    <cellStyle name="20% - Ênfase4 9 6" xfId="4442"/>
    <cellStyle name="20% - Ênfase4 9 6 2" xfId="12719"/>
    <cellStyle name="20% - Ênfase4 9 7" xfId="6473"/>
    <cellStyle name="20% - Ênfase4 9 7 2" xfId="14750"/>
    <cellStyle name="20% - Ênfase4 9 8" xfId="2394"/>
    <cellStyle name="20% - Ênfase4 9 8 2" xfId="10671"/>
    <cellStyle name="20% - Ênfase4 9 9" xfId="8625"/>
    <cellStyle name="20% - Ênfase5 10" xfId="157"/>
    <cellStyle name="20% - Ênfase5 10 2" xfId="111"/>
    <cellStyle name="20% - Ênfase5 10 2 2" xfId="1207"/>
    <cellStyle name="20% - Ênfase5 10 2 2 2" xfId="5298"/>
    <cellStyle name="20% - Ênfase5 10 2 2 2 2" xfId="13575"/>
    <cellStyle name="20% - Ênfase5 10 2 2 3" xfId="7323"/>
    <cellStyle name="20% - Ênfase5 10 2 2 3 2" xfId="15600"/>
    <cellStyle name="20% - Ênfase5 10 2 2 4" xfId="3263"/>
    <cellStyle name="20% - Ênfase5 10 2 2 4 2" xfId="11540"/>
    <cellStyle name="20% - Ênfase5 10 2 2 5" xfId="9491"/>
    <cellStyle name="20% - Ênfase5 10 2 3" xfId="697"/>
    <cellStyle name="20% - Ênfase5 10 2 3 2" xfId="4802"/>
    <cellStyle name="20% - Ênfase5 10 2 3 2 2" xfId="13079"/>
    <cellStyle name="20% - Ênfase5 10 2 3 3" xfId="6827"/>
    <cellStyle name="20% - Ênfase5 10 2 3 3 2" xfId="15104"/>
    <cellStyle name="20% - Ênfase5 10 2 3 4" xfId="2757"/>
    <cellStyle name="20% - Ênfase5 10 2 3 4 2" xfId="11034"/>
    <cellStyle name="20% - Ênfase5 10 2 3 5" xfId="8986"/>
    <cellStyle name="20% - Ênfase5 10 2 4" xfId="1748"/>
    <cellStyle name="20% - Ênfase5 10 2 4 2" xfId="5835"/>
    <cellStyle name="20% - Ênfase5 10 2 4 2 2" xfId="14112"/>
    <cellStyle name="20% - Ênfase5 10 2 4 3" xfId="7835"/>
    <cellStyle name="20% - Ênfase5 10 2 4 3 2" xfId="16112"/>
    <cellStyle name="20% - Ênfase5 10 2 4 4" xfId="3801"/>
    <cellStyle name="20% - Ênfase5 10 2 4 4 2" xfId="12078"/>
    <cellStyle name="20% - Ênfase5 10 2 4 5" xfId="10029"/>
    <cellStyle name="20% - Ênfase5 10 2 5" xfId="4298"/>
    <cellStyle name="20% - Ênfase5 10 2 5 2" xfId="12575"/>
    <cellStyle name="20% - Ênfase5 10 2 6" xfId="6329"/>
    <cellStyle name="20% - Ênfase5 10 2 6 2" xfId="14606"/>
    <cellStyle name="20% - Ênfase5 10 2 7" xfId="2249"/>
    <cellStyle name="20% - Ênfase5 10 2 7 2" xfId="10526"/>
    <cellStyle name="20% - Ênfase5 10 2 8" xfId="8480"/>
    <cellStyle name="20% - Ênfase5 10 3" xfId="1251"/>
    <cellStyle name="20% - Ênfase5 10 3 2" xfId="5342"/>
    <cellStyle name="20% - Ênfase5 10 3 2 2" xfId="13619"/>
    <cellStyle name="20% - Ênfase5 10 3 3" xfId="7367"/>
    <cellStyle name="20% - Ênfase5 10 3 3 2" xfId="15644"/>
    <cellStyle name="20% - Ênfase5 10 3 4" xfId="3307"/>
    <cellStyle name="20% - Ênfase5 10 3 4 2" xfId="11584"/>
    <cellStyle name="20% - Ênfase5 10 3 5" xfId="9535"/>
    <cellStyle name="20% - Ênfase5 10 4" xfId="742"/>
    <cellStyle name="20% - Ênfase5 10 4 2" xfId="4846"/>
    <cellStyle name="20% - Ênfase5 10 4 2 2" xfId="13123"/>
    <cellStyle name="20% - Ênfase5 10 4 3" xfId="6871"/>
    <cellStyle name="20% - Ênfase5 10 4 3 2" xfId="15148"/>
    <cellStyle name="20% - Ênfase5 10 4 4" xfId="2802"/>
    <cellStyle name="20% - Ênfase5 10 4 4 2" xfId="11079"/>
    <cellStyle name="20% - Ênfase5 10 4 5" xfId="9031"/>
    <cellStyle name="20% - Ênfase5 10 5" xfId="1792"/>
    <cellStyle name="20% - Ênfase5 10 5 2" xfId="5879"/>
    <cellStyle name="20% - Ênfase5 10 5 2 2" xfId="14156"/>
    <cellStyle name="20% - Ênfase5 10 5 3" xfId="7879"/>
    <cellStyle name="20% - Ênfase5 10 5 3 2" xfId="16156"/>
    <cellStyle name="20% - Ênfase5 10 5 4" xfId="3845"/>
    <cellStyle name="20% - Ênfase5 10 5 4 2" xfId="12122"/>
    <cellStyle name="20% - Ênfase5 10 5 5" xfId="10073"/>
    <cellStyle name="20% - Ênfase5 10 6" xfId="4342"/>
    <cellStyle name="20% - Ênfase5 10 6 2" xfId="12619"/>
    <cellStyle name="20% - Ênfase5 10 7" xfId="6373"/>
    <cellStyle name="20% - Ênfase5 10 7 2" xfId="14650"/>
    <cellStyle name="20% - Ênfase5 10 8" xfId="2293"/>
    <cellStyle name="20% - Ênfase5 10 8 2" xfId="10570"/>
    <cellStyle name="20% - Ênfase5 10 9" xfId="8524"/>
    <cellStyle name="20% - Ênfase5 11" xfId="209"/>
    <cellStyle name="20% - Ênfase5 11 2" xfId="1302"/>
    <cellStyle name="20% - Ênfase5 11 2 2" xfId="5392"/>
    <cellStyle name="20% - Ênfase5 11 2 2 2" xfId="13669"/>
    <cellStyle name="20% - Ênfase5 11 2 3" xfId="7417"/>
    <cellStyle name="20% - Ênfase5 11 2 3 2" xfId="15694"/>
    <cellStyle name="20% - Ênfase5 11 2 4" xfId="3358"/>
    <cellStyle name="20% - Ênfase5 11 2 4 2" xfId="11635"/>
    <cellStyle name="20% - Ênfase5 11 2 5" xfId="9586"/>
    <cellStyle name="20% - Ênfase5 11 3" xfId="793"/>
    <cellStyle name="20% - Ênfase5 11 3 2" xfId="4896"/>
    <cellStyle name="20% - Ênfase5 11 3 2 2" xfId="13173"/>
    <cellStyle name="20% - Ênfase5 11 3 3" xfId="6921"/>
    <cellStyle name="20% - Ênfase5 11 3 3 2" xfId="15198"/>
    <cellStyle name="20% - Ênfase5 11 3 4" xfId="2853"/>
    <cellStyle name="20% - Ênfase5 11 3 4 2" xfId="11130"/>
    <cellStyle name="20% - Ênfase5 11 3 5" xfId="9082"/>
    <cellStyle name="20% - Ênfase5 11 4" xfId="1843"/>
    <cellStyle name="20% - Ênfase5 11 4 2" xfId="5929"/>
    <cellStyle name="20% - Ênfase5 11 4 2 2" xfId="14206"/>
    <cellStyle name="20% - Ênfase5 11 4 3" xfId="7929"/>
    <cellStyle name="20% - Ênfase5 11 4 3 2" xfId="16206"/>
    <cellStyle name="20% - Ênfase5 11 4 4" xfId="3896"/>
    <cellStyle name="20% - Ênfase5 11 4 4 2" xfId="12173"/>
    <cellStyle name="20% - Ênfase5 11 4 5" xfId="10124"/>
    <cellStyle name="20% - Ênfase5 11 5" xfId="4392"/>
    <cellStyle name="20% - Ênfase5 11 5 2" xfId="12669"/>
    <cellStyle name="20% - Ênfase5 11 6" xfId="6423"/>
    <cellStyle name="20% - Ênfase5 11 6 2" xfId="14700"/>
    <cellStyle name="20% - Ênfase5 11 7" xfId="2344"/>
    <cellStyle name="20% - Ênfase5 11 7 2" xfId="10621"/>
    <cellStyle name="20% - Ênfase5 11 8" xfId="8575"/>
    <cellStyle name="20% - Ênfase5 12" xfId="217"/>
    <cellStyle name="20% - Ênfase5 12 2" xfId="1310"/>
    <cellStyle name="20% - Ênfase5 12 2 2" xfId="5400"/>
    <cellStyle name="20% - Ênfase5 12 2 2 2" xfId="13677"/>
    <cellStyle name="20% - Ênfase5 12 2 3" xfId="7425"/>
    <cellStyle name="20% - Ênfase5 12 2 3 2" xfId="15702"/>
    <cellStyle name="20% - Ênfase5 12 2 4" xfId="3366"/>
    <cellStyle name="20% - Ênfase5 12 2 4 2" xfId="11643"/>
    <cellStyle name="20% - Ênfase5 12 2 5" xfId="9594"/>
    <cellStyle name="20% - Ênfase5 12 3" xfId="801"/>
    <cellStyle name="20% - Ênfase5 12 3 2" xfId="4904"/>
    <cellStyle name="20% - Ênfase5 12 3 2 2" xfId="13181"/>
    <cellStyle name="20% - Ênfase5 12 3 3" xfId="6929"/>
    <cellStyle name="20% - Ênfase5 12 3 3 2" xfId="15206"/>
    <cellStyle name="20% - Ênfase5 12 3 4" xfId="2861"/>
    <cellStyle name="20% - Ênfase5 12 3 4 2" xfId="11138"/>
    <cellStyle name="20% - Ênfase5 12 3 5" xfId="9090"/>
    <cellStyle name="20% - Ênfase5 12 4" xfId="1851"/>
    <cellStyle name="20% - Ênfase5 12 4 2" xfId="5937"/>
    <cellStyle name="20% - Ênfase5 12 4 2 2" xfId="14214"/>
    <cellStyle name="20% - Ênfase5 12 4 3" xfId="7937"/>
    <cellStyle name="20% - Ênfase5 12 4 3 2" xfId="16214"/>
    <cellStyle name="20% - Ênfase5 12 4 4" xfId="3904"/>
    <cellStyle name="20% - Ênfase5 12 4 4 2" xfId="12181"/>
    <cellStyle name="20% - Ênfase5 12 4 5" xfId="10132"/>
    <cellStyle name="20% - Ênfase5 12 5" xfId="4400"/>
    <cellStyle name="20% - Ênfase5 12 5 2" xfId="12677"/>
    <cellStyle name="20% - Ênfase5 12 6" xfId="6431"/>
    <cellStyle name="20% - Ênfase5 12 6 2" xfId="14708"/>
    <cellStyle name="20% - Ênfase5 12 7" xfId="2352"/>
    <cellStyle name="20% - Ênfase5 12 7 2" xfId="10629"/>
    <cellStyle name="20% - Ênfase5 12 8" xfId="8583"/>
    <cellStyle name="20% - Ênfase5 13" xfId="270"/>
    <cellStyle name="20% - Ênfase5 13 2" xfId="1358"/>
    <cellStyle name="20% - Ênfase5 13 2 2" xfId="5448"/>
    <cellStyle name="20% - Ênfase5 13 2 2 2" xfId="13725"/>
    <cellStyle name="20% - Ênfase5 13 2 3" xfId="7473"/>
    <cellStyle name="20% - Ênfase5 13 2 3 2" xfId="15750"/>
    <cellStyle name="20% - Ênfase5 13 2 4" xfId="3414"/>
    <cellStyle name="20% - Ênfase5 13 2 4 2" xfId="11691"/>
    <cellStyle name="20% - Ênfase5 13 2 5" xfId="9642"/>
    <cellStyle name="20% - Ênfase5 13 3" xfId="849"/>
    <cellStyle name="20% - Ênfase5 13 3 2" xfId="4952"/>
    <cellStyle name="20% - Ênfase5 13 3 2 2" xfId="13229"/>
    <cellStyle name="20% - Ênfase5 13 3 3" xfId="6977"/>
    <cellStyle name="20% - Ênfase5 13 3 3 2" xfId="15254"/>
    <cellStyle name="20% - Ênfase5 13 3 4" xfId="2909"/>
    <cellStyle name="20% - Ênfase5 13 3 4 2" xfId="11186"/>
    <cellStyle name="20% - Ênfase5 13 3 5" xfId="9138"/>
    <cellStyle name="20% - Ênfase5 13 4" xfId="1899"/>
    <cellStyle name="20% - Ênfase5 13 4 2" xfId="5985"/>
    <cellStyle name="20% - Ênfase5 13 4 2 2" xfId="14262"/>
    <cellStyle name="20% - Ênfase5 13 4 3" xfId="7985"/>
    <cellStyle name="20% - Ênfase5 13 4 3 2" xfId="16262"/>
    <cellStyle name="20% - Ênfase5 13 4 4" xfId="3952"/>
    <cellStyle name="20% - Ênfase5 13 4 4 2" xfId="12229"/>
    <cellStyle name="20% - Ênfase5 13 4 5" xfId="10180"/>
    <cellStyle name="20% - Ênfase5 13 5" xfId="4448"/>
    <cellStyle name="20% - Ênfase5 13 5 2" xfId="12725"/>
    <cellStyle name="20% - Ênfase5 13 6" xfId="6479"/>
    <cellStyle name="20% - Ênfase5 13 6 2" xfId="14756"/>
    <cellStyle name="20% - Ênfase5 13 7" xfId="2400"/>
    <cellStyle name="20% - Ênfase5 13 7 2" xfId="10677"/>
    <cellStyle name="20% - Ênfase5 13 8" xfId="8631"/>
    <cellStyle name="20% - Ênfase5 14" xfId="272"/>
    <cellStyle name="20% - Ênfase5 14 2" xfId="1360"/>
    <cellStyle name="20% - Ênfase5 14 2 2" xfId="5450"/>
    <cellStyle name="20% - Ênfase5 14 2 2 2" xfId="13727"/>
    <cellStyle name="20% - Ênfase5 14 2 3" xfId="7475"/>
    <cellStyle name="20% - Ênfase5 14 2 3 2" xfId="15752"/>
    <cellStyle name="20% - Ênfase5 14 2 4" xfId="3416"/>
    <cellStyle name="20% - Ênfase5 14 2 4 2" xfId="11693"/>
    <cellStyle name="20% - Ênfase5 14 2 5" xfId="9644"/>
    <cellStyle name="20% - Ênfase5 14 3" xfId="851"/>
    <cellStyle name="20% - Ênfase5 14 3 2" xfId="4954"/>
    <cellStyle name="20% - Ênfase5 14 3 2 2" xfId="13231"/>
    <cellStyle name="20% - Ênfase5 14 3 3" xfId="6979"/>
    <cellStyle name="20% - Ênfase5 14 3 3 2" xfId="15256"/>
    <cellStyle name="20% - Ênfase5 14 3 4" xfId="2911"/>
    <cellStyle name="20% - Ênfase5 14 3 4 2" xfId="11188"/>
    <cellStyle name="20% - Ênfase5 14 3 5" xfId="9140"/>
    <cellStyle name="20% - Ênfase5 14 4" xfId="1901"/>
    <cellStyle name="20% - Ênfase5 14 4 2" xfId="5987"/>
    <cellStyle name="20% - Ênfase5 14 4 2 2" xfId="14264"/>
    <cellStyle name="20% - Ênfase5 14 4 3" xfId="7987"/>
    <cellStyle name="20% - Ênfase5 14 4 3 2" xfId="16264"/>
    <cellStyle name="20% - Ênfase5 14 4 4" xfId="3954"/>
    <cellStyle name="20% - Ênfase5 14 4 4 2" xfId="12231"/>
    <cellStyle name="20% - Ênfase5 14 4 5" xfId="10182"/>
    <cellStyle name="20% - Ênfase5 14 5" xfId="4450"/>
    <cellStyle name="20% - Ênfase5 14 5 2" xfId="12727"/>
    <cellStyle name="20% - Ênfase5 14 6" xfId="6481"/>
    <cellStyle name="20% - Ênfase5 14 6 2" xfId="14758"/>
    <cellStyle name="20% - Ênfase5 14 7" xfId="2402"/>
    <cellStyle name="20% - Ênfase5 14 7 2" xfId="10679"/>
    <cellStyle name="20% - Ênfase5 14 8" xfId="8633"/>
    <cellStyle name="20% - Ênfase5 15" xfId="274"/>
    <cellStyle name="20% - Ênfase5 15 2" xfId="1362"/>
    <cellStyle name="20% - Ênfase5 15 2 2" xfId="5452"/>
    <cellStyle name="20% - Ênfase5 15 2 2 2" xfId="13729"/>
    <cellStyle name="20% - Ênfase5 15 2 3" xfId="7477"/>
    <cellStyle name="20% - Ênfase5 15 2 3 2" xfId="15754"/>
    <cellStyle name="20% - Ênfase5 15 2 4" xfId="3418"/>
    <cellStyle name="20% - Ênfase5 15 2 4 2" xfId="11695"/>
    <cellStyle name="20% - Ênfase5 15 2 5" xfId="9646"/>
    <cellStyle name="20% - Ênfase5 15 3" xfId="853"/>
    <cellStyle name="20% - Ênfase5 15 3 2" xfId="4956"/>
    <cellStyle name="20% - Ênfase5 15 3 2 2" xfId="13233"/>
    <cellStyle name="20% - Ênfase5 15 3 3" xfId="6981"/>
    <cellStyle name="20% - Ênfase5 15 3 3 2" xfId="15258"/>
    <cellStyle name="20% - Ênfase5 15 3 4" xfId="2913"/>
    <cellStyle name="20% - Ênfase5 15 3 4 2" xfId="11190"/>
    <cellStyle name="20% - Ênfase5 15 3 5" xfId="9142"/>
    <cellStyle name="20% - Ênfase5 15 4" xfId="1903"/>
    <cellStyle name="20% - Ênfase5 15 4 2" xfId="5989"/>
    <cellStyle name="20% - Ênfase5 15 4 2 2" xfId="14266"/>
    <cellStyle name="20% - Ênfase5 15 4 3" xfId="7989"/>
    <cellStyle name="20% - Ênfase5 15 4 3 2" xfId="16266"/>
    <cellStyle name="20% - Ênfase5 15 4 4" xfId="3956"/>
    <cellStyle name="20% - Ênfase5 15 4 4 2" xfId="12233"/>
    <cellStyle name="20% - Ênfase5 15 4 5" xfId="10184"/>
    <cellStyle name="20% - Ênfase5 15 5" xfId="4452"/>
    <cellStyle name="20% - Ênfase5 15 5 2" xfId="12729"/>
    <cellStyle name="20% - Ênfase5 15 6" xfId="6483"/>
    <cellStyle name="20% - Ênfase5 15 6 2" xfId="14760"/>
    <cellStyle name="20% - Ênfase5 15 7" xfId="2404"/>
    <cellStyle name="20% - Ênfase5 15 7 2" xfId="10681"/>
    <cellStyle name="20% - Ênfase5 15 8" xfId="8635"/>
    <cellStyle name="20% - Ênfase5 16" xfId="277"/>
    <cellStyle name="20% - Ênfase5 16 2" xfId="1365"/>
    <cellStyle name="20% - Ênfase5 16 2 2" xfId="5455"/>
    <cellStyle name="20% - Ênfase5 16 2 2 2" xfId="13732"/>
    <cellStyle name="20% - Ênfase5 16 2 3" xfId="7480"/>
    <cellStyle name="20% - Ênfase5 16 2 3 2" xfId="15757"/>
    <cellStyle name="20% - Ênfase5 16 2 4" xfId="3421"/>
    <cellStyle name="20% - Ênfase5 16 2 4 2" xfId="11698"/>
    <cellStyle name="20% - Ênfase5 16 2 5" xfId="9649"/>
    <cellStyle name="20% - Ênfase5 16 3" xfId="856"/>
    <cellStyle name="20% - Ênfase5 16 3 2" xfId="4959"/>
    <cellStyle name="20% - Ênfase5 16 3 2 2" xfId="13236"/>
    <cellStyle name="20% - Ênfase5 16 3 3" xfId="6984"/>
    <cellStyle name="20% - Ênfase5 16 3 3 2" xfId="15261"/>
    <cellStyle name="20% - Ênfase5 16 3 4" xfId="2916"/>
    <cellStyle name="20% - Ênfase5 16 3 4 2" xfId="11193"/>
    <cellStyle name="20% - Ênfase5 16 3 5" xfId="9145"/>
    <cellStyle name="20% - Ênfase5 16 4" xfId="1906"/>
    <cellStyle name="20% - Ênfase5 16 4 2" xfId="5992"/>
    <cellStyle name="20% - Ênfase5 16 4 2 2" xfId="14269"/>
    <cellStyle name="20% - Ênfase5 16 4 3" xfId="7992"/>
    <cellStyle name="20% - Ênfase5 16 4 3 2" xfId="16269"/>
    <cellStyle name="20% - Ênfase5 16 4 4" xfId="3959"/>
    <cellStyle name="20% - Ênfase5 16 4 4 2" xfId="12236"/>
    <cellStyle name="20% - Ênfase5 16 4 5" xfId="10187"/>
    <cellStyle name="20% - Ênfase5 16 5" xfId="4455"/>
    <cellStyle name="20% - Ênfase5 16 5 2" xfId="12732"/>
    <cellStyle name="20% - Ênfase5 16 6" xfId="6486"/>
    <cellStyle name="20% - Ênfase5 16 6 2" xfId="14763"/>
    <cellStyle name="20% - Ênfase5 16 7" xfId="2407"/>
    <cellStyle name="20% - Ênfase5 16 7 2" xfId="10684"/>
    <cellStyle name="20% - Ênfase5 16 8" xfId="8638"/>
    <cellStyle name="20% - Ênfase5 17" xfId="43"/>
    <cellStyle name="20% - Ênfase5 17 2" xfId="1144"/>
    <cellStyle name="20% - Ênfase5 17 2 2" xfId="5236"/>
    <cellStyle name="20% - Ênfase5 17 2 2 2" xfId="13513"/>
    <cellStyle name="20% - Ênfase5 17 2 3" xfId="7261"/>
    <cellStyle name="20% - Ênfase5 17 2 3 2" xfId="15538"/>
    <cellStyle name="20% - Ênfase5 17 2 4" xfId="3201"/>
    <cellStyle name="20% - Ênfase5 17 2 4 2" xfId="11478"/>
    <cellStyle name="20% - Ênfase5 17 2 5" xfId="9429"/>
    <cellStyle name="20% - Ênfase5 17 3" xfId="636"/>
    <cellStyle name="20% - Ênfase5 17 3 2" xfId="4742"/>
    <cellStyle name="20% - Ênfase5 17 3 2 2" xfId="13019"/>
    <cellStyle name="20% - Ênfase5 17 3 3" xfId="6767"/>
    <cellStyle name="20% - Ênfase5 17 3 3 2" xfId="15044"/>
    <cellStyle name="20% - Ênfase5 17 3 4" xfId="2697"/>
    <cellStyle name="20% - Ênfase5 17 3 4 2" xfId="10974"/>
    <cellStyle name="20% - Ênfase5 17 3 5" xfId="8926"/>
    <cellStyle name="20% - Ênfase5 17 4" xfId="1688"/>
    <cellStyle name="20% - Ênfase5 17 4 2" xfId="5775"/>
    <cellStyle name="20% - Ênfase5 17 4 2 2" xfId="14052"/>
    <cellStyle name="20% - Ênfase5 17 4 3" xfId="7775"/>
    <cellStyle name="20% - Ênfase5 17 4 3 2" xfId="16052"/>
    <cellStyle name="20% - Ênfase5 17 4 4" xfId="3741"/>
    <cellStyle name="20% - Ênfase5 17 4 4 2" xfId="12018"/>
    <cellStyle name="20% - Ênfase5 17 4 5" xfId="9969"/>
    <cellStyle name="20% - Ênfase5 17 5" xfId="4238"/>
    <cellStyle name="20% - Ênfase5 17 5 2" xfId="12515"/>
    <cellStyle name="20% - Ênfase5 17 6" xfId="6269"/>
    <cellStyle name="20% - Ênfase5 17 6 2" xfId="14546"/>
    <cellStyle name="20% - Ênfase5 17 7" xfId="2188"/>
    <cellStyle name="20% - Ênfase5 17 7 2" xfId="10465"/>
    <cellStyle name="20% - Ênfase5 17 8" xfId="8420"/>
    <cellStyle name="20% - Ênfase5 18" xfId="47"/>
    <cellStyle name="20% - Ênfase5 18 2" xfId="1147"/>
    <cellStyle name="20% - Ênfase5 18 2 2" xfId="5239"/>
    <cellStyle name="20% - Ênfase5 18 2 2 2" xfId="13516"/>
    <cellStyle name="20% - Ênfase5 18 2 3" xfId="7264"/>
    <cellStyle name="20% - Ênfase5 18 2 3 2" xfId="15541"/>
    <cellStyle name="20% - Ênfase5 18 2 4" xfId="3204"/>
    <cellStyle name="20% - Ênfase5 18 2 4 2" xfId="11481"/>
    <cellStyle name="20% - Ênfase5 18 2 5" xfId="9432"/>
    <cellStyle name="20% - Ênfase5 18 3" xfId="639"/>
    <cellStyle name="20% - Ênfase5 18 3 2" xfId="4745"/>
    <cellStyle name="20% - Ênfase5 18 3 2 2" xfId="13022"/>
    <cellStyle name="20% - Ênfase5 18 3 3" xfId="6770"/>
    <cellStyle name="20% - Ênfase5 18 3 3 2" xfId="15047"/>
    <cellStyle name="20% - Ênfase5 18 3 4" xfId="2700"/>
    <cellStyle name="20% - Ênfase5 18 3 4 2" xfId="10977"/>
    <cellStyle name="20% - Ênfase5 18 3 5" xfId="8929"/>
    <cellStyle name="20% - Ênfase5 18 4" xfId="1691"/>
    <cellStyle name="20% - Ênfase5 18 4 2" xfId="5778"/>
    <cellStyle name="20% - Ênfase5 18 4 2 2" xfId="14055"/>
    <cellStyle name="20% - Ênfase5 18 4 3" xfId="7778"/>
    <cellStyle name="20% - Ênfase5 18 4 3 2" xfId="16055"/>
    <cellStyle name="20% - Ênfase5 18 4 4" xfId="3744"/>
    <cellStyle name="20% - Ênfase5 18 4 4 2" xfId="12021"/>
    <cellStyle name="20% - Ênfase5 18 4 5" xfId="9972"/>
    <cellStyle name="20% - Ênfase5 18 5" xfId="4241"/>
    <cellStyle name="20% - Ênfase5 18 5 2" xfId="12518"/>
    <cellStyle name="20% - Ênfase5 18 6" xfId="6272"/>
    <cellStyle name="20% - Ênfase5 18 6 2" xfId="14549"/>
    <cellStyle name="20% - Ênfase5 18 7" xfId="2191"/>
    <cellStyle name="20% - Ênfase5 18 7 2" xfId="10468"/>
    <cellStyle name="20% - Ênfase5 18 8" xfId="8423"/>
    <cellStyle name="20% - Ênfase5 19" xfId="29"/>
    <cellStyle name="20% - Ênfase5 19 2" xfId="1133"/>
    <cellStyle name="20% - Ênfase5 19 2 2" xfId="5225"/>
    <cellStyle name="20% - Ênfase5 19 2 2 2" xfId="13502"/>
    <cellStyle name="20% - Ênfase5 19 2 3" xfId="7250"/>
    <cellStyle name="20% - Ênfase5 19 2 3 2" xfId="15527"/>
    <cellStyle name="20% - Ênfase5 19 2 4" xfId="3190"/>
    <cellStyle name="20% - Ênfase5 19 2 4 2" xfId="11467"/>
    <cellStyle name="20% - Ênfase5 19 2 5" xfId="9418"/>
    <cellStyle name="20% - Ênfase5 19 3" xfId="625"/>
    <cellStyle name="20% - Ênfase5 19 3 2" xfId="4731"/>
    <cellStyle name="20% - Ênfase5 19 3 2 2" xfId="13008"/>
    <cellStyle name="20% - Ênfase5 19 3 3" xfId="6756"/>
    <cellStyle name="20% - Ênfase5 19 3 3 2" xfId="15033"/>
    <cellStyle name="20% - Ênfase5 19 3 4" xfId="2686"/>
    <cellStyle name="20% - Ênfase5 19 3 4 2" xfId="10963"/>
    <cellStyle name="20% - Ênfase5 19 3 5" xfId="8915"/>
    <cellStyle name="20% - Ênfase5 19 4" xfId="1677"/>
    <cellStyle name="20% - Ênfase5 19 4 2" xfId="5764"/>
    <cellStyle name="20% - Ênfase5 19 4 2 2" xfId="14041"/>
    <cellStyle name="20% - Ênfase5 19 4 3" xfId="7764"/>
    <cellStyle name="20% - Ênfase5 19 4 3 2" xfId="16041"/>
    <cellStyle name="20% - Ênfase5 19 4 4" xfId="3730"/>
    <cellStyle name="20% - Ênfase5 19 4 4 2" xfId="12007"/>
    <cellStyle name="20% - Ênfase5 19 4 5" xfId="9958"/>
    <cellStyle name="20% - Ênfase5 19 5" xfId="4227"/>
    <cellStyle name="20% - Ênfase5 19 5 2" xfId="12504"/>
    <cellStyle name="20% - Ênfase5 19 6" xfId="6258"/>
    <cellStyle name="20% - Ênfase5 19 6 2" xfId="14535"/>
    <cellStyle name="20% - Ênfase5 19 7" xfId="2177"/>
    <cellStyle name="20% - Ênfase5 19 7 2" xfId="10454"/>
    <cellStyle name="20% - Ênfase5 19 8" xfId="8409"/>
    <cellStyle name="20% - Ênfase5 2" xfId="280"/>
    <cellStyle name="20% - Ênfase5 2 2" xfId="282"/>
    <cellStyle name="20% - Ênfase5 2 2 2" xfId="1370"/>
    <cellStyle name="20% - Ênfase5 2 2 2 2" xfId="5460"/>
    <cellStyle name="20% - Ênfase5 2 2 2 2 2" xfId="13737"/>
    <cellStyle name="20% - Ênfase5 2 2 2 3" xfId="7485"/>
    <cellStyle name="20% - Ênfase5 2 2 2 3 2" xfId="15762"/>
    <cellStyle name="20% - Ênfase5 2 2 2 4" xfId="3426"/>
    <cellStyle name="20% - Ênfase5 2 2 2 4 2" xfId="11703"/>
    <cellStyle name="20% - Ênfase5 2 2 2 5" xfId="9654"/>
    <cellStyle name="20% - Ênfase5 2 2 3" xfId="861"/>
    <cellStyle name="20% - Ênfase5 2 2 3 2" xfId="4964"/>
    <cellStyle name="20% - Ênfase5 2 2 3 2 2" xfId="13241"/>
    <cellStyle name="20% - Ênfase5 2 2 3 3" xfId="6989"/>
    <cellStyle name="20% - Ênfase5 2 2 3 3 2" xfId="15266"/>
    <cellStyle name="20% - Ênfase5 2 2 3 4" xfId="2921"/>
    <cellStyle name="20% - Ênfase5 2 2 3 4 2" xfId="11198"/>
    <cellStyle name="20% - Ênfase5 2 2 3 5" xfId="9150"/>
    <cellStyle name="20% - Ênfase5 2 2 4" xfId="1911"/>
    <cellStyle name="20% - Ênfase5 2 2 4 2" xfId="5997"/>
    <cellStyle name="20% - Ênfase5 2 2 4 2 2" xfId="14274"/>
    <cellStyle name="20% - Ênfase5 2 2 4 3" xfId="7997"/>
    <cellStyle name="20% - Ênfase5 2 2 4 3 2" xfId="16274"/>
    <cellStyle name="20% - Ênfase5 2 2 4 4" xfId="3964"/>
    <cellStyle name="20% - Ênfase5 2 2 4 4 2" xfId="12241"/>
    <cellStyle name="20% - Ênfase5 2 2 4 5" xfId="10192"/>
    <cellStyle name="20% - Ênfase5 2 2 5" xfId="4460"/>
    <cellStyle name="20% - Ênfase5 2 2 5 2" xfId="12737"/>
    <cellStyle name="20% - Ênfase5 2 2 6" xfId="6491"/>
    <cellStyle name="20% - Ênfase5 2 2 6 2" xfId="14768"/>
    <cellStyle name="20% - Ênfase5 2 2 7" xfId="2412"/>
    <cellStyle name="20% - Ênfase5 2 2 7 2" xfId="10689"/>
    <cellStyle name="20% - Ênfase5 2 2 8" xfId="8643"/>
    <cellStyle name="20% - Ênfase5 2 3" xfId="1368"/>
    <cellStyle name="20% - Ênfase5 2 3 2" xfId="5458"/>
    <cellStyle name="20% - Ênfase5 2 3 2 2" xfId="13735"/>
    <cellStyle name="20% - Ênfase5 2 3 3" xfId="7483"/>
    <cellStyle name="20% - Ênfase5 2 3 3 2" xfId="15760"/>
    <cellStyle name="20% - Ênfase5 2 3 4" xfId="3424"/>
    <cellStyle name="20% - Ênfase5 2 3 4 2" xfId="11701"/>
    <cellStyle name="20% - Ênfase5 2 3 5" xfId="9652"/>
    <cellStyle name="20% - Ênfase5 2 4" xfId="859"/>
    <cellStyle name="20% - Ênfase5 2 4 2" xfId="4962"/>
    <cellStyle name="20% - Ênfase5 2 4 2 2" xfId="13239"/>
    <cellStyle name="20% - Ênfase5 2 4 3" xfId="6987"/>
    <cellStyle name="20% - Ênfase5 2 4 3 2" xfId="15264"/>
    <cellStyle name="20% - Ênfase5 2 4 4" xfId="2919"/>
    <cellStyle name="20% - Ênfase5 2 4 4 2" xfId="11196"/>
    <cellStyle name="20% - Ênfase5 2 4 5" xfId="9148"/>
    <cellStyle name="20% - Ênfase5 2 5" xfId="1909"/>
    <cellStyle name="20% - Ênfase5 2 5 2" xfId="5995"/>
    <cellStyle name="20% - Ênfase5 2 5 2 2" xfId="14272"/>
    <cellStyle name="20% - Ênfase5 2 5 3" xfId="7995"/>
    <cellStyle name="20% - Ênfase5 2 5 3 2" xfId="16272"/>
    <cellStyle name="20% - Ênfase5 2 5 4" xfId="3962"/>
    <cellStyle name="20% - Ênfase5 2 5 4 2" xfId="12239"/>
    <cellStyle name="20% - Ênfase5 2 5 5" xfId="10190"/>
    <cellStyle name="20% - Ênfase5 2 6" xfId="4458"/>
    <cellStyle name="20% - Ênfase5 2 6 2" xfId="12735"/>
    <cellStyle name="20% - Ênfase5 2 7" xfId="6489"/>
    <cellStyle name="20% - Ênfase5 2 7 2" xfId="14766"/>
    <cellStyle name="20% - Ênfase5 2 8" xfId="2410"/>
    <cellStyle name="20% - Ênfase5 2 8 2" xfId="10687"/>
    <cellStyle name="20% - Ênfase5 2 9" xfId="8641"/>
    <cellStyle name="20% - Ênfase5 20" xfId="275"/>
    <cellStyle name="20% - Ênfase5 20 2" xfId="1363"/>
    <cellStyle name="20% - Ênfase5 20 2 2" xfId="5453"/>
    <cellStyle name="20% - Ênfase5 20 2 2 2" xfId="13730"/>
    <cellStyle name="20% - Ênfase5 20 2 3" xfId="7478"/>
    <cellStyle name="20% - Ênfase5 20 2 3 2" xfId="15755"/>
    <cellStyle name="20% - Ênfase5 20 2 4" xfId="3419"/>
    <cellStyle name="20% - Ênfase5 20 2 4 2" xfId="11696"/>
    <cellStyle name="20% - Ênfase5 20 2 5" xfId="9647"/>
    <cellStyle name="20% - Ênfase5 20 3" xfId="854"/>
    <cellStyle name="20% - Ênfase5 20 3 2" xfId="4957"/>
    <cellStyle name="20% - Ênfase5 20 3 2 2" xfId="13234"/>
    <cellStyle name="20% - Ênfase5 20 3 3" xfId="6982"/>
    <cellStyle name="20% - Ênfase5 20 3 3 2" xfId="15259"/>
    <cellStyle name="20% - Ênfase5 20 3 4" xfId="2914"/>
    <cellStyle name="20% - Ênfase5 20 3 4 2" xfId="11191"/>
    <cellStyle name="20% - Ênfase5 20 3 5" xfId="9143"/>
    <cellStyle name="20% - Ênfase5 20 4" xfId="1904"/>
    <cellStyle name="20% - Ênfase5 20 4 2" xfId="5990"/>
    <cellStyle name="20% - Ênfase5 20 4 2 2" xfId="14267"/>
    <cellStyle name="20% - Ênfase5 20 4 3" xfId="7990"/>
    <cellStyle name="20% - Ênfase5 20 4 3 2" xfId="16267"/>
    <cellStyle name="20% - Ênfase5 20 4 4" xfId="3957"/>
    <cellStyle name="20% - Ênfase5 20 4 4 2" xfId="12234"/>
    <cellStyle name="20% - Ênfase5 20 4 5" xfId="10185"/>
    <cellStyle name="20% - Ênfase5 20 5" xfId="4453"/>
    <cellStyle name="20% - Ênfase5 20 5 2" xfId="12730"/>
    <cellStyle name="20% - Ênfase5 20 6" xfId="6484"/>
    <cellStyle name="20% - Ênfase5 20 6 2" xfId="14761"/>
    <cellStyle name="20% - Ênfase5 20 7" xfId="2405"/>
    <cellStyle name="20% - Ênfase5 20 7 2" xfId="10682"/>
    <cellStyle name="20% - Ênfase5 20 8" xfId="8636"/>
    <cellStyle name="20% - Ênfase5 21" xfId="278"/>
    <cellStyle name="20% - Ênfase5 21 2" xfId="1366"/>
    <cellStyle name="20% - Ênfase5 21 2 2" xfId="5456"/>
    <cellStyle name="20% - Ênfase5 21 2 2 2" xfId="13733"/>
    <cellStyle name="20% - Ênfase5 21 2 3" xfId="7481"/>
    <cellStyle name="20% - Ênfase5 21 2 3 2" xfId="15758"/>
    <cellStyle name="20% - Ênfase5 21 2 4" xfId="3422"/>
    <cellStyle name="20% - Ênfase5 21 2 4 2" xfId="11699"/>
    <cellStyle name="20% - Ênfase5 21 2 5" xfId="9650"/>
    <cellStyle name="20% - Ênfase5 21 3" xfId="857"/>
    <cellStyle name="20% - Ênfase5 21 3 2" xfId="4960"/>
    <cellStyle name="20% - Ênfase5 21 3 2 2" xfId="13237"/>
    <cellStyle name="20% - Ênfase5 21 3 3" xfId="6985"/>
    <cellStyle name="20% - Ênfase5 21 3 3 2" xfId="15262"/>
    <cellStyle name="20% - Ênfase5 21 3 4" xfId="2917"/>
    <cellStyle name="20% - Ênfase5 21 3 4 2" xfId="11194"/>
    <cellStyle name="20% - Ênfase5 21 3 5" xfId="9146"/>
    <cellStyle name="20% - Ênfase5 21 4" xfId="1907"/>
    <cellStyle name="20% - Ênfase5 21 4 2" xfId="5993"/>
    <cellStyle name="20% - Ênfase5 21 4 2 2" xfId="14270"/>
    <cellStyle name="20% - Ênfase5 21 4 3" xfId="7993"/>
    <cellStyle name="20% - Ênfase5 21 4 3 2" xfId="16270"/>
    <cellStyle name="20% - Ênfase5 21 4 4" xfId="3960"/>
    <cellStyle name="20% - Ênfase5 21 4 4 2" xfId="12237"/>
    <cellStyle name="20% - Ênfase5 21 4 5" xfId="10188"/>
    <cellStyle name="20% - Ênfase5 21 5" xfId="4456"/>
    <cellStyle name="20% - Ênfase5 21 5 2" xfId="12733"/>
    <cellStyle name="20% - Ênfase5 21 6" xfId="6487"/>
    <cellStyle name="20% - Ênfase5 21 6 2" xfId="14764"/>
    <cellStyle name="20% - Ênfase5 21 7" xfId="2408"/>
    <cellStyle name="20% - Ênfase5 21 7 2" xfId="10685"/>
    <cellStyle name="20% - Ênfase5 21 8" xfId="8639"/>
    <cellStyle name="20% - Ênfase5 22" xfId="44"/>
    <cellStyle name="20% - Ênfase5 3" xfId="284"/>
    <cellStyle name="20% - Ênfase5 3 2" xfId="181"/>
    <cellStyle name="20% - Ênfase5 3 2 2" xfId="1275"/>
    <cellStyle name="20% - Ênfase5 3 2 2 2" xfId="5366"/>
    <cellStyle name="20% - Ênfase5 3 2 2 2 2" xfId="13643"/>
    <cellStyle name="20% - Ênfase5 3 2 2 3" xfId="7391"/>
    <cellStyle name="20% - Ênfase5 3 2 2 3 2" xfId="15668"/>
    <cellStyle name="20% - Ênfase5 3 2 2 4" xfId="3331"/>
    <cellStyle name="20% - Ênfase5 3 2 2 4 2" xfId="11608"/>
    <cellStyle name="20% - Ênfase5 3 2 2 5" xfId="9559"/>
    <cellStyle name="20% - Ênfase5 3 2 3" xfId="766"/>
    <cellStyle name="20% - Ênfase5 3 2 3 2" xfId="4870"/>
    <cellStyle name="20% - Ênfase5 3 2 3 2 2" xfId="13147"/>
    <cellStyle name="20% - Ênfase5 3 2 3 3" xfId="6895"/>
    <cellStyle name="20% - Ênfase5 3 2 3 3 2" xfId="15172"/>
    <cellStyle name="20% - Ênfase5 3 2 3 4" xfId="2826"/>
    <cellStyle name="20% - Ênfase5 3 2 3 4 2" xfId="11103"/>
    <cellStyle name="20% - Ênfase5 3 2 3 5" xfId="9055"/>
    <cellStyle name="20% - Ênfase5 3 2 4" xfId="1816"/>
    <cellStyle name="20% - Ênfase5 3 2 4 2" xfId="5903"/>
    <cellStyle name="20% - Ênfase5 3 2 4 2 2" xfId="14180"/>
    <cellStyle name="20% - Ênfase5 3 2 4 3" xfId="7903"/>
    <cellStyle name="20% - Ênfase5 3 2 4 3 2" xfId="16180"/>
    <cellStyle name="20% - Ênfase5 3 2 4 4" xfId="3869"/>
    <cellStyle name="20% - Ênfase5 3 2 4 4 2" xfId="12146"/>
    <cellStyle name="20% - Ênfase5 3 2 4 5" xfId="10097"/>
    <cellStyle name="20% - Ênfase5 3 2 5" xfId="4366"/>
    <cellStyle name="20% - Ênfase5 3 2 5 2" xfId="12643"/>
    <cellStyle name="20% - Ênfase5 3 2 6" xfId="6397"/>
    <cellStyle name="20% - Ênfase5 3 2 6 2" xfId="14674"/>
    <cellStyle name="20% - Ênfase5 3 2 7" xfId="2317"/>
    <cellStyle name="20% - Ênfase5 3 2 7 2" xfId="10594"/>
    <cellStyle name="20% - Ênfase5 3 2 8" xfId="8548"/>
    <cellStyle name="20% - Ênfase5 3 3" xfId="1372"/>
    <cellStyle name="20% - Ênfase5 3 3 2" xfId="5462"/>
    <cellStyle name="20% - Ênfase5 3 3 2 2" xfId="13739"/>
    <cellStyle name="20% - Ênfase5 3 3 3" xfId="7487"/>
    <cellStyle name="20% - Ênfase5 3 3 3 2" xfId="15764"/>
    <cellStyle name="20% - Ênfase5 3 3 4" xfId="3428"/>
    <cellStyle name="20% - Ênfase5 3 3 4 2" xfId="11705"/>
    <cellStyle name="20% - Ênfase5 3 3 5" xfId="9656"/>
    <cellStyle name="20% - Ênfase5 3 4" xfId="863"/>
    <cellStyle name="20% - Ênfase5 3 4 2" xfId="4966"/>
    <cellStyle name="20% - Ênfase5 3 4 2 2" xfId="13243"/>
    <cellStyle name="20% - Ênfase5 3 4 3" xfId="6991"/>
    <cellStyle name="20% - Ênfase5 3 4 3 2" xfId="15268"/>
    <cellStyle name="20% - Ênfase5 3 4 4" xfId="2923"/>
    <cellStyle name="20% - Ênfase5 3 4 4 2" xfId="11200"/>
    <cellStyle name="20% - Ênfase5 3 4 5" xfId="9152"/>
    <cellStyle name="20% - Ênfase5 3 5" xfId="1913"/>
    <cellStyle name="20% - Ênfase5 3 5 2" xfId="5999"/>
    <cellStyle name="20% - Ênfase5 3 5 2 2" xfId="14276"/>
    <cellStyle name="20% - Ênfase5 3 5 3" xfId="7999"/>
    <cellStyle name="20% - Ênfase5 3 5 3 2" xfId="16276"/>
    <cellStyle name="20% - Ênfase5 3 5 4" xfId="3966"/>
    <cellStyle name="20% - Ênfase5 3 5 4 2" xfId="12243"/>
    <cellStyle name="20% - Ênfase5 3 5 5" xfId="10194"/>
    <cellStyle name="20% - Ênfase5 3 6" xfId="4462"/>
    <cellStyle name="20% - Ênfase5 3 6 2" xfId="12739"/>
    <cellStyle name="20% - Ênfase5 3 7" xfId="6493"/>
    <cellStyle name="20% - Ênfase5 3 7 2" xfId="14770"/>
    <cellStyle name="20% - Ênfase5 3 8" xfId="2414"/>
    <cellStyle name="20% - Ênfase5 3 8 2" xfId="10691"/>
    <cellStyle name="20% - Ênfase5 3 9" xfId="8645"/>
    <cellStyle name="20% - Ênfase5 4" xfId="286"/>
    <cellStyle name="20% - Ênfase5 4 2" xfId="290"/>
    <cellStyle name="20% - Ênfase5 4 2 2" xfId="1377"/>
    <cellStyle name="20% - Ênfase5 4 2 2 2" xfId="5467"/>
    <cellStyle name="20% - Ênfase5 4 2 2 2 2" xfId="13744"/>
    <cellStyle name="20% - Ênfase5 4 2 2 3" xfId="7492"/>
    <cellStyle name="20% - Ênfase5 4 2 2 3 2" xfId="15769"/>
    <cellStyle name="20% - Ênfase5 4 2 2 4" xfId="3433"/>
    <cellStyle name="20% - Ênfase5 4 2 2 4 2" xfId="11710"/>
    <cellStyle name="20% - Ênfase5 4 2 2 5" xfId="9661"/>
    <cellStyle name="20% - Ênfase5 4 2 3" xfId="868"/>
    <cellStyle name="20% - Ênfase5 4 2 3 2" xfId="4971"/>
    <cellStyle name="20% - Ênfase5 4 2 3 2 2" xfId="13248"/>
    <cellStyle name="20% - Ênfase5 4 2 3 3" xfId="6996"/>
    <cellStyle name="20% - Ênfase5 4 2 3 3 2" xfId="15273"/>
    <cellStyle name="20% - Ênfase5 4 2 3 4" xfId="2928"/>
    <cellStyle name="20% - Ênfase5 4 2 3 4 2" xfId="11205"/>
    <cellStyle name="20% - Ênfase5 4 2 3 5" xfId="9157"/>
    <cellStyle name="20% - Ênfase5 4 2 4" xfId="1918"/>
    <cellStyle name="20% - Ênfase5 4 2 4 2" xfId="6004"/>
    <cellStyle name="20% - Ênfase5 4 2 4 2 2" xfId="14281"/>
    <cellStyle name="20% - Ênfase5 4 2 4 3" xfId="8004"/>
    <cellStyle name="20% - Ênfase5 4 2 4 3 2" xfId="16281"/>
    <cellStyle name="20% - Ênfase5 4 2 4 4" xfId="3971"/>
    <cellStyle name="20% - Ênfase5 4 2 4 4 2" xfId="12248"/>
    <cellStyle name="20% - Ênfase5 4 2 4 5" xfId="10199"/>
    <cellStyle name="20% - Ênfase5 4 2 5" xfId="4467"/>
    <cellStyle name="20% - Ênfase5 4 2 5 2" xfId="12744"/>
    <cellStyle name="20% - Ênfase5 4 2 6" xfId="6498"/>
    <cellStyle name="20% - Ênfase5 4 2 6 2" xfId="14775"/>
    <cellStyle name="20% - Ênfase5 4 2 7" xfId="2419"/>
    <cellStyle name="20% - Ênfase5 4 2 7 2" xfId="10696"/>
    <cellStyle name="20% - Ênfase5 4 2 8" xfId="8650"/>
    <cellStyle name="20% - Ênfase5 4 3" xfId="1374"/>
    <cellStyle name="20% - Ênfase5 4 3 2" xfId="5464"/>
    <cellStyle name="20% - Ênfase5 4 3 2 2" xfId="13741"/>
    <cellStyle name="20% - Ênfase5 4 3 3" xfId="7489"/>
    <cellStyle name="20% - Ênfase5 4 3 3 2" xfId="15766"/>
    <cellStyle name="20% - Ênfase5 4 3 4" xfId="3430"/>
    <cellStyle name="20% - Ênfase5 4 3 4 2" xfId="11707"/>
    <cellStyle name="20% - Ênfase5 4 3 5" xfId="9658"/>
    <cellStyle name="20% - Ênfase5 4 4" xfId="865"/>
    <cellStyle name="20% - Ênfase5 4 4 2" xfId="4968"/>
    <cellStyle name="20% - Ênfase5 4 4 2 2" xfId="13245"/>
    <cellStyle name="20% - Ênfase5 4 4 3" xfId="6993"/>
    <cellStyle name="20% - Ênfase5 4 4 3 2" xfId="15270"/>
    <cellStyle name="20% - Ênfase5 4 4 4" xfId="2925"/>
    <cellStyle name="20% - Ênfase5 4 4 4 2" xfId="11202"/>
    <cellStyle name="20% - Ênfase5 4 4 5" xfId="9154"/>
    <cellStyle name="20% - Ênfase5 4 5" xfId="1915"/>
    <cellStyle name="20% - Ênfase5 4 5 2" xfId="6001"/>
    <cellStyle name="20% - Ênfase5 4 5 2 2" xfId="14278"/>
    <cellStyle name="20% - Ênfase5 4 5 3" xfId="8001"/>
    <cellStyle name="20% - Ênfase5 4 5 3 2" xfId="16278"/>
    <cellStyle name="20% - Ênfase5 4 5 4" xfId="3968"/>
    <cellStyle name="20% - Ênfase5 4 5 4 2" xfId="12245"/>
    <cellStyle name="20% - Ênfase5 4 5 5" xfId="10196"/>
    <cellStyle name="20% - Ênfase5 4 6" xfId="4464"/>
    <cellStyle name="20% - Ênfase5 4 6 2" xfId="12741"/>
    <cellStyle name="20% - Ênfase5 4 7" xfId="6495"/>
    <cellStyle name="20% - Ênfase5 4 7 2" xfId="14772"/>
    <cellStyle name="20% - Ênfase5 4 8" xfId="2416"/>
    <cellStyle name="20% - Ênfase5 4 8 2" xfId="10693"/>
    <cellStyle name="20% - Ênfase5 4 9" xfId="8647"/>
    <cellStyle name="20% - Ênfase5 5" xfId="292"/>
    <cellStyle name="20% - Ênfase5 5 2" xfId="294"/>
    <cellStyle name="20% - Ênfase5 5 2 2" xfId="1381"/>
    <cellStyle name="20% - Ênfase5 5 2 2 2" xfId="5471"/>
    <cellStyle name="20% - Ênfase5 5 2 2 2 2" xfId="13748"/>
    <cellStyle name="20% - Ênfase5 5 2 2 3" xfId="7496"/>
    <cellStyle name="20% - Ênfase5 5 2 2 3 2" xfId="15773"/>
    <cellStyle name="20% - Ênfase5 5 2 2 4" xfId="3437"/>
    <cellStyle name="20% - Ênfase5 5 2 2 4 2" xfId="11714"/>
    <cellStyle name="20% - Ênfase5 5 2 2 5" xfId="9665"/>
    <cellStyle name="20% - Ênfase5 5 2 3" xfId="872"/>
    <cellStyle name="20% - Ênfase5 5 2 3 2" xfId="4975"/>
    <cellStyle name="20% - Ênfase5 5 2 3 2 2" xfId="13252"/>
    <cellStyle name="20% - Ênfase5 5 2 3 3" xfId="7000"/>
    <cellStyle name="20% - Ênfase5 5 2 3 3 2" xfId="15277"/>
    <cellStyle name="20% - Ênfase5 5 2 3 4" xfId="2932"/>
    <cellStyle name="20% - Ênfase5 5 2 3 4 2" xfId="11209"/>
    <cellStyle name="20% - Ênfase5 5 2 3 5" xfId="9161"/>
    <cellStyle name="20% - Ênfase5 5 2 4" xfId="1922"/>
    <cellStyle name="20% - Ênfase5 5 2 4 2" xfId="6008"/>
    <cellStyle name="20% - Ênfase5 5 2 4 2 2" xfId="14285"/>
    <cellStyle name="20% - Ênfase5 5 2 4 3" xfId="8008"/>
    <cellStyle name="20% - Ênfase5 5 2 4 3 2" xfId="16285"/>
    <cellStyle name="20% - Ênfase5 5 2 4 4" xfId="3975"/>
    <cellStyle name="20% - Ênfase5 5 2 4 4 2" xfId="12252"/>
    <cellStyle name="20% - Ênfase5 5 2 4 5" xfId="10203"/>
    <cellStyle name="20% - Ênfase5 5 2 5" xfId="4471"/>
    <cellStyle name="20% - Ênfase5 5 2 5 2" xfId="12748"/>
    <cellStyle name="20% - Ênfase5 5 2 6" xfId="6502"/>
    <cellStyle name="20% - Ênfase5 5 2 6 2" xfId="14779"/>
    <cellStyle name="20% - Ênfase5 5 2 7" xfId="2423"/>
    <cellStyle name="20% - Ênfase5 5 2 7 2" xfId="10700"/>
    <cellStyle name="20% - Ênfase5 5 2 8" xfId="8654"/>
    <cellStyle name="20% - Ênfase5 5 3" xfId="1379"/>
    <cellStyle name="20% - Ênfase5 5 3 2" xfId="5469"/>
    <cellStyle name="20% - Ênfase5 5 3 2 2" xfId="13746"/>
    <cellStyle name="20% - Ênfase5 5 3 3" xfId="7494"/>
    <cellStyle name="20% - Ênfase5 5 3 3 2" xfId="15771"/>
    <cellStyle name="20% - Ênfase5 5 3 4" xfId="3435"/>
    <cellStyle name="20% - Ênfase5 5 3 4 2" xfId="11712"/>
    <cellStyle name="20% - Ênfase5 5 3 5" xfId="9663"/>
    <cellStyle name="20% - Ênfase5 5 4" xfId="870"/>
    <cellStyle name="20% - Ênfase5 5 4 2" xfId="4973"/>
    <cellStyle name="20% - Ênfase5 5 4 2 2" xfId="13250"/>
    <cellStyle name="20% - Ênfase5 5 4 3" xfId="6998"/>
    <cellStyle name="20% - Ênfase5 5 4 3 2" xfId="15275"/>
    <cellStyle name="20% - Ênfase5 5 4 4" xfId="2930"/>
    <cellStyle name="20% - Ênfase5 5 4 4 2" xfId="11207"/>
    <cellStyle name="20% - Ênfase5 5 4 5" xfId="9159"/>
    <cellStyle name="20% - Ênfase5 5 5" xfId="1920"/>
    <cellStyle name="20% - Ênfase5 5 5 2" xfId="6006"/>
    <cellStyle name="20% - Ênfase5 5 5 2 2" xfId="14283"/>
    <cellStyle name="20% - Ênfase5 5 5 3" xfId="8006"/>
    <cellStyle name="20% - Ênfase5 5 5 3 2" xfId="16283"/>
    <cellStyle name="20% - Ênfase5 5 5 4" xfId="3973"/>
    <cellStyle name="20% - Ênfase5 5 5 4 2" xfId="12250"/>
    <cellStyle name="20% - Ênfase5 5 5 5" xfId="10201"/>
    <cellStyle name="20% - Ênfase5 5 6" xfId="4469"/>
    <cellStyle name="20% - Ênfase5 5 6 2" xfId="12746"/>
    <cellStyle name="20% - Ênfase5 5 7" xfId="6500"/>
    <cellStyle name="20% - Ênfase5 5 7 2" xfId="14777"/>
    <cellStyle name="20% - Ênfase5 5 8" xfId="2421"/>
    <cellStyle name="20% - Ênfase5 5 8 2" xfId="10698"/>
    <cellStyle name="20% - Ênfase5 5 9" xfId="8652"/>
    <cellStyle name="20% - Ênfase5 6" xfId="296"/>
    <cellStyle name="20% - Ênfase5 6 2" xfId="298"/>
    <cellStyle name="20% - Ênfase5 6 2 2" xfId="1385"/>
    <cellStyle name="20% - Ênfase5 6 2 2 2" xfId="5475"/>
    <cellStyle name="20% - Ênfase5 6 2 2 2 2" xfId="13752"/>
    <cellStyle name="20% - Ênfase5 6 2 2 3" xfId="7500"/>
    <cellStyle name="20% - Ênfase5 6 2 2 3 2" xfId="15777"/>
    <cellStyle name="20% - Ênfase5 6 2 2 4" xfId="3441"/>
    <cellStyle name="20% - Ênfase5 6 2 2 4 2" xfId="11718"/>
    <cellStyle name="20% - Ênfase5 6 2 2 5" xfId="9669"/>
    <cellStyle name="20% - Ênfase5 6 2 3" xfId="876"/>
    <cellStyle name="20% - Ênfase5 6 2 3 2" xfId="4979"/>
    <cellStyle name="20% - Ênfase5 6 2 3 2 2" xfId="13256"/>
    <cellStyle name="20% - Ênfase5 6 2 3 3" xfId="7004"/>
    <cellStyle name="20% - Ênfase5 6 2 3 3 2" xfId="15281"/>
    <cellStyle name="20% - Ênfase5 6 2 3 4" xfId="2936"/>
    <cellStyle name="20% - Ênfase5 6 2 3 4 2" xfId="11213"/>
    <cellStyle name="20% - Ênfase5 6 2 3 5" xfId="9165"/>
    <cellStyle name="20% - Ênfase5 6 2 4" xfId="1926"/>
    <cellStyle name="20% - Ênfase5 6 2 4 2" xfId="6012"/>
    <cellStyle name="20% - Ênfase5 6 2 4 2 2" xfId="14289"/>
    <cellStyle name="20% - Ênfase5 6 2 4 3" xfId="8012"/>
    <cellStyle name="20% - Ênfase5 6 2 4 3 2" xfId="16289"/>
    <cellStyle name="20% - Ênfase5 6 2 4 4" xfId="3979"/>
    <cellStyle name="20% - Ênfase5 6 2 4 4 2" xfId="12256"/>
    <cellStyle name="20% - Ênfase5 6 2 4 5" xfId="10207"/>
    <cellStyle name="20% - Ênfase5 6 2 5" xfId="4475"/>
    <cellStyle name="20% - Ênfase5 6 2 5 2" xfId="12752"/>
    <cellStyle name="20% - Ênfase5 6 2 6" xfId="6506"/>
    <cellStyle name="20% - Ênfase5 6 2 6 2" xfId="14783"/>
    <cellStyle name="20% - Ênfase5 6 2 7" xfId="2427"/>
    <cellStyle name="20% - Ênfase5 6 2 7 2" xfId="10704"/>
    <cellStyle name="20% - Ênfase5 6 2 8" xfId="8658"/>
    <cellStyle name="20% - Ênfase5 6 3" xfId="1383"/>
    <cellStyle name="20% - Ênfase5 6 3 2" xfId="5473"/>
    <cellStyle name="20% - Ênfase5 6 3 2 2" xfId="13750"/>
    <cellStyle name="20% - Ênfase5 6 3 3" xfId="7498"/>
    <cellStyle name="20% - Ênfase5 6 3 3 2" xfId="15775"/>
    <cellStyle name="20% - Ênfase5 6 3 4" xfId="3439"/>
    <cellStyle name="20% - Ênfase5 6 3 4 2" xfId="11716"/>
    <cellStyle name="20% - Ênfase5 6 3 5" xfId="9667"/>
    <cellStyle name="20% - Ênfase5 6 4" xfId="874"/>
    <cellStyle name="20% - Ênfase5 6 4 2" xfId="4977"/>
    <cellStyle name="20% - Ênfase5 6 4 2 2" xfId="13254"/>
    <cellStyle name="20% - Ênfase5 6 4 3" xfId="7002"/>
    <cellStyle name="20% - Ênfase5 6 4 3 2" xfId="15279"/>
    <cellStyle name="20% - Ênfase5 6 4 4" xfId="2934"/>
    <cellStyle name="20% - Ênfase5 6 4 4 2" xfId="11211"/>
    <cellStyle name="20% - Ênfase5 6 4 5" xfId="9163"/>
    <cellStyle name="20% - Ênfase5 6 5" xfId="1924"/>
    <cellStyle name="20% - Ênfase5 6 5 2" xfId="6010"/>
    <cellStyle name="20% - Ênfase5 6 5 2 2" xfId="14287"/>
    <cellStyle name="20% - Ênfase5 6 5 3" xfId="8010"/>
    <cellStyle name="20% - Ênfase5 6 5 3 2" xfId="16287"/>
    <cellStyle name="20% - Ênfase5 6 5 4" xfId="3977"/>
    <cellStyle name="20% - Ênfase5 6 5 4 2" xfId="12254"/>
    <cellStyle name="20% - Ênfase5 6 5 5" xfId="10205"/>
    <cellStyle name="20% - Ênfase5 6 6" xfId="4473"/>
    <cellStyle name="20% - Ênfase5 6 6 2" xfId="12750"/>
    <cellStyle name="20% - Ênfase5 6 7" xfId="6504"/>
    <cellStyle name="20% - Ênfase5 6 7 2" xfId="14781"/>
    <cellStyle name="20% - Ênfase5 6 8" xfId="2425"/>
    <cellStyle name="20% - Ênfase5 6 8 2" xfId="10702"/>
    <cellStyle name="20% - Ênfase5 6 9" xfId="8656"/>
    <cellStyle name="20% - Ênfase5 7" xfId="167"/>
    <cellStyle name="20% - Ênfase5 7 2" xfId="300"/>
    <cellStyle name="20% - Ênfase5 7 2 2" xfId="1387"/>
    <cellStyle name="20% - Ênfase5 7 2 2 2" xfId="5477"/>
    <cellStyle name="20% - Ênfase5 7 2 2 2 2" xfId="13754"/>
    <cellStyle name="20% - Ênfase5 7 2 2 3" xfId="7502"/>
    <cellStyle name="20% - Ênfase5 7 2 2 3 2" xfId="15779"/>
    <cellStyle name="20% - Ênfase5 7 2 2 4" xfId="3443"/>
    <cellStyle name="20% - Ênfase5 7 2 2 4 2" xfId="11720"/>
    <cellStyle name="20% - Ênfase5 7 2 2 5" xfId="9671"/>
    <cellStyle name="20% - Ênfase5 7 2 3" xfId="878"/>
    <cellStyle name="20% - Ênfase5 7 2 3 2" xfId="4981"/>
    <cellStyle name="20% - Ênfase5 7 2 3 2 2" xfId="13258"/>
    <cellStyle name="20% - Ênfase5 7 2 3 3" xfId="7006"/>
    <cellStyle name="20% - Ênfase5 7 2 3 3 2" xfId="15283"/>
    <cellStyle name="20% - Ênfase5 7 2 3 4" xfId="2938"/>
    <cellStyle name="20% - Ênfase5 7 2 3 4 2" xfId="11215"/>
    <cellStyle name="20% - Ênfase5 7 2 3 5" xfId="9167"/>
    <cellStyle name="20% - Ênfase5 7 2 4" xfId="1928"/>
    <cellStyle name="20% - Ênfase5 7 2 4 2" xfId="6014"/>
    <cellStyle name="20% - Ênfase5 7 2 4 2 2" xfId="14291"/>
    <cellStyle name="20% - Ênfase5 7 2 4 3" xfId="8014"/>
    <cellStyle name="20% - Ênfase5 7 2 4 3 2" xfId="16291"/>
    <cellStyle name="20% - Ênfase5 7 2 4 4" xfId="3981"/>
    <cellStyle name="20% - Ênfase5 7 2 4 4 2" xfId="12258"/>
    <cellStyle name="20% - Ênfase5 7 2 4 5" xfId="10209"/>
    <cellStyle name="20% - Ênfase5 7 2 5" xfId="4477"/>
    <cellStyle name="20% - Ênfase5 7 2 5 2" xfId="12754"/>
    <cellStyle name="20% - Ênfase5 7 2 6" xfId="6508"/>
    <cellStyle name="20% - Ênfase5 7 2 6 2" xfId="14785"/>
    <cellStyle name="20% - Ênfase5 7 2 7" xfId="2429"/>
    <cellStyle name="20% - Ênfase5 7 2 7 2" xfId="10706"/>
    <cellStyle name="20% - Ênfase5 7 2 8" xfId="8660"/>
    <cellStyle name="20% - Ênfase5 7 3" xfId="1261"/>
    <cellStyle name="20% - Ênfase5 7 3 2" xfId="5352"/>
    <cellStyle name="20% - Ênfase5 7 3 2 2" xfId="13629"/>
    <cellStyle name="20% - Ênfase5 7 3 3" xfId="7377"/>
    <cellStyle name="20% - Ênfase5 7 3 3 2" xfId="15654"/>
    <cellStyle name="20% - Ênfase5 7 3 4" xfId="3317"/>
    <cellStyle name="20% - Ênfase5 7 3 4 2" xfId="11594"/>
    <cellStyle name="20% - Ênfase5 7 3 5" xfId="9545"/>
    <cellStyle name="20% - Ênfase5 7 4" xfId="752"/>
    <cellStyle name="20% - Ênfase5 7 4 2" xfId="4856"/>
    <cellStyle name="20% - Ênfase5 7 4 2 2" xfId="13133"/>
    <cellStyle name="20% - Ênfase5 7 4 3" xfId="6881"/>
    <cellStyle name="20% - Ênfase5 7 4 3 2" xfId="15158"/>
    <cellStyle name="20% - Ênfase5 7 4 4" xfId="2812"/>
    <cellStyle name="20% - Ênfase5 7 4 4 2" xfId="11089"/>
    <cellStyle name="20% - Ênfase5 7 4 5" xfId="9041"/>
    <cellStyle name="20% - Ênfase5 7 5" xfId="1802"/>
    <cellStyle name="20% - Ênfase5 7 5 2" xfId="5889"/>
    <cellStyle name="20% - Ênfase5 7 5 2 2" xfId="14166"/>
    <cellStyle name="20% - Ênfase5 7 5 3" xfId="7889"/>
    <cellStyle name="20% - Ênfase5 7 5 3 2" xfId="16166"/>
    <cellStyle name="20% - Ênfase5 7 5 4" xfId="3855"/>
    <cellStyle name="20% - Ênfase5 7 5 4 2" xfId="12132"/>
    <cellStyle name="20% - Ênfase5 7 5 5" xfId="10083"/>
    <cellStyle name="20% - Ênfase5 7 6" xfId="4352"/>
    <cellStyle name="20% - Ênfase5 7 6 2" xfId="12629"/>
    <cellStyle name="20% - Ênfase5 7 7" xfId="6383"/>
    <cellStyle name="20% - Ênfase5 7 7 2" xfId="14660"/>
    <cellStyle name="20% - Ênfase5 7 8" xfId="2303"/>
    <cellStyle name="20% - Ênfase5 7 8 2" xfId="10580"/>
    <cellStyle name="20% - Ênfase5 7 9" xfId="8534"/>
    <cellStyle name="20% - Ênfase5 8" xfId="302"/>
    <cellStyle name="20% - Ênfase5 8 2" xfId="224"/>
    <cellStyle name="20% - Ênfase5 8 2 2" xfId="1317"/>
    <cellStyle name="20% - Ênfase5 8 2 2 2" xfId="5407"/>
    <cellStyle name="20% - Ênfase5 8 2 2 2 2" xfId="13684"/>
    <cellStyle name="20% - Ênfase5 8 2 2 3" xfId="7432"/>
    <cellStyle name="20% - Ênfase5 8 2 2 3 2" xfId="15709"/>
    <cellStyle name="20% - Ênfase5 8 2 2 4" xfId="3373"/>
    <cellStyle name="20% - Ênfase5 8 2 2 4 2" xfId="11650"/>
    <cellStyle name="20% - Ênfase5 8 2 2 5" xfId="9601"/>
    <cellStyle name="20% - Ênfase5 8 2 3" xfId="808"/>
    <cellStyle name="20% - Ênfase5 8 2 3 2" xfId="4911"/>
    <cellStyle name="20% - Ênfase5 8 2 3 2 2" xfId="13188"/>
    <cellStyle name="20% - Ênfase5 8 2 3 3" xfId="6936"/>
    <cellStyle name="20% - Ênfase5 8 2 3 3 2" xfId="15213"/>
    <cellStyle name="20% - Ênfase5 8 2 3 4" xfId="2868"/>
    <cellStyle name="20% - Ênfase5 8 2 3 4 2" xfId="11145"/>
    <cellStyle name="20% - Ênfase5 8 2 3 5" xfId="9097"/>
    <cellStyle name="20% - Ênfase5 8 2 4" xfId="1858"/>
    <cellStyle name="20% - Ênfase5 8 2 4 2" xfId="5944"/>
    <cellStyle name="20% - Ênfase5 8 2 4 2 2" xfId="14221"/>
    <cellStyle name="20% - Ênfase5 8 2 4 3" xfId="7944"/>
    <cellStyle name="20% - Ênfase5 8 2 4 3 2" xfId="16221"/>
    <cellStyle name="20% - Ênfase5 8 2 4 4" xfId="3911"/>
    <cellStyle name="20% - Ênfase5 8 2 4 4 2" xfId="12188"/>
    <cellStyle name="20% - Ênfase5 8 2 4 5" xfId="10139"/>
    <cellStyle name="20% - Ênfase5 8 2 5" xfId="4407"/>
    <cellStyle name="20% - Ênfase5 8 2 5 2" xfId="12684"/>
    <cellStyle name="20% - Ênfase5 8 2 6" xfId="6438"/>
    <cellStyle name="20% - Ênfase5 8 2 6 2" xfId="14715"/>
    <cellStyle name="20% - Ênfase5 8 2 7" xfId="2359"/>
    <cellStyle name="20% - Ênfase5 8 2 7 2" xfId="10636"/>
    <cellStyle name="20% - Ênfase5 8 2 8" xfId="8590"/>
    <cellStyle name="20% - Ênfase5 8 3" xfId="1389"/>
    <cellStyle name="20% - Ênfase5 8 3 2" xfId="5479"/>
    <cellStyle name="20% - Ênfase5 8 3 2 2" xfId="13756"/>
    <cellStyle name="20% - Ênfase5 8 3 3" xfId="7504"/>
    <cellStyle name="20% - Ênfase5 8 3 3 2" xfId="15781"/>
    <cellStyle name="20% - Ênfase5 8 3 4" xfId="3445"/>
    <cellStyle name="20% - Ênfase5 8 3 4 2" xfId="11722"/>
    <cellStyle name="20% - Ênfase5 8 3 5" xfId="9673"/>
    <cellStyle name="20% - Ênfase5 8 4" xfId="880"/>
    <cellStyle name="20% - Ênfase5 8 4 2" xfId="4983"/>
    <cellStyle name="20% - Ênfase5 8 4 2 2" xfId="13260"/>
    <cellStyle name="20% - Ênfase5 8 4 3" xfId="7008"/>
    <cellStyle name="20% - Ênfase5 8 4 3 2" xfId="15285"/>
    <cellStyle name="20% - Ênfase5 8 4 4" xfId="2940"/>
    <cellStyle name="20% - Ênfase5 8 4 4 2" xfId="11217"/>
    <cellStyle name="20% - Ênfase5 8 4 5" xfId="9169"/>
    <cellStyle name="20% - Ênfase5 8 5" xfId="1930"/>
    <cellStyle name="20% - Ênfase5 8 5 2" xfId="6016"/>
    <cellStyle name="20% - Ênfase5 8 5 2 2" xfId="14293"/>
    <cellStyle name="20% - Ênfase5 8 5 3" xfId="8016"/>
    <cellStyle name="20% - Ênfase5 8 5 3 2" xfId="16293"/>
    <cellStyle name="20% - Ênfase5 8 5 4" xfId="3983"/>
    <cellStyle name="20% - Ênfase5 8 5 4 2" xfId="12260"/>
    <cellStyle name="20% - Ênfase5 8 5 5" xfId="10211"/>
    <cellStyle name="20% - Ênfase5 8 6" xfId="4479"/>
    <cellStyle name="20% - Ênfase5 8 6 2" xfId="12756"/>
    <cellStyle name="20% - Ênfase5 8 7" xfId="6510"/>
    <cellStyle name="20% - Ênfase5 8 7 2" xfId="14787"/>
    <cellStyle name="20% - Ênfase5 8 8" xfId="2431"/>
    <cellStyle name="20% - Ênfase5 8 8 2" xfId="10708"/>
    <cellStyle name="20% - Ênfase5 8 9" xfId="8662"/>
    <cellStyle name="20% - Ênfase5 9" xfId="303"/>
    <cellStyle name="20% - Ênfase5 9 2" xfId="307"/>
    <cellStyle name="20% - Ênfase5 9 2 2" xfId="1393"/>
    <cellStyle name="20% - Ênfase5 9 2 2 2" xfId="5483"/>
    <cellStyle name="20% - Ênfase5 9 2 2 2 2" xfId="13760"/>
    <cellStyle name="20% - Ênfase5 9 2 2 3" xfId="7508"/>
    <cellStyle name="20% - Ênfase5 9 2 2 3 2" xfId="15785"/>
    <cellStyle name="20% - Ênfase5 9 2 2 4" xfId="3449"/>
    <cellStyle name="20% - Ênfase5 9 2 2 4 2" xfId="11726"/>
    <cellStyle name="20% - Ênfase5 9 2 2 5" xfId="9677"/>
    <cellStyle name="20% - Ênfase5 9 2 3" xfId="884"/>
    <cellStyle name="20% - Ênfase5 9 2 3 2" xfId="4987"/>
    <cellStyle name="20% - Ênfase5 9 2 3 2 2" xfId="13264"/>
    <cellStyle name="20% - Ênfase5 9 2 3 3" xfId="7012"/>
    <cellStyle name="20% - Ênfase5 9 2 3 3 2" xfId="15289"/>
    <cellStyle name="20% - Ênfase5 9 2 3 4" xfId="2944"/>
    <cellStyle name="20% - Ênfase5 9 2 3 4 2" xfId="11221"/>
    <cellStyle name="20% - Ênfase5 9 2 3 5" xfId="9173"/>
    <cellStyle name="20% - Ênfase5 9 2 4" xfId="1934"/>
    <cellStyle name="20% - Ênfase5 9 2 4 2" xfId="6020"/>
    <cellStyle name="20% - Ênfase5 9 2 4 2 2" xfId="14297"/>
    <cellStyle name="20% - Ênfase5 9 2 4 3" xfId="8020"/>
    <cellStyle name="20% - Ênfase5 9 2 4 3 2" xfId="16297"/>
    <cellStyle name="20% - Ênfase5 9 2 4 4" xfId="3987"/>
    <cellStyle name="20% - Ênfase5 9 2 4 4 2" xfId="12264"/>
    <cellStyle name="20% - Ênfase5 9 2 4 5" xfId="10215"/>
    <cellStyle name="20% - Ênfase5 9 2 5" xfId="4483"/>
    <cellStyle name="20% - Ênfase5 9 2 5 2" xfId="12760"/>
    <cellStyle name="20% - Ênfase5 9 2 6" xfId="6514"/>
    <cellStyle name="20% - Ênfase5 9 2 6 2" xfId="14791"/>
    <cellStyle name="20% - Ênfase5 9 2 7" xfId="2435"/>
    <cellStyle name="20% - Ênfase5 9 2 7 2" xfId="10712"/>
    <cellStyle name="20% - Ênfase5 9 2 8" xfId="8666"/>
    <cellStyle name="20% - Ênfase5 9 3" xfId="1390"/>
    <cellStyle name="20% - Ênfase5 9 3 2" xfId="5480"/>
    <cellStyle name="20% - Ênfase5 9 3 2 2" xfId="13757"/>
    <cellStyle name="20% - Ênfase5 9 3 3" xfId="7505"/>
    <cellStyle name="20% - Ênfase5 9 3 3 2" xfId="15782"/>
    <cellStyle name="20% - Ênfase5 9 3 4" xfId="3446"/>
    <cellStyle name="20% - Ênfase5 9 3 4 2" xfId="11723"/>
    <cellStyle name="20% - Ênfase5 9 3 5" xfId="9674"/>
    <cellStyle name="20% - Ênfase5 9 4" xfId="881"/>
    <cellStyle name="20% - Ênfase5 9 4 2" xfId="4984"/>
    <cellStyle name="20% - Ênfase5 9 4 2 2" xfId="13261"/>
    <cellStyle name="20% - Ênfase5 9 4 3" xfId="7009"/>
    <cellStyle name="20% - Ênfase5 9 4 3 2" xfId="15286"/>
    <cellStyle name="20% - Ênfase5 9 4 4" xfId="2941"/>
    <cellStyle name="20% - Ênfase5 9 4 4 2" xfId="11218"/>
    <cellStyle name="20% - Ênfase5 9 4 5" xfId="9170"/>
    <cellStyle name="20% - Ênfase5 9 5" xfId="1931"/>
    <cellStyle name="20% - Ênfase5 9 5 2" xfId="6017"/>
    <cellStyle name="20% - Ênfase5 9 5 2 2" xfId="14294"/>
    <cellStyle name="20% - Ênfase5 9 5 3" xfId="8017"/>
    <cellStyle name="20% - Ênfase5 9 5 3 2" xfId="16294"/>
    <cellStyle name="20% - Ênfase5 9 5 4" xfId="3984"/>
    <cellStyle name="20% - Ênfase5 9 5 4 2" xfId="12261"/>
    <cellStyle name="20% - Ênfase5 9 5 5" xfId="10212"/>
    <cellStyle name="20% - Ênfase5 9 6" xfId="4480"/>
    <cellStyle name="20% - Ênfase5 9 6 2" xfId="12757"/>
    <cellStyle name="20% - Ênfase5 9 7" xfId="6511"/>
    <cellStyle name="20% - Ênfase5 9 7 2" xfId="14788"/>
    <cellStyle name="20% - Ênfase5 9 8" xfId="2432"/>
    <cellStyle name="20% - Ênfase5 9 8 2" xfId="10709"/>
    <cellStyle name="20% - Ênfase5 9 9" xfId="8663"/>
    <cellStyle name="20% - Ênfase6 10" xfId="309"/>
    <cellStyle name="20% - Ênfase6 10 2" xfId="310"/>
    <cellStyle name="20% - Ênfase6 10 2 2" xfId="1396"/>
    <cellStyle name="20% - Ênfase6 10 2 2 2" xfId="5486"/>
    <cellStyle name="20% - Ênfase6 10 2 2 2 2" xfId="13763"/>
    <cellStyle name="20% - Ênfase6 10 2 2 3" xfId="7511"/>
    <cellStyle name="20% - Ênfase6 10 2 2 3 2" xfId="15788"/>
    <cellStyle name="20% - Ênfase6 10 2 2 4" xfId="3452"/>
    <cellStyle name="20% - Ênfase6 10 2 2 4 2" xfId="11729"/>
    <cellStyle name="20% - Ênfase6 10 2 2 5" xfId="9680"/>
    <cellStyle name="20% - Ênfase6 10 2 3" xfId="887"/>
    <cellStyle name="20% - Ênfase6 10 2 3 2" xfId="4990"/>
    <cellStyle name="20% - Ênfase6 10 2 3 2 2" xfId="13267"/>
    <cellStyle name="20% - Ênfase6 10 2 3 3" xfId="7015"/>
    <cellStyle name="20% - Ênfase6 10 2 3 3 2" xfId="15292"/>
    <cellStyle name="20% - Ênfase6 10 2 3 4" xfId="2947"/>
    <cellStyle name="20% - Ênfase6 10 2 3 4 2" xfId="11224"/>
    <cellStyle name="20% - Ênfase6 10 2 3 5" xfId="9176"/>
    <cellStyle name="20% - Ênfase6 10 2 4" xfId="1937"/>
    <cellStyle name="20% - Ênfase6 10 2 4 2" xfId="6023"/>
    <cellStyle name="20% - Ênfase6 10 2 4 2 2" xfId="14300"/>
    <cellStyle name="20% - Ênfase6 10 2 4 3" xfId="8023"/>
    <cellStyle name="20% - Ênfase6 10 2 4 3 2" xfId="16300"/>
    <cellStyle name="20% - Ênfase6 10 2 4 4" xfId="3990"/>
    <cellStyle name="20% - Ênfase6 10 2 4 4 2" xfId="12267"/>
    <cellStyle name="20% - Ênfase6 10 2 4 5" xfId="10218"/>
    <cellStyle name="20% - Ênfase6 10 2 5" xfId="4486"/>
    <cellStyle name="20% - Ênfase6 10 2 5 2" xfId="12763"/>
    <cellStyle name="20% - Ênfase6 10 2 6" xfId="6517"/>
    <cellStyle name="20% - Ênfase6 10 2 6 2" xfId="14794"/>
    <cellStyle name="20% - Ênfase6 10 2 7" xfId="2438"/>
    <cellStyle name="20% - Ênfase6 10 2 7 2" xfId="10715"/>
    <cellStyle name="20% - Ênfase6 10 2 8" xfId="8669"/>
    <cellStyle name="20% - Ênfase6 10 3" xfId="1395"/>
    <cellStyle name="20% - Ênfase6 10 3 2" xfId="5485"/>
    <cellStyle name="20% - Ênfase6 10 3 2 2" xfId="13762"/>
    <cellStyle name="20% - Ênfase6 10 3 3" xfId="7510"/>
    <cellStyle name="20% - Ênfase6 10 3 3 2" xfId="15787"/>
    <cellStyle name="20% - Ênfase6 10 3 4" xfId="3451"/>
    <cellStyle name="20% - Ênfase6 10 3 4 2" xfId="11728"/>
    <cellStyle name="20% - Ênfase6 10 3 5" xfId="9679"/>
    <cellStyle name="20% - Ênfase6 10 4" xfId="886"/>
    <cellStyle name="20% - Ênfase6 10 4 2" xfId="4989"/>
    <cellStyle name="20% - Ênfase6 10 4 2 2" xfId="13266"/>
    <cellStyle name="20% - Ênfase6 10 4 3" xfId="7014"/>
    <cellStyle name="20% - Ênfase6 10 4 3 2" xfId="15291"/>
    <cellStyle name="20% - Ênfase6 10 4 4" xfId="2946"/>
    <cellStyle name="20% - Ênfase6 10 4 4 2" xfId="11223"/>
    <cellStyle name="20% - Ênfase6 10 4 5" xfId="9175"/>
    <cellStyle name="20% - Ênfase6 10 5" xfId="1936"/>
    <cellStyle name="20% - Ênfase6 10 5 2" xfId="6022"/>
    <cellStyle name="20% - Ênfase6 10 5 2 2" xfId="14299"/>
    <cellStyle name="20% - Ênfase6 10 5 3" xfId="8022"/>
    <cellStyle name="20% - Ênfase6 10 5 3 2" xfId="16299"/>
    <cellStyle name="20% - Ênfase6 10 5 4" xfId="3989"/>
    <cellStyle name="20% - Ênfase6 10 5 4 2" xfId="12266"/>
    <cellStyle name="20% - Ênfase6 10 5 5" xfId="10217"/>
    <cellStyle name="20% - Ênfase6 10 6" xfId="4485"/>
    <cellStyle name="20% - Ênfase6 10 6 2" xfId="12762"/>
    <cellStyle name="20% - Ênfase6 10 7" xfId="6516"/>
    <cellStyle name="20% - Ênfase6 10 7 2" xfId="14793"/>
    <cellStyle name="20% - Ênfase6 10 8" xfId="2437"/>
    <cellStyle name="20% - Ênfase6 10 8 2" xfId="10714"/>
    <cellStyle name="20% - Ênfase6 10 9" xfId="8668"/>
    <cellStyle name="20% - Ênfase6 11" xfId="247"/>
    <cellStyle name="20% - Ênfase6 11 2" xfId="1335"/>
    <cellStyle name="20% - Ênfase6 11 2 2" xfId="5425"/>
    <cellStyle name="20% - Ênfase6 11 2 2 2" xfId="13702"/>
    <cellStyle name="20% - Ênfase6 11 2 3" xfId="7450"/>
    <cellStyle name="20% - Ênfase6 11 2 3 2" xfId="15727"/>
    <cellStyle name="20% - Ênfase6 11 2 4" xfId="3391"/>
    <cellStyle name="20% - Ênfase6 11 2 4 2" xfId="11668"/>
    <cellStyle name="20% - Ênfase6 11 2 5" xfId="9619"/>
    <cellStyle name="20% - Ênfase6 11 3" xfId="826"/>
    <cellStyle name="20% - Ênfase6 11 3 2" xfId="4929"/>
    <cellStyle name="20% - Ênfase6 11 3 2 2" xfId="13206"/>
    <cellStyle name="20% - Ênfase6 11 3 3" xfId="6954"/>
    <cellStyle name="20% - Ênfase6 11 3 3 2" xfId="15231"/>
    <cellStyle name="20% - Ênfase6 11 3 4" xfId="2886"/>
    <cellStyle name="20% - Ênfase6 11 3 4 2" xfId="11163"/>
    <cellStyle name="20% - Ênfase6 11 3 5" xfId="9115"/>
    <cellStyle name="20% - Ênfase6 11 4" xfId="1876"/>
    <cellStyle name="20% - Ênfase6 11 4 2" xfId="5962"/>
    <cellStyle name="20% - Ênfase6 11 4 2 2" xfId="14239"/>
    <cellStyle name="20% - Ênfase6 11 4 3" xfId="7962"/>
    <cellStyle name="20% - Ênfase6 11 4 3 2" xfId="16239"/>
    <cellStyle name="20% - Ênfase6 11 4 4" xfId="3929"/>
    <cellStyle name="20% - Ênfase6 11 4 4 2" xfId="12206"/>
    <cellStyle name="20% - Ênfase6 11 4 5" xfId="10157"/>
    <cellStyle name="20% - Ênfase6 11 5" xfId="4425"/>
    <cellStyle name="20% - Ênfase6 11 5 2" xfId="12702"/>
    <cellStyle name="20% - Ênfase6 11 6" xfId="6456"/>
    <cellStyle name="20% - Ênfase6 11 6 2" xfId="14733"/>
    <cellStyle name="20% - Ênfase6 11 7" xfId="2377"/>
    <cellStyle name="20% - Ênfase6 11 7 2" xfId="10654"/>
    <cellStyle name="20% - Ênfase6 11 8" xfId="8608"/>
    <cellStyle name="20% - Ênfase6 12" xfId="311"/>
    <cellStyle name="20% - Ênfase6 12 2" xfId="1397"/>
    <cellStyle name="20% - Ênfase6 12 2 2" xfId="5487"/>
    <cellStyle name="20% - Ênfase6 12 2 2 2" xfId="13764"/>
    <cellStyle name="20% - Ênfase6 12 2 3" xfId="7512"/>
    <cellStyle name="20% - Ênfase6 12 2 3 2" xfId="15789"/>
    <cellStyle name="20% - Ênfase6 12 2 4" xfId="3453"/>
    <cellStyle name="20% - Ênfase6 12 2 4 2" xfId="11730"/>
    <cellStyle name="20% - Ênfase6 12 2 5" xfId="9681"/>
    <cellStyle name="20% - Ênfase6 12 3" xfId="888"/>
    <cellStyle name="20% - Ênfase6 12 3 2" xfId="4991"/>
    <cellStyle name="20% - Ênfase6 12 3 2 2" xfId="13268"/>
    <cellStyle name="20% - Ênfase6 12 3 3" xfId="7016"/>
    <cellStyle name="20% - Ênfase6 12 3 3 2" xfId="15293"/>
    <cellStyle name="20% - Ênfase6 12 3 4" xfId="2948"/>
    <cellStyle name="20% - Ênfase6 12 3 4 2" xfId="11225"/>
    <cellStyle name="20% - Ênfase6 12 3 5" xfId="9177"/>
    <cellStyle name="20% - Ênfase6 12 4" xfId="1938"/>
    <cellStyle name="20% - Ênfase6 12 4 2" xfId="6024"/>
    <cellStyle name="20% - Ênfase6 12 4 2 2" xfId="14301"/>
    <cellStyle name="20% - Ênfase6 12 4 3" xfId="8024"/>
    <cellStyle name="20% - Ênfase6 12 4 3 2" xfId="16301"/>
    <cellStyle name="20% - Ênfase6 12 4 4" xfId="3991"/>
    <cellStyle name="20% - Ênfase6 12 4 4 2" xfId="12268"/>
    <cellStyle name="20% - Ênfase6 12 4 5" xfId="10219"/>
    <cellStyle name="20% - Ênfase6 12 5" xfId="4487"/>
    <cellStyle name="20% - Ênfase6 12 5 2" xfId="12764"/>
    <cellStyle name="20% - Ênfase6 12 6" xfId="6518"/>
    <cellStyle name="20% - Ênfase6 12 6 2" xfId="14795"/>
    <cellStyle name="20% - Ênfase6 12 7" xfId="2439"/>
    <cellStyle name="20% - Ênfase6 12 7 2" xfId="10716"/>
    <cellStyle name="20% - Ênfase6 12 8" xfId="8670"/>
    <cellStyle name="20% - Ênfase6 13" xfId="312"/>
    <cellStyle name="20% - Ênfase6 13 2" xfId="1398"/>
    <cellStyle name="20% - Ênfase6 13 2 2" xfId="5488"/>
    <cellStyle name="20% - Ênfase6 13 2 2 2" xfId="13765"/>
    <cellStyle name="20% - Ênfase6 13 2 3" xfId="7513"/>
    <cellStyle name="20% - Ênfase6 13 2 3 2" xfId="15790"/>
    <cellStyle name="20% - Ênfase6 13 2 4" xfId="3454"/>
    <cellStyle name="20% - Ênfase6 13 2 4 2" xfId="11731"/>
    <cellStyle name="20% - Ênfase6 13 2 5" xfId="9682"/>
    <cellStyle name="20% - Ênfase6 13 3" xfId="889"/>
    <cellStyle name="20% - Ênfase6 13 3 2" xfId="4992"/>
    <cellStyle name="20% - Ênfase6 13 3 2 2" xfId="13269"/>
    <cellStyle name="20% - Ênfase6 13 3 3" xfId="7017"/>
    <cellStyle name="20% - Ênfase6 13 3 3 2" xfId="15294"/>
    <cellStyle name="20% - Ênfase6 13 3 4" xfId="2949"/>
    <cellStyle name="20% - Ênfase6 13 3 4 2" xfId="11226"/>
    <cellStyle name="20% - Ênfase6 13 3 5" xfId="9178"/>
    <cellStyle name="20% - Ênfase6 13 4" xfId="1939"/>
    <cellStyle name="20% - Ênfase6 13 4 2" xfId="6025"/>
    <cellStyle name="20% - Ênfase6 13 4 2 2" xfId="14302"/>
    <cellStyle name="20% - Ênfase6 13 4 3" xfId="8025"/>
    <cellStyle name="20% - Ênfase6 13 4 3 2" xfId="16302"/>
    <cellStyle name="20% - Ênfase6 13 4 4" xfId="3992"/>
    <cellStyle name="20% - Ênfase6 13 4 4 2" xfId="12269"/>
    <cellStyle name="20% - Ênfase6 13 4 5" xfId="10220"/>
    <cellStyle name="20% - Ênfase6 13 5" xfId="4488"/>
    <cellStyle name="20% - Ênfase6 13 5 2" xfId="12765"/>
    <cellStyle name="20% - Ênfase6 13 6" xfId="6519"/>
    <cellStyle name="20% - Ênfase6 13 6 2" xfId="14796"/>
    <cellStyle name="20% - Ênfase6 13 7" xfId="2440"/>
    <cellStyle name="20% - Ênfase6 13 7 2" xfId="10717"/>
    <cellStyle name="20% - Ênfase6 13 8" xfId="8671"/>
    <cellStyle name="20% - Ênfase6 14" xfId="313"/>
    <cellStyle name="20% - Ênfase6 14 2" xfId="1399"/>
    <cellStyle name="20% - Ênfase6 14 2 2" xfId="5489"/>
    <cellStyle name="20% - Ênfase6 14 2 2 2" xfId="13766"/>
    <cellStyle name="20% - Ênfase6 14 2 3" xfId="7514"/>
    <cellStyle name="20% - Ênfase6 14 2 3 2" xfId="15791"/>
    <cellStyle name="20% - Ênfase6 14 2 4" xfId="3455"/>
    <cellStyle name="20% - Ênfase6 14 2 4 2" xfId="11732"/>
    <cellStyle name="20% - Ênfase6 14 2 5" xfId="9683"/>
    <cellStyle name="20% - Ênfase6 14 3" xfId="890"/>
    <cellStyle name="20% - Ênfase6 14 3 2" xfId="4993"/>
    <cellStyle name="20% - Ênfase6 14 3 2 2" xfId="13270"/>
    <cellStyle name="20% - Ênfase6 14 3 3" xfId="7018"/>
    <cellStyle name="20% - Ênfase6 14 3 3 2" xfId="15295"/>
    <cellStyle name="20% - Ênfase6 14 3 4" xfId="2950"/>
    <cellStyle name="20% - Ênfase6 14 3 4 2" xfId="11227"/>
    <cellStyle name="20% - Ênfase6 14 3 5" xfId="9179"/>
    <cellStyle name="20% - Ênfase6 14 4" xfId="1940"/>
    <cellStyle name="20% - Ênfase6 14 4 2" xfId="6026"/>
    <cellStyle name="20% - Ênfase6 14 4 2 2" xfId="14303"/>
    <cellStyle name="20% - Ênfase6 14 4 3" xfId="8026"/>
    <cellStyle name="20% - Ênfase6 14 4 3 2" xfId="16303"/>
    <cellStyle name="20% - Ênfase6 14 4 4" xfId="3993"/>
    <cellStyle name="20% - Ênfase6 14 4 4 2" xfId="12270"/>
    <cellStyle name="20% - Ênfase6 14 4 5" xfId="10221"/>
    <cellStyle name="20% - Ênfase6 14 5" xfId="4489"/>
    <cellStyle name="20% - Ênfase6 14 5 2" xfId="12766"/>
    <cellStyle name="20% - Ênfase6 14 6" xfId="6520"/>
    <cellStyle name="20% - Ênfase6 14 6 2" xfId="14797"/>
    <cellStyle name="20% - Ênfase6 14 7" xfId="2441"/>
    <cellStyle name="20% - Ênfase6 14 7 2" xfId="10718"/>
    <cellStyle name="20% - Ênfase6 14 8" xfId="8672"/>
    <cellStyle name="20% - Ênfase6 15" xfId="314"/>
    <cellStyle name="20% - Ênfase6 15 2" xfId="1400"/>
    <cellStyle name="20% - Ênfase6 15 2 2" xfId="5490"/>
    <cellStyle name="20% - Ênfase6 15 2 2 2" xfId="13767"/>
    <cellStyle name="20% - Ênfase6 15 2 3" xfId="7515"/>
    <cellStyle name="20% - Ênfase6 15 2 3 2" xfId="15792"/>
    <cellStyle name="20% - Ênfase6 15 2 4" xfId="3456"/>
    <cellStyle name="20% - Ênfase6 15 2 4 2" xfId="11733"/>
    <cellStyle name="20% - Ênfase6 15 2 5" xfId="9684"/>
    <cellStyle name="20% - Ênfase6 15 3" xfId="891"/>
    <cellStyle name="20% - Ênfase6 15 3 2" xfId="4994"/>
    <cellStyle name="20% - Ênfase6 15 3 2 2" xfId="13271"/>
    <cellStyle name="20% - Ênfase6 15 3 3" xfId="7019"/>
    <cellStyle name="20% - Ênfase6 15 3 3 2" xfId="15296"/>
    <cellStyle name="20% - Ênfase6 15 3 4" xfId="2951"/>
    <cellStyle name="20% - Ênfase6 15 3 4 2" xfId="11228"/>
    <cellStyle name="20% - Ênfase6 15 3 5" xfId="9180"/>
    <cellStyle name="20% - Ênfase6 15 4" xfId="1941"/>
    <cellStyle name="20% - Ênfase6 15 4 2" xfId="6027"/>
    <cellStyle name="20% - Ênfase6 15 4 2 2" xfId="14304"/>
    <cellStyle name="20% - Ênfase6 15 4 3" xfId="8027"/>
    <cellStyle name="20% - Ênfase6 15 4 3 2" xfId="16304"/>
    <cellStyle name="20% - Ênfase6 15 4 4" xfId="3994"/>
    <cellStyle name="20% - Ênfase6 15 4 4 2" xfId="12271"/>
    <cellStyle name="20% - Ênfase6 15 4 5" xfId="10222"/>
    <cellStyle name="20% - Ênfase6 15 5" xfId="4490"/>
    <cellStyle name="20% - Ênfase6 15 5 2" xfId="12767"/>
    <cellStyle name="20% - Ênfase6 15 6" xfId="6521"/>
    <cellStyle name="20% - Ênfase6 15 6 2" xfId="14798"/>
    <cellStyle name="20% - Ênfase6 15 7" xfId="2442"/>
    <cellStyle name="20% - Ênfase6 15 7 2" xfId="10719"/>
    <cellStyle name="20% - Ênfase6 15 8" xfId="8673"/>
    <cellStyle name="20% - Ênfase6 16" xfId="316"/>
    <cellStyle name="20% - Ênfase6 16 2" xfId="1402"/>
    <cellStyle name="20% - Ênfase6 16 2 2" xfId="5492"/>
    <cellStyle name="20% - Ênfase6 16 2 2 2" xfId="13769"/>
    <cellStyle name="20% - Ênfase6 16 2 3" xfId="7517"/>
    <cellStyle name="20% - Ênfase6 16 2 3 2" xfId="15794"/>
    <cellStyle name="20% - Ênfase6 16 2 4" xfId="3458"/>
    <cellStyle name="20% - Ênfase6 16 2 4 2" xfId="11735"/>
    <cellStyle name="20% - Ênfase6 16 2 5" xfId="9686"/>
    <cellStyle name="20% - Ênfase6 16 3" xfId="893"/>
    <cellStyle name="20% - Ênfase6 16 3 2" xfId="4996"/>
    <cellStyle name="20% - Ênfase6 16 3 2 2" xfId="13273"/>
    <cellStyle name="20% - Ênfase6 16 3 3" xfId="7021"/>
    <cellStyle name="20% - Ênfase6 16 3 3 2" xfId="15298"/>
    <cellStyle name="20% - Ênfase6 16 3 4" xfId="2953"/>
    <cellStyle name="20% - Ênfase6 16 3 4 2" xfId="11230"/>
    <cellStyle name="20% - Ênfase6 16 3 5" xfId="9182"/>
    <cellStyle name="20% - Ênfase6 16 4" xfId="1943"/>
    <cellStyle name="20% - Ênfase6 16 4 2" xfId="6029"/>
    <cellStyle name="20% - Ênfase6 16 4 2 2" xfId="14306"/>
    <cellStyle name="20% - Ênfase6 16 4 3" xfId="8029"/>
    <cellStyle name="20% - Ênfase6 16 4 3 2" xfId="16306"/>
    <cellStyle name="20% - Ênfase6 16 4 4" xfId="3996"/>
    <cellStyle name="20% - Ênfase6 16 4 4 2" xfId="12273"/>
    <cellStyle name="20% - Ênfase6 16 4 5" xfId="10224"/>
    <cellStyle name="20% - Ênfase6 16 5" xfId="4492"/>
    <cellStyle name="20% - Ênfase6 16 5 2" xfId="12769"/>
    <cellStyle name="20% - Ênfase6 16 6" xfId="6523"/>
    <cellStyle name="20% - Ênfase6 16 6 2" xfId="14800"/>
    <cellStyle name="20% - Ênfase6 16 7" xfId="2444"/>
    <cellStyle name="20% - Ênfase6 16 7 2" xfId="10721"/>
    <cellStyle name="20% - Ênfase6 16 8" xfId="8675"/>
    <cellStyle name="20% - Ênfase6 17" xfId="318"/>
    <cellStyle name="20% - Ênfase6 17 2" xfId="1404"/>
    <cellStyle name="20% - Ênfase6 17 2 2" xfId="5494"/>
    <cellStyle name="20% - Ênfase6 17 2 2 2" xfId="13771"/>
    <cellStyle name="20% - Ênfase6 17 2 3" xfId="7519"/>
    <cellStyle name="20% - Ênfase6 17 2 3 2" xfId="15796"/>
    <cellStyle name="20% - Ênfase6 17 2 4" xfId="3460"/>
    <cellStyle name="20% - Ênfase6 17 2 4 2" xfId="11737"/>
    <cellStyle name="20% - Ênfase6 17 2 5" xfId="9688"/>
    <cellStyle name="20% - Ênfase6 17 3" xfId="895"/>
    <cellStyle name="20% - Ênfase6 17 3 2" xfId="4998"/>
    <cellStyle name="20% - Ênfase6 17 3 2 2" xfId="13275"/>
    <cellStyle name="20% - Ênfase6 17 3 3" xfId="7023"/>
    <cellStyle name="20% - Ênfase6 17 3 3 2" xfId="15300"/>
    <cellStyle name="20% - Ênfase6 17 3 4" xfId="2955"/>
    <cellStyle name="20% - Ênfase6 17 3 4 2" xfId="11232"/>
    <cellStyle name="20% - Ênfase6 17 3 5" xfId="9184"/>
    <cellStyle name="20% - Ênfase6 17 4" xfId="1945"/>
    <cellStyle name="20% - Ênfase6 17 4 2" xfId="6031"/>
    <cellStyle name="20% - Ênfase6 17 4 2 2" xfId="14308"/>
    <cellStyle name="20% - Ênfase6 17 4 3" xfId="8031"/>
    <cellStyle name="20% - Ênfase6 17 4 3 2" xfId="16308"/>
    <cellStyle name="20% - Ênfase6 17 4 4" xfId="3998"/>
    <cellStyle name="20% - Ênfase6 17 4 4 2" xfId="12275"/>
    <cellStyle name="20% - Ênfase6 17 4 5" xfId="10226"/>
    <cellStyle name="20% - Ênfase6 17 5" xfId="4494"/>
    <cellStyle name="20% - Ênfase6 17 5 2" xfId="12771"/>
    <cellStyle name="20% - Ênfase6 17 6" xfId="6525"/>
    <cellStyle name="20% - Ênfase6 17 6 2" xfId="14802"/>
    <cellStyle name="20% - Ênfase6 17 7" xfId="2446"/>
    <cellStyle name="20% - Ênfase6 17 7 2" xfId="10723"/>
    <cellStyle name="20% - Ênfase6 17 8" xfId="8677"/>
    <cellStyle name="20% - Ênfase6 18" xfId="320"/>
    <cellStyle name="20% - Ênfase6 18 2" xfId="1405"/>
    <cellStyle name="20% - Ênfase6 18 2 2" xfId="5495"/>
    <cellStyle name="20% - Ênfase6 18 2 2 2" xfId="13772"/>
    <cellStyle name="20% - Ênfase6 18 2 3" xfId="7520"/>
    <cellStyle name="20% - Ênfase6 18 2 3 2" xfId="15797"/>
    <cellStyle name="20% - Ênfase6 18 2 4" xfId="3461"/>
    <cellStyle name="20% - Ênfase6 18 2 4 2" xfId="11738"/>
    <cellStyle name="20% - Ênfase6 18 2 5" xfId="9689"/>
    <cellStyle name="20% - Ênfase6 18 3" xfId="896"/>
    <cellStyle name="20% - Ênfase6 18 3 2" xfId="4999"/>
    <cellStyle name="20% - Ênfase6 18 3 2 2" xfId="13276"/>
    <cellStyle name="20% - Ênfase6 18 3 3" xfId="7024"/>
    <cellStyle name="20% - Ênfase6 18 3 3 2" xfId="15301"/>
    <cellStyle name="20% - Ênfase6 18 3 4" xfId="2956"/>
    <cellStyle name="20% - Ênfase6 18 3 4 2" xfId="11233"/>
    <cellStyle name="20% - Ênfase6 18 3 5" xfId="9185"/>
    <cellStyle name="20% - Ênfase6 18 4" xfId="1946"/>
    <cellStyle name="20% - Ênfase6 18 4 2" xfId="6032"/>
    <cellStyle name="20% - Ênfase6 18 4 2 2" xfId="14309"/>
    <cellStyle name="20% - Ênfase6 18 4 3" xfId="8032"/>
    <cellStyle name="20% - Ênfase6 18 4 3 2" xfId="16309"/>
    <cellStyle name="20% - Ênfase6 18 4 4" xfId="3999"/>
    <cellStyle name="20% - Ênfase6 18 4 4 2" xfId="12276"/>
    <cellStyle name="20% - Ênfase6 18 4 5" xfId="10227"/>
    <cellStyle name="20% - Ênfase6 18 5" xfId="4495"/>
    <cellStyle name="20% - Ênfase6 18 5 2" xfId="12772"/>
    <cellStyle name="20% - Ênfase6 18 6" xfId="6526"/>
    <cellStyle name="20% - Ênfase6 18 6 2" xfId="14803"/>
    <cellStyle name="20% - Ênfase6 18 7" xfId="2447"/>
    <cellStyle name="20% - Ênfase6 18 7 2" xfId="10724"/>
    <cellStyle name="20% - Ênfase6 18 8" xfId="8678"/>
    <cellStyle name="20% - Ênfase6 19" xfId="321"/>
    <cellStyle name="20% - Ênfase6 19 2" xfId="1406"/>
    <cellStyle name="20% - Ênfase6 19 2 2" xfId="5496"/>
    <cellStyle name="20% - Ênfase6 19 2 2 2" xfId="13773"/>
    <cellStyle name="20% - Ênfase6 19 2 3" xfId="7521"/>
    <cellStyle name="20% - Ênfase6 19 2 3 2" xfId="15798"/>
    <cellStyle name="20% - Ênfase6 19 2 4" xfId="3462"/>
    <cellStyle name="20% - Ênfase6 19 2 4 2" xfId="11739"/>
    <cellStyle name="20% - Ênfase6 19 2 5" xfId="9690"/>
    <cellStyle name="20% - Ênfase6 19 3" xfId="897"/>
    <cellStyle name="20% - Ênfase6 19 3 2" xfId="5000"/>
    <cellStyle name="20% - Ênfase6 19 3 2 2" xfId="13277"/>
    <cellStyle name="20% - Ênfase6 19 3 3" xfId="7025"/>
    <cellStyle name="20% - Ênfase6 19 3 3 2" xfId="15302"/>
    <cellStyle name="20% - Ênfase6 19 3 4" xfId="2957"/>
    <cellStyle name="20% - Ênfase6 19 3 4 2" xfId="11234"/>
    <cellStyle name="20% - Ênfase6 19 3 5" xfId="9186"/>
    <cellStyle name="20% - Ênfase6 19 4" xfId="1947"/>
    <cellStyle name="20% - Ênfase6 19 4 2" xfId="6033"/>
    <cellStyle name="20% - Ênfase6 19 4 2 2" xfId="14310"/>
    <cellStyle name="20% - Ênfase6 19 4 3" xfId="8033"/>
    <cellStyle name="20% - Ênfase6 19 4 3 2" xfId="16310"/>
    <cellStyle name="20% - Ênfase6 19 4 4" xfId="4000"/>
    <cellStyle name="20% - Ênfase6 19 4 4 2" xfId="12277"/>
    <cellStyle name="20% - Ênfase6 19 4 5" xfId="10228"/>
    <cellStyle name="20% - Ênfase6 19 5" xfId="4496"/>
    <cellStyle name="20% - Ênfase6 19 5 2" xfId="12773"/>
    <cellStyle name="20% - Ênfase6 19 6" xfId="6527"/>
    <cellStyle name="20% - Ênfase6 19 6 2" xfId="14804"/>
    <cellStyle name="20% - Ênfase6 19 7" xfId="2448"/>
    <cellStyle name="20% - Ênfase6 19 7 2" xfId="10725"/>
    <cellStyle name="20% - Ênfase6 19 8" xfId="8679"/>
    <cellStyle name="20% - Ênfase6 2" xfId="48"/>
    <cellStyle name="20% - Ênfase6 2 2" xfId="322"/>
    <cellStyle name="20% - Ênfase6 2 2 2" xfId="1407"/>
    <cellStyle name="20% - Ênfase6 2 2 2 2" xfId="5497"/>
    <cellStyle name="20% - Ênfase6 2 2 2 2 2" xfId="13774"/>
    <cellStyle name="20% - Ênfase6 2 2 2 3" xfId="7522"/>
    <cellStyle name="20% - Ênfase6 2 2 2 3 2" xfId="15799"/>
    <cellStyle name="20% - Ênfase6 2 2 2 4" xfId="3463"/>
    <cellStyle name="20% - Ênfase6 2 2 2 4 2" xfId="11740"/>
    <cellStyle name="20% - Ênfase6 2 2 2 5" xfId="9691"/>
    <cellStyle name="20% - Ênfase6 2 2 3" xfId="898"/>
    <cellStyle name="20% - Ênfase6 2 2 3 2" xfId="5001"/>
    <cellStyle name="20% - Ênfase6 2 2 3 2 2" xfId="13278"/>
    <cellStyle name="20% - Ênfase6 2 2 3 3" xfId="7026"/>
    <cellStyle name="20% - Ênfase6 2 2 3 3 2" xfId="15303"/>
    <cellStyle name="20% - Ênfase6 2 2 3 4" xfId="2958"/>
    <cellStyle name="20% - Ênfase6 2 2 3 4 2" xfId="11235"/>
    <cellStyle name="20% - Ênfase6 2 2 3 5" xfId="9187"/>
    <cellStyle name="20% - Ênfase6 2 2 4" xfId="1948"/>
    <cellStyle name="20% - Ênfase6 2 2 4 2" xfId="6034"/>
    <cellStyle name="20% - Ênfase6 2 2 4 2 2" xfId="14311"/>
    <cellStyle name="20% - Ênfase6 2 2 4 3" xfId="8034"/>
    <cellStyle name="20% - Ênfase6 2 2 4 3 2" xfId="16311"/>
    <cellStyle name="20% - Ênfase6 2 2 4 4" xfId="4001"/>
    <cellStyle name="20% - Ênfase6 2 2 4 4 2" xfId="12278"/>
    <cellStyle name="20% - Ênfase6 2 2 4 5" xfId="10229"/>
    <cellStyle name="20% - Ênfase6 2 2 5" xfId="4497"/>
    <cellStyle name="20% - Ênfase6 2 2 5 2" xfId="12774"/>
    <cellStyle name="20% - Ênfase6 2 2 6" xfId="6528"/>
    <cellStyle name="20% - Ênfase6 2 2 6 2" xfId="14805"/>
    <cellStyle name="20% - Ênfase6 2 2 7" xfId="2449"/>
    <cellStyle name="20% - Ênfase6 2 2 7 2" xfId="10726"/>
    <cellStyle name="20% - Ênfase6 2 2 8" xfId="8680"/>
    <cellStyle name="20% - Ênfase6 2 3" xfId="1148"/>
    <cellStyle name="20% - Ênfase6 2 3 2" xfId="5240"/>
    <cellStyle name="20% - Ênfase6 2 3 2 2" xfId="13517"/>
    <cellStyle name="20% - Ênfase6 2 3 3" xfId="7265"/>
    <cellStyle name="20% - Ênfase6 2 3 3 2" xfId="15542"/>
    <cellStyle name="20% - Ênfase6 2 3 4" xfId="3205"/>
    <cellStyle name="20% - Ênfase6 2 3 4 2" xfId="11482"/>
    <cellStyle name="20% - Ênfase6 2 3 5" xfId="9433"/>
    <cellStyle name="20% - Ênfase6 2 4" xfId="640"/>
    <cellStyle name="20% - Ênfase6 2 4 2" xfId="4746"/>
    <cellStyle name="20% - Ênfase6 2 4 2 2" xfId="13023"/>
    <cellStyle name="20% - Ênfase6 2 4 3" xfId="6771"/>
    <cellStyle name="20% - Ênfase6 2 4 3 2" xfId="15048"/>
    <cellStyle name="20% - Ênfase6 2 4 4" xfId="2701"/>
    <cellStyle name="20% - Ênfase6 2 4 4 2" xfId="10978"/>
    <cellStyle name="20% - Ênfase6 2 4 5" xfId="8930"/>
    <cellStyle name="20% - Ênfase6 2 5" xfId="1692"/>
    <cellStyle name="20% - Ênfase6 2 5 2" xfId="5779"/>
    <cellStyle name="20% - Ênfase6 2 5 2 2" xfId="14056"/>
    <cellStyle name="20% - Ênfase6 2 5 3" xfId="7779"/>
    <cellStyle name="20% - Ênfase6 2 5 3 2" xfId="16056"/>
    <cellStyle name="20% - Ênfase6 2 5 4" xfId="3745"/>
    <cellStyle name="20% - Ênfase6 2 5 4 2" xfId="12022"/>
    <cellStyle name="20% - Ênfase6 2 5 5" xfId="9973"/>
    <cellStyle name="20% - Ênfase6 2 6" xfId="4242"/>
    <cellStyle name="20% - Ênfase6 2 6 2" xfId="12519"/>
    <cellStyle name="20% - Ênfase6 2 7" xfId="6273"/>
    <cellStyle name="20% - Ênfase6 2 7 2" xfId="14550"/>
    <cellStyle name="20% - Ênfase6 2 8" xfId="2192"/>
    <cellStyle name="20% - Ênfase6 2 8 2" xfId="10469"/>
    <cellStyle name="20% - Ênfase6 2 9" xfId="8424"/>
    <cellStyle name="20% - Ênfase6 20" xfId="315"/>
    <cellStyle name="20% - Ênfase6 20 2" xfId="1401"/>
    <cellStyle name="20% - Ênfase6 20 2 2" xfId="5491"/>
    <cellStyle name="20% - Ênfase6 20 2 2 2" xfId="13768"/>
    <cellStyle name="20% - Ênfase6 20 2 3" xfId="7516"/>
    <cellStyle name="20% - Ênfase6 20 2 3 2" xfId="15793"/>
    <cellStyle name="20% - Ênfase6 20 2 4" xfId="3457"/>
    <cellStyle name="20% - Ênfase6 20 2 4 2" xfId="11734"/>
    <cellStyle name="20% - Ênfase6 20 2 5" xfId="9685"/>
    <cellStyle name="20% - Ênfase6 20 3" xfId="892"/>
    <cellStyle name="20% - Ênfase6 20 3 2" xfId="4995"/>
    <cellStyle name="20% - Ênfase6 20 3 2 2" xfId="13272"/>
    <cellStyle name="20% - Ênfase6 20 3 3" xfId="7020"/>
    <cellStyle name="20% - Ênfase6 20 3 3 2" xfId="15297"/>
    <cellStyle name="20% - Ênfase6 20 3 4" xfId="2952"/>
    <cellStyle name="20% - Ênfase6 20 3 4 2" xfId="11229"/>
    <cellStyle name="20% - Ênfase6 20 3 5" xfId="9181"/>
    <cellStyle name="20% - Ênfase6 20 4" xfId="1942"/>
    <cellStyle name="20% - Ênfase6 20 4 2" xfId="6028"/>
    <cellStyle name="20% - Ênfase6 20 4 2 2" xfId="14305"/>
    <cellStyle name="20% - Ênfase6 20 4 3" xfId="8028"/>
    <cellStyle name="20% - Ênfase6 20 4 3 2" xfId="16305"/>
    <cellStyle name="20% - Ênfase6 20 4 4" xfId="3995"/>
    <cellStyle name="20% - Ênfase6 20 4 4 2" xfId="12272"/>
    <cellStyle name="20% - Ênfase6 20 4 5" xfId="10223"/>
    <cellStyle name="20% - Ênfase6 20 5" xfId="4491"/>
    <cellStyle name="20% - Ênfase6 20 5 2" xfId="12768"/>
    <cellStyle name="20% - Ênfase6 20 6" xfId="6522"/>
    <cellStyle name="20% - Ênfase6 20 6 2" xfId="14799"/>
    <cellStyle name="20% - Ênfase6 20 7" xfId="2443"/>
    <cellStyle name="20% - Ênfase6 20 7 2" xfId="10720"/>
    <cellStyle name="20% - Ênfase6 20 8" xfId="8674"/>
    <cellStyle name="20% - Ênfase6 21" xfId="317"/>
    <cellStyle name="20% - Ênfase6 21 2" xfId="1403"/>
    <cellStyle name="20% - Ênfase6 21 2 2" xfId="5493"/>
    <cellStyle name="20% - Ênfase6 21 2 2 2" xfId="13770"/>
    <cellStyle name="20% - Ênfase6 21 2 3" xfId="7518"/>
    <cellStyle name="20% - Ênfase6 21 2 3 2" xfId="15795"/>
    <cellStyle name="20% - Ênfase6 21 2 4" xfId="3459"/>
    <cellStyle name="20% - Ênfase6 21 2 4 2" xfId="11736"/>
    <cellStyle name="20% - Ênfase6 21 2 5" xfId="9687"/>
    <cellStyle name="20% - Ênfase6 21 3" xfId="894"/>
    <cellStyle name="20% - Ênfase6 21 3 2" xfId="4997"/>
    <cellStyle name="20% - Ênfase6 21 3 2 2" xfId="13274"/>
    <cellStyle name="20% - Ênfase6 21 3 3" xfId="7022"/>
    <cellStyle name="20% - Ênfase6 21 3 3 2" xfId="15299"/>
    <cellStyle name="20% - Ênfase6 21 3 4" xfId="2954"/>
    <cellStyle name="20% - Ênfase6 21 3 4 2" xfId="11231"/>
    <cellStyle name="20% - Ênfase6 21 3 5" xfId="9183"/>
    <cellStyle name="20% - Ênfase6 21 4" xfId="1944"/>
    <cellStyle name="20% - Ênfase6 21 4 2" xfId="6030"/>
    <cellStyle name="20% - Ênfase6 21 4 2 2" xfId="14307"/>
    <cellStyle name="20% - Ênfase6 21 4 3" xfId="8030"/>
    <cellStyle name="20% - Ênfase6 21 4 3 2" xfId="16307"/>
    <cellStyle name="20% - Ênfase6 21 4 4" xfId="3997"/>
    <cellStyle name="20% - Ênfase6 21 4 4 2" xfId="12274"/>
    <cellStyle name="20% - Ênfase6 21 4 5" xfId="10225"/>
    <cellStyle name="20% - Ênfase6 21 5" xfId="4493"/>
    <cellStyle name="20% - Ênfase6 21 5 2" xfId="12770"/>
    <cellStyle name="20% - Ênfase6 21 6" xfId="6524"/>
    <cellStyle name="20% - Ênfase6 21 6 2" xfId="14801"/>
    <cellStyle name="20% - Ênfase6 21 7" xfId="2445"/>
    <cellStyle name="20% - Ênfase6 21 7 2" xfId="10722"/>
    <cellStyle name="20% - Ênfase6 21 8" xfId="8676"/>
    <cellStyle name="20% - Ênfase6 22" xfId="319"/>
    <cellStyle name="20% - Ênfase6 3" xfId="42"/>
    <cellStyle name="20% - Ênfase6 3 2" xfId="323"/>
    <cellStyle name="20% - Ênfase6 3 2 2" xfId="1408"/>
    <cellStyle name="20% - Ênfase6 3 2 2 2" xfId="5498"/>
    <cellStyle name="20% - Ênfase6 3 2 2 2 2" xfId="13775"/>
    <cellStyle name="20% - Ênfase6 3 2 2 3" xfId="7523"/>
    <cellStyle name="20% - Ênfase6 3 2 2 3 2" xfId="15800"/>
    <cellStyle name="20% - Ênfase6 3 2 2 4" xfId="3464"/>
    <cellStyle name="20% - Ênfase6 3 2 2 4 2" xfId="11741"/>
    <cellStyle name="20% - Ênfase6 3 2 2 5" xfId="9692"/>
    <cellStyle name="20% - Ênfase6 3 2 3" xfId="899"/>
    <cellStyle name="20% - Ênfase6 3 2 3 2" xfId="5002"/>
    <cellStyle name="20% - Ênfase6 3 2 3 2 2" xfId="13279"/>
    <cellStyle name="20% - Ênfase6 3 2 3 3" xfId="7027"/>
    <cellStyle name="20% - Ênfase6 3 2 3 3 2" xfId="15304"/>
    <cellStyle name="20% - Ênfase6 3 2 3 4" xfId="2959"/>
    <cellStyle name="20% - Ênfase6 3 2 3 4 2" xfId="11236"/>
    <cellStyle name="20% - Ênfase6 3 2 3 5" xfId="9188"/>
    <cellStyle name="20% - Ênfase6 3 2 4" xfId="1949"/>
    <cellStyle name="20% - Ênfase6 3 2 4 2" xfId="6035"/>
    <cellStyle name="20% - Ênfase6 3 2 4 2 2" xfId="14312"/>
    <cellStyle name="20% - Ênfase6 3 2 4 3" xfId="8035"/>
    <cellStyle name="20% - Ênfase6 3 2 4 3 2" xfId="16312"/>
    <cellStyle name="20% - Ênfase6 3 2 4 4" xfId="4002"/>
    <cellStyle name="20% - Ênfase6 3 2 4 4 2" xfId="12279"/>
    <cellStyle name="20% - Ênfase6 3 2 4 5" xfId="10230"/>
    <cellStyle name="20% - Ênfase6 3 2 5" xfId="4498"/>
    <cellStyle name="20% - Ênfase6 3 2 5 2" xfId="12775"/>
    <cellStyle name="20% - Ênfase6 3 2 6" xfId="6529"/>
    <cellStyle name="20% - Ênfase6 3 2 6 2" xfId="14806"/>
    <cellStyle name="20% - Ênfase6 3 2 7" xfId="2450"/>
    <cellStyle name="20% - Ênfase6 3 2 7 2" xfId="10727"/>
    <cellStyle name="20% - Ênfase6 3 2 8" xfId="8681"/>
    <cellStyle name="20% - Ênfase6 3 3" xfId="1143"/>
    <cellStyle name="20% - Ênfase6 3 3 2" xfId="5235"/>
    <cellStyle name="20% - Ênfase6 3 3 2 2" xfId="13512"/>
    <cellStyle name="20% - Ênfase6 3 3 3" xfId="7260"/>
    <cellStyle name="20% - Ênfase6 3 3 3 2" xfId="15537"/>
    <cellStyle name="20% - Ênfase6 3 3 4" xfId="3200"/>
    <cellStyle name="20% - Ênfase6 3 3 4 2" xfId="11477"/>
    <cellStyle name="20% - Ênfase6 3 3 5" xfId="9428"/>
    <cellStyle name="20% - Ênfase6 3 4" xfId="635"/>
    <cellStyle name="20% - Ênfase6 3 4 2" xfId="4741"/>
    <cellStyle name="20% - Ênfase6 3 4 2 2" xfId="13018"/>
    <cellStyle name="20% - Ênfase6 3 4 3" xfId="6766"/>
    <cellStyle name="20% - Ênfase6 3 4 3 2" xfId="15043"/>
    <cellStyle name="20% - Ênfase6 3 4 4" xfId="2696"/>
    <cellStyle name="20% - Ênfase6 3 4 4 2" xfId="10973"/>
    <cellStyle name="20% - Ênfase6 3 4 5" xfId="8925"/>
    <cellStyle name="20% - Ênfase6 3 5" xfId="1687"/>
    <cellStyle name="20% - Ênfase6 3 5 2" xfId="5774"/>
    <cellStyle name="20% - Ênfase6 3 5 2 2" xfId="14051"/>
    <cellStyle name="20% - Ênfase6 3 5 3" xfId="7774"/>
    <cellStyle name="20% - Ênfase6 3 5 3 2" xfId="16051"/>
    <cellStyle name="20% - Ênfase6 3 5 4" xfId="3740"/>
    <cellStyle name="20% - Ênfase6 3 5 4 2" xfId="12017"/>
    <cellStyle name="20% - Ênfase6 3 5 5" xfId="9968"/>
    <cellStyle name="20% - Ênfase6 3 6" xfId="4237"/>
    <cellStyle name="20% - Ênfase6 3 6 2" xfId="12514"/>
    <cellStyle name="20% - Ênfase6 3 7" xfId="6268"/>
    <cellStyle name="20% - Ênfase6 3 7 2" xfId="14545"/>
    <cellStyle name="20% - Ênfase6 3 8" xfId="2187"/>
    <cellStyle name="20% - Ênfase6 3 8 2" xfId="10464"/>
    <cellStyle name="20% - Ênfase6 3 9" xfId="8419"/>
    <cellStyle name="20% - Ênfase6 4" xfId="46"/>
    <cellStyle name="20% - Ênfase6 4 2" xfId="324"/>
    <cellStyle name="20% - Ênfase6 4 2 2" xfId="1409"/>
    <cellStyle name="20% - Ênfase6 4 2 2 2" xfId="5499"/>
    <cellStyle name="20% - Ênfase6 4 2 2 2 2" xfId="13776"/>
    <cellStyle name="20% - Ênfase6 4 2 2 3" xfId="7524"/>
    <cellStyle name="20% - Ênfase6 4 2 2 3 2" xfId="15801"/>
    <cellStyle name="20% - Ênfase6 4 2 2 4" xfId="3465"/>
    <cellStyle name="20% - Ênfase6 4 2 2 4 2" xfId="11742"/>
    <cellStyle name="20% - Ênfase6 4 2 2 5" xfId="9693"/>
    <cellStyle name="20% - Ênfase6 4 2 3" xfId="900"/>
    <cellStyle name="20% - Ênfase6 4 2 3 2" xfId="5003"/>
    <cellStyle name="20% - Ênfase6 4 2 3 2 2" xfId="13280"/>
    <cellStyle name="20% - Ênfase6 4 2 3 3" xfId="7028"/>
    <cellStyle name="20% - Ênfase6 4 2 3 3 2" xfId="15305"/>
    <cellStyle name="20% - Ênfase6 4 2 3 4" xfId="2960"/>
    <cellStyle name="20% - Ênfase6 4 2 3 4 2" xfId="11237"/>
    <cellStyle name="20% - Ênfase6 4 2 3 5" xfId="9189"/>
    <cellStyle name="20% - Ênfase6 4 2 4" xfId="1950"/>
    <cellStyle name="20% - Ênfase6 4 2 4 2" xfId="6036"/>
    <cellStyle name="20% - Ênfase6 4 2 4 2 2" xfId="14313"/>
    <cellStyle name="20% - Ênfase6 4 2 4 3" xfId="8036"/>
    <cellStyle name="20% - Ênfase6 4 2 4 3 2" xfId="16313"/>
    <cellStyle name="20% - Ênfase6 4 2 4 4" xfId="4003"/>
    <cellStyle name="20% - Ênfase6 4 2 4 4 2" xfId="12280"/>
    <cellStyle name="20% - Ênfase6 4 2 4 5" xfId="10231"/>
    <cellStyle name="20% - Ênfase6 4 2 5" xfId="4499"/>
    <cellStyle name="20% - Ênfase6 4 2 5 2" xfId="12776"/>
    <cellStyle name="20% - Ênfase6 4 2 6" xfId="6530"/>
    <cellStyle name="20% - Ênfase6 4 2 6 2" xfId="14807"/>
    <cellStyle name="20% - Ênfase6 4 2 7" xfId="2451"/>
    <cellStyle name="20% - Ênfase6 4 2 7 2" xfId="10728"/>
    <cellStyle name="20% - Ênfase6 4 2 8" xfId="8682"/>
    <cellStyle name="20% - Ênfase6 4 3" xfId="1146"/>
    <cellStyle name="20% - Ênfase6 4 3 2" xfId="5238"/>
    <cellStyle name="20% - Ênfase6 4 3 2 2" xfId="13515"/>
    <cellStyle name="20% - Ênfase6 4 3 3" xfId="7263"/>
    <cellStyle name="20% - Ênfase6 4 3 3 2" xfId="15540"/>
    <cellStyle name="20% - Ênfase6 4 3 4" xfId="3203"/>
    <cellStyle name="20% - Ênfase6 4 3 4 2" xfId="11480"/>
    <cellStyle name="20% - Ênfase6 4 3 5" xfId="9431"/>
    <cellStyle name="20% - Ênfase6 4 4" xfId="638"/>
    <cellStyle name="20% - Ênfase6 4 4 2" xfId="4744"/>
    <cellStyle name="20% - Ênfase6 4 4 2 2" xfId="13021"/>
    <cellStyle name="20% - Ênfase6 4 4 3" xfId="6769"/>
    <cellStyle name="20% - Ênfase6 4 4 3 2" xfId="15046"/>
    <cellStyle name="20% - Ênfase6 4 4 4" xfId="2699"/>
    <cellStyle name="20% - Ênfase6 4 4 4 2" xfId="10976"/>
    <cellStyle name="20% - Ênfase6 4 4 5" xfId="8928"/>
    <cellStyle name="20% - Ênfase6 4 5" xfId="1690"/>
    <cellStyle name="20% - Ênfase6 4 5 2" xfId="5777"/>
    <cellStyle name="20% - Ênfase6 4 5 2 2" xfId="14054"/>
    <cellStyle name="20% - Ênfase6 4 5 3" xfId="7777"/>
    <cellStyle name="20% - Ênfase6 4 5 3 2" xfId="16054"/>
    <cellStyle name="20% - Ênfase6 4 5 4" xfId="3743"/>
    <cellStyle name="20% - Ênfase6 4 5 4 2" xfId="12020"/>
    <cellStyle name="20% - Ênfase6 4 5 5" xfId="9971"/>
    <cellStyle name="20% - Ênfase6 4 6" xfId="4240"/>
    <cellStyle name="20% - Ênfase6 4 6 2" xfId="12517"/>
    <cellStyle name="20% - Ênfase6 4 7" xfId="6271"/>
    <cellStyle name="20% - Ênfase6 4 7 2" xfId="14548"/>
    <cellStyle name="20% - Ênfase6 4 8" xfId="2190"/>
    <cellStyle name="20% - Ênfase6 4 8 2" xfId="10467"/>
    <cellStyle name="20% - Ênfase6 4 9" xfId="8422"/>
    <cellStyle name="20% - Ênfase6 5" xfId="326"/>
    <cellStyle name="20% - Ênfase6 5 2" xfId="328"/>
    <cellStyle name="20% - Ênfase6 5 2 2" xfId="1413"/>
    <cellStyle name="20% - Ênfase6 5 2 2 2" xfId="5503"/>
    <cellStyle name="20% - Ênfase6 5 2 2 2 2" xfId="13780"/>
    <cellStyle name="20% - Ênfase6 5 2 2 3" xfId="7528"/>
    <cellStyle name="20% - Ênfase6 5 2 2 3 2" xfId="15805"/>
    <cellStyle name="20% - Ênfase6 5 2 2 4" xfId="3469"/>
    <cellStyle name="20% - Ênfase6 5 2 2 4 2" xfId="11746"/>
    <cellStyle name="20% - Ênfase6 5 2 2 5" xfId="9697"/>
    <cellStyle name="20% - Ênfase6 5 2 3" xfId="904"/>
    <cellStyle name="20% - Ênfase6 5 2 3 2" xfId="5007"/>
    <cellStyle name="20% - Ênfase6 5 2 3 2 2" xfId="13284"/>
    <cellStyle name="20% - Ênfase6 5 2 3 3" xfId="7032"/>
    <cellStyle name="20% - Ênfase6 5 2 3 3 2" xfId="15309"/>
    <cellStyle name="20% - Ênfase6 5 2 3 4" xfId="2964"/>
    <cellStyle name="20% - Ênfase6 5 2 3 4 2" xfId="11241"/>
    <cellStyle name="20% - Ênfase6 5 2 3 5" xfId="9193"/>
    <cellStyle name="20% - Ênfase6 5 2 4" xfId="1954"/>
    <cellStyle name="20% - Ênfase6 5 2 4 2" xfId="6040"/>
    <cellStyle name="20% - Ênfase6 5 2 4 2 2" xfId="14317"/>
    <cellStyle name="20% - Ênfase6 5 2 4 3" xfId="8040"/>
    <cellStyle name="20% - Ênfase6 5 2 4 3 2" xfId="16317"/>
    <cellStyle name="20% - Ênfase6 5 2 4 4" xfId="4007"/>
    <cellStyle name="20% - Ênfase6 5 2 4 4 2" xfId="12284"/>
    <cellStyle name="20% - Ênfase6 5 2 4 5" xfId="10235"/>
    <cellStyle name="20% - Ênfase6 5 2 5" xfId="4503"/>
    <cellStyle name="20% - Ênfase6 5 2 5 2" xfId="12780"/>
    <cellStyle name="20% - Ênfase6 5 2 6" xfId="6534"/>
    <cellStyle name="20% - Ênfase6 5 2 6 2" xfId="14811"/>
    <cellStyle name="20% - Ênfase6 5 2 7" xfId="2455"/>
    <cellStyle name="20% - Ênfase6 5 2 7 2" xfId="10732"/>
    <cellStyle name="20% - Ênfase6 5 2 8" xfId="8686"/>
    <cellStyle name="20% - Ênfase6 5 3" xfId="1411"/>
    <cellStyle name="20% - Ênfase6 5 3 2" xfId="5501"/>
    <cellStyle name="20% - Ênfase6 5 3 2 2" xfId="13778"/>
    <cellStyle name="20% - Ênfase6 5 3 3" xfId="7526"/>
    <cellStyle name="20% - Ênfase6 5 3 3 2" xfId="15803"/>
    <cellStyle name="20% - Ênfase6 5 3 4" xfId="3467"/>
    <cellStyle name="20% - Ênfase6 5 3 4 2" xfId="11744"/>
    <cellStyle name="20% - Ênfase6 5 3 5" xfId="9695"/>
    <cellStyle name="20% - Ênfase6 5 4" xfId="902"/>
    <cellStyle name="20% - Ênfase6 5 4 2" xfId="5005"/>
    <cellStyle name="20% - Ênfase6 5 4 2 2" xfId="13282"/>
    <cellStyle name="20% - Ênfase6 5 4 3" xfId="7030"/>
    <cellStyle name="20% - Ênfase6 5 4 3 2" xfId="15307"/>
    <cellStyle name="20% - Ênfase6 5 4 4" xfId="2962"/>
    <cellStyle name="20% - Ênfase6 5 4 4 2" xfId="11239"/>
    <cellStyle name="20% - Ênfase6 5 4 5" xfId="9191"/>
    <cellStyle name="20% - Ênfase6 5 5" xfId="1952"/>
    <cellStyle name="20% - Ênfase6 5 5 2" xfId="6038"/>
    <cellStyle name="20% - Ênfase6 5 5 2 2" xfId="14315"/>
    <cellStyle name="20% - Ênfase6 5 5 3" xfId="8038"/>
    <cellStyle name="20% - Ênfase6 5 5 3 2" xfId="16315"/>
    <cellStyle name="20% - Ênfase6 5 5 4" xfId="4005"/>
    <cellStyle name="20% - Ênfase6 5 5 4 2" xfId="12282"/>
    <cellStyle name="20% - Ênfase6 5 5 5" xfId="10233"/>
    <cellStyle name="20% - Ênfase6 5 6" xfId="4501"/>
    <cellStyle name="20% - Ênfase6 5 6 2" xfId="12778"/>
    <cellStyle name="20% - Ênfase6 5 7" xfId="6532"/>
    <cellStyle name="20% - Ênfase6 5 7 2" xfId="14809"/>
    <cellStyle name="20% - Ênfase6 5 8" xfId="2453"/>
    <cellStyle name="20% - Ênfase6 5 8 2" xfId="10730"/>
    <cellStyle name="20% - Ênfase6 5 9" xfId="8684"/>
    <cellStyle name="20% - Ênfase6 6" xfId="329"/>
    <cellStyle name="20% - Ênfase6 6 2" xfId="330"/>
    <cellStyle name="20% - Ênfase6 6 2 2" xfId="1415"/>
    <cellStyle name="20% - Ênfase6 6 2 2 2" xfId="5505"/>
    <cellStyle name="20% - Ênfase6 6 2 2 2 2" xfId="13782"/>
    <cellStyle name="20% - Ênfase6 6 2 2 3" xfId="7530"/>
    <cellStyle name="20% - Ênfase6 6 2 2 3 2" xfId="15807"/>
    <cellStyle name="20% - Ênfase6 6 2 2 4" xfId="3471"/>
    <cellStyle name="20% - Ênfase6 6 2 2 4 2" xfId="11748"/>
    <cellStyle name="20% - Ênfase6 6 2 2 5" xfId="9699"/>
    <cellStyle name="20% - Ênfase6 6 2 3" xfId="906"/>
    <cellStyle name="20% - Ênfase6 6 2 3 2" xfId="5009"/>
    <cellStyle name="20% - Ênfase6 6 2 3 2 2" xfId="13286"/>
    <cellStyle name="20% - Ênfase6 6 2 3 3" xfId="7034"/>
    <cellStyle name="20% - Ênfase6 6 2 3 3 2" xfId="15311"/>
    <cellStyle name="20% - Ênfase6 6 2 3 4" xfId="2966"/>
    <cellStyle name="20% - Ênfase6 6 2 3 4 2" xfId="11243"/>
    <cellStyle name="20% - Ênfase6 6 2 3 5" xfId="9195"/>
    <cellStyle name="20% - Ênfase6 6 2 4" xfId="1956"/>
    <cellStyle name="20% - Ênfase6 6 2 4 2" xfId="6042"/>
    <cellStyle name="20% - Ênfase6 6 2 4 2 2" xfId="14319"/>
    <cellStyle name="20% - Ênfase6 6 2 4 3" xfId="8042"/>
    <cellStyle name="20% - Ênfase6 6 2 4 3 2" xfId="16319"/>
    <cellStyle name="20% - Ênfase6 6 2 4 4" xfId="4009"/>
    <cellStyle name="20% - Ênfase6 6 2 4 4 2" xfId="12286"/>
    <cellStyle name="20% - Ênfase6 6 2 4 5" xfId="10237"/>
    <cellStyle name="20% - Ênfase6 6 2 5" xfId="4505"/>
    <cellStyle name="20% - Ênfase6 6 2 5 2" xfId="12782"/>
    <cellStyle name="20% - Ênfase6 6 2 6" xfId="6536"/>
    <cellStyle name="20% - Ênfase6 6 2 6 2" xfId="14813"/>
    <cellStyle name="20% - Ênfase6 6 2 7" xfId="2457"/>
    <cellStyle name="20% - Ênfase6 6 2 7 2" xfId="10734"/>
    <cellStyle name="20% - Ênfase6 6 2 8" xfId="8688"/>
    <cellStyle name="20% - Ênfase6 6 3" xfId="1414"/>
    <cellStyle name="20% - Ênfase6 6 3 2" xfId="5504"/>
    <cellStyle name="20% - Ênfase6 6 3 2 2" xfId="13781"/>
    <cellStyle name="20% - Ênfase6 6 3 3" xfId="7529"/>
    <cellStyle name="20% - Ênfase6 6 3 3 2" xfId="15806"/>
    <cellStyle name="20% - Ênfase6 6 3 4" xfId="3470"/>
    <cellStyle name="20% - Ênfase6 6 3 4 2" xfId="11747"/>
    <cellStyle name="20% - Ênfase6 6 3 5" xfId="9698"/>
    <cellStyle name="20% - Ênfase6 6 4" xfId="905"/>
    <cellStyle name="20% - Ênfase6 6 4 2" xfId="5008"/>
    <cellStyle name="20% - Ênfase6 6 4 2 2" xfId="13285"/>
    <cellStyle name="20% - Ênfase6 6 4 3" xfId="7033"/>
    <cellStyle name="20% - Ênfase6 6 4 3 2" xfId="15310"/>
    <cellStyle name="20% - Ênfase6 6 4 4" xfId="2965"/>
    <cellStyle name="20% - Ênfase6 6 4 4 2" xfId="11242"/>
    <cellStyle name="20% - Ênfase6 6 4 5" xfId="9194"/>
    <cellStyle name="20% - Ênfase6 6 5" xfId="1955"/>
    <cellStyle name="20% - Ênfase6 6 5 2" xfId="6041"/>
    <cellStyle name="20% - Ênfase6 6 5 2 2" xfId="14318"/>
    <cellStyle name="20% - Ênfase6 6 5 3" xfId="8041"/>
    <cellStyle name="20% - Ênfase6 6 5 3 2" xfId="16318"/>
    <cellStyle name="20% - Ênfase6 6 5 4" xfId="4008"/>
    <cellStyle name="20% - Ênfase6 6 5 4 2" xfId="12285"/>
    <cellStyle name="20% - Ênfase6 6 5 5" xfId="10236"/>
    <cellStyle name="20% - Ênfase6 6 6" xfId="4504"/>
    <cellStyle name="20% - Ênfase6 6 6 2" xfId="12781"/>
    <cellStyle name="20% - Ênfase6 6 7" xfId="6535"/>
    <cellStyle name="20% - Ênfase6 6 7 2" xfId="14812"/>
    <cellStyle name="20% - Ênfase6 6 8" xfId="2456"/>
    <cellStyle name="20% - Ênfase6 6 8 2" xfId="10733"/>
    <cellStyle name="20% - Ênfase6 6 9" xfId="8687"/>
    <cellStyle name="20% - Ênfase6 7" xfId="172"/>
    <cellStyle name="20% - Ênfase6 7 2" xfId="35"/>
    <cellStyle name="20% - Ênfase6 7 2 2" xfId="1138"/>
    <cellStyle name="20% - Ênfase6 7 2 2 2" xfId="5230"/>
    <cellStyle name="20% - Ênfase6 7 2 2 2 2" xfId="13507"/>
    <cellStyle name="20% - Ênfase6 7 2 2 3" xfId="7255"/>
    <cellStyle name="20% - Ênfase6 7 2 2 3 2" xfId="15532"/>
    <cellStyle name="20% - Ênfase6 7 2 2 4" xfId="3195"/>
    <cellStyle name="20% - Ênfase6 7 2 2 4 2" xfId="11472"/>
    <cellStyle name="20% - Ênfase6 7 2 2 5" xfId="9423"/>
    <cellStyle name="20% - Ênfase6 7 2 3" xfId="630"/>
    <cellStyle name="20% - Ênfase6 7 2 3 2" xfId="4736"/>
    <cellStyle name="20% - Ênfase6 7 2 3 2 2" xfId="13013"/>
    <cellStyle name="20% - Ênfase6 7 2 3 3" xfId="6761"/>
    <cellStyle name="20% - Ênfase6 7 2 3 3 2" xfId="15038"/>
    <cellStyle name="20% - Ênfase6 7 2 3 4" xfId="2691"/>
    <cellStyle name="20% - Ênfase6 7 2 3 4 2" xfId="10968"/>
    <cellStyle name="20% - Ênfase6 7 2 3 5" xfId="8920"/>
    <cellStyle name="20% - Ênfase6 7 2 4" xfId="1682"/>
    <cellStyle name="20% - Ênfase6 7 2 4 2" xfId="5769"/>
    <cellStyle name="20% - Ênfase6 7 2 4 2 2" xfId="14046"/>
    <cellStyle name="20% - Ênfase6 7 2 4 3" xfId="7769"/>
    <cellStyle name="20% - Ênfase6 7 2 4 3 2" xfId="16046"/>
    <cellStyle name="20% - Ênfase6 7 2 4 4" xfId="3735"/>
    <cellStyle name="20% - Ênfase6 7 2 4 4 2" xfId="12012"/>
    <cellStyle name="20% - Ênfase6 7 2 4 5" xfId="9963"/>
    <cellStyle name="20% - Ênfase6 7 2 5" xfId="4232"/>
    <cellStyle name="20% - Ênfase6 7 2 5 2" xfId="12509"/>
    <cellStyle name="20% - Ênfase6 7 2 6" xfId="6263"/>
    <cellStyle name="20% - Ênfase6 7 2 6 2" xfId="14540"/>
    <cellStyle name="20% - Ênfase6 7 2 7" xfId="2182"/>
    <cellStyle name="20% - Ênfase6 7 2 7 2" xfId="10459"/>
    <cellStyle name="20% - Ênfase6 7 2 8" xfId="8414"/>
    <cellStyle name="20% - Ênfase6 7 3" xfId="1266"/>
    <cellStyle name="20% - Ênfase6 7 3 2" xfId="5357"/>
    <cellStyle name="20% - Ênfase6 7 3 2 2" xfId="13634"/>
    <cellStyle name="20% - Ênfase6 7 3 3" xfId="7382"/>
    <cellStyle name="20% - Ênfase6 7 3 3 2" xfId="15659"/>
    <cellStyle name="20% - Ênfase6 7 3 4" xfId="3322"/>
    <cellStyle name="20% - Ênfase6 7 3 4 2" xfId="11599"/>
    <cellStyle name="20% - Ênfase6 7 3 5" xfId="9550"/>
    <cellStyle name="20% - Ênfase6 7 4" xfId="757"/>
    <cellStyle name="20% - Ênfase6 7 4 2" xfId="4861"/>
    <cellStyle name="20% - Ênfase6 7 4 2 2" xfId="13138"/>
    <cellStyle name="20% - Ênfase6 7 4 3" xfId="6886"/>
    <cellStyle name="20% - Ênfase6 7 4 3 2" xfId="15163"/>
    <cellStyle name="20% - Ênfase6 7 4 4" xfId="2817"/>
    <cellStyle name="20% - Ênfase6 7 4 4 2" xfId="11094"/>
    <cellStyle name="20% - Ênfase6 7 4 5" xfId="9046"/>
    <cellStyle name="20% - Ênfase6 7 5" xfId="1807"/>
    <cellStyle name="20% - Ênfase6 7 5 2" xfId="5894"/>
    <cellStyle name="20% - Ênfase6 7 5 2 2" xfId="14171"/>
    <cellStyle name="20% - Ênfase6 7 5 3" xfId="7894"/>
    <cellStyle name="20% - Ênfase6 7 5 3 2" xfId="16171"/>
    <cellStyle name="20% - Ênfase6 7 5 4" xfId="3860"/>
    <cellStyle name="20% - Ênfase6 7 5 4 2" xfId="12137"/>
    <cellStyle name="20% - Ênfase6 7 5 5" xfId="10088"/>
    <cellStyle name="20% - Ênfase6 7 6" xfId="4357"/>
    <cellStyle name="20% - Ênfase6 7 6 2" xfId="12634"/>
    <cellStyle name="20% - Ênfase6 7 7" xfId="6388"/>
    <cellStyle name="20% - Ênfase6 7 7 2" xfId="14665"/>
    <cellStyle name="20% - Ênfase6 7 8" xfId="2308"/>
    <cellStyle name="20% - Ênfase6 7 8 2" xfId="10585"/>
    <cellStyle name="20% - Ênfase6 7 9" xfId="8539"/>
    <cellStyle name="20% - Ênfase6 8" xfId="331"/>
    <cellStyle name="20% - Ênfase6 8 2" xfId="333"/>
    <cellStyle name="20% - Ênfase6 8 2 2" xfId="1418"/>
    <cellStyle name="20% - Ênfase6 8 2 2 2" xfId="5508"/>
    <cellStyle name="20% - Ênfase6 8 2 2 2 2" xfId="13785"/>
    <cellStyle name="20% - Ênfase6 8 2 2 3" xfId="7533"/>
    <cellStyle name="20% - Ênfase6 8 2 2 3 2" xfId="15810"/>
    <cellStyle name="20% - Ênfase6 8 2 2 4" xfId="3474"/>
    <cellStyle name="20% - Ênfase6 8 2 2 4 2" xfId="11751"/>
    <cellStyle name="20% - Ênfase6 8 2 2 5" xfId="9702"/>
    <cellStyle name="20% - Ênfase6 8 2 3" xfId="909"/>
    <cellStyle name="20% - Ênfase6 8 2 3 2" xfId="5012"/>
    <cellStyle name="20% - Ênfase6 8 2 3 2 2" xfId="13289"/>
    <cellStyle name="20% - Ênfase6 8 2 3 3" xfId="7037"/>
    <cellStyle name="20% - Ênfase6 8 2 3 3 2" xfId="15314"/>
    <cellStyle name="20% - Ênfase6 8 2 3 4" xfId="2969"/>
    <cellStyle name="20% - Ênfase6 8 2 3 4 2" xfId="11246"/>
    <cellStyle name="20% - Ênfase6 8 2 3 5" xfId="9198"/>
    <cellStyle name="20% - Ênfase6 8 2 4" xfId="1959"/>
    <cellStyle name="20% - Ênfase6 8 2 4 2" xfId="6045"/>
    <cellStyle name="20% - Ênfase6 8 2 4 2 2" xfId="14322"/>
    <cellStyle name="20% - Ênfase6 8 2 4 3" xfId="8045"/>
    <cellStyle name="20% - Ênfase6 8 2 4 3 2" xfId="16322"/>
    <cellStyle name="20% - Ênfase6 8 2 4 4" xfId="4012"/>
    <cellStyle name="20% - Ênfase6 8 2 4 4 2" xfId="12289"/>
    <cellStyle name="20% - Ênfase6 8 2 4 5" xfId="10240"/>
    <cellStyle name="20% - Ênfase6 8 2 5" xfId="4508"/>
    <cellStyle name="20% - Ênfase6 8 2 5 2" xfId="12785"/>
    <cellStyle name="20% - Ênfase6 8 2 6" xfId="6539"/>
    <cellStyle name="20% - Ênfase6 8 2 6 2" xfId="14816"/>
    <cellStyle name="20% - Ênfase6 8 2 7" xfId="2460"/>
    <cellStyle name="20% - Ênfase6 8 2 7 2" xfId="10737"/>
    <cellStyle name="20% - Ênfase6 8 2 8" xfId="8691"/>
    <cellStyle name="20% - Ênfase6 8 3" xfId="1416"/>
    <cellStyle name="20% - Ênfase6 8 3 2" xfId="5506"/>
    <cellStyle name="20% - Ênfase6 8 3 2 2" xfId="13783"/>
    <cellStyle name="20% - Ênfase6 8 3 3" xfId="7531"/>
    <cellStyle name="20% - Ênfase6 8 3 3 2" xfId="15808"/>
    <cellStyle name="20% - Ênfase6 8 3 4" xfId="3472"/>
    <cellStyle name="20% - Ênfase6 8 3 4 2" xfId="11749"/>
    <cellStyle name="20% - Ênfase6 8 3 5" xfId="9700"/>
    <cellStyle name="20% - Ênfase6 8 4" xfId="907"/>
    <cellStyle name="20% - Ênfase6 8 4 2" xfId="5010"/>
    <cellStyle name="20% - Ênfase6 8 4 2 2" xfId="13287"/>
    <cellStyle name="20% - Ênfase6 8 4 3" xfId="7035"/>
    <cellStyle name="20% - Ênfase6 8 4 3 2" xfId="15312"/>
    <cellStyle name="20% - Ênfase6 8 4 4" xfId="2967"/>
    <cellStyle name="20% - Ênfase6 8 4 4 2" xfId="11244"/>
    <cellStyle name="20% - Ênfase6 8 4 5" xfId="9196"/>
    <cellStyle name="20% - Ênfase6 8 5" xfId="1957"/>
    <cellStyle name="20% - Ênfase6 8 5 2" xfId="6043"/>
    <cellStyle name="20% - Ênfase6 8 5 2 2" xfId="14320"/>
    <cellStyle name="20% - Ênfase6 8 5 3" xfId="8043"/>
    <cellStyle name="20% - Ênfase6 8 5 3 2" xfId="16320"/>
    <cellStyle name="20% - Ênfase6 8 5 4" xfId="4010"/>
    <cellStyle name="20% - Ênfase6 8 5 4 2" xfId="12287"/>
    <cellStyle name="20% - Ênfase6 8 5 5" xfId="10238"/>
    <cellStyle name="20% - Ênfase6 8 6" xfId="4506"/>
    <cellStyle name="20% - Ênfase6 8 6 2" xfId="12783"/>
    <cellStyle name="20% - Ênfase6 8 7" xfId="6537"/>
    <cellStyle name="20% - Ênfase6 8 7 2" xfId="14814"/>
    <cellStyle name="20% - Ênfase6 8 8" xfId="2458"/>
    <cellStyle name="20% - Ênfase6 8 8 2" xfId="10735"/>
    <cellStyle name="20% - Ênfase6 8 9" xfId="8689"/>
    <cellStyle name="20% - Ênfase6 9" xfId="334"/>
    <cellStyle name="20% - Ênfase6 9 2" xfId="51"/>
    <cellStyle name="20% - Ênfase6 9 2 2" xfId="1151"/>
    <cellStyle name="20% - Ênfase6 9 2 2 2" xfId="5243"/>
    <cellStyle name="20% - Ênfase6 9 2 2 2 2" xfId="13520"/>
    <cellStyle name="20% - Ênfase6 9 2 2 3" xfId="7268"/>
    <cellStyle name="20% - Ênfase6 9 2 2 3 2" xfId="15545"/>
    <cellStyle name="20% - Ênfase6 9 2 2 4" xfId="3208"/>
    <cellStyle name="20% - Ênfase6 9 2 2 4 2" xfId="11485"/>
    <cellStyle name="20% - Ênfase6 9 2 2 5" xfId="9436"/>
    <cellStyle name="20% - Ênfase6 9 2 3" xfId="642"/>
    <cellStyle name="20% - Ênfase6 9 2 3 2" xfId="4748"/>
    <cellStyle name="20% - Ênfase6 9 2 3 2 2" xfId="13025"/>
    <cellStyle name="20% - Ênfase6 9 2 3 3" xfId="6773"/>
    <cellStyle name="20% - Ênfase6 9 2 3 3 2" xfId="15050"/>
    <cellStyle name="20% - Ênfase6 9 2 3 4" xfId="2703"/>
    <cellStyle name="20% - Ênfase6 9 2 3 4 2" xfId="10980"/>
    <cellStyle name="20% - Ênfase6 9 2 3 5" xfId="8932"/>
    <cellStyle name="20% - Ênfase6 9 2 4" xfId="1694"/>
    <cellStyle name="20% - Ênfase6 9 2 4 2" xfId="5781"/>
    <cellStyle name="20% - Ênfase6 9 2 4 2 2" xfId="14058"/>
    <cellStyle name="20% - Ênfase6 9 2 4 3" xfId="7781"/>
    <cellStyle name="20% - Ênfase6 9 2 4 3 2" xfId="16058"/>
    <cellStyle name="20% - Ênfase6 9 2 4 4" xfId="3747"/>
    <cellStyle name="20% - Ênfase6 9 2 4 4 2" xfId="12024"/>
    <cellStyle name="20% - Ênfase6 9 2 4 5" xfId="9975"/>
    <cellStyle name="20% - Ênfase6 9 2 5" xfId="4244"/>
    <cellStyle name="20% - Ênfase6 9 2 5 2" xfId="12521"/>
    <cellStyle name="20% - Ênfase6 9 2 6" xfId="6275"/>
    <cellStyle name="20% - Ênfase6 9 2 6 2" xfId="14552"/>
    <cellStyle name="20% - Ênfase6 9 2 7" xfId="2194"/>
    <cellStyle name="20% - Ênfase6 9 2 7 2" xfId="10471"/>
    <cellStyle name="20% - Ênfase6 9 2 8" xfId="8426"/>
    <cellStyle name="20% - Ênfase6 9 3" xfId="1419"/>
    <cellStyle name="20% - Ênfase6 9 3 2" xfId="5509"/>
    <cellStyle name="20% - Ênfase6 9 3 2 2" xfId="13786"/>
    <cellStyle name="20% - Ênfase6 9 3 3" xfId="7534"/>
    <cellStyle name="20% - Ênfase6 9 3 3 2" xfId="15811"/>
    <cellStyle name="20% - Ênfase6 9 3 4" xfId="3475"/>
    <cellStyle name="20% - Ênfase6 9 3 4 2" xfId="11752"/>
    <cellStyle name="20% - Ênfase6 9 3 5" xfId="9703"/>
    <cellStyle name="20% - Ênfase6 9 4" xfId="910"/>
    <cellStyle name="20% - Ênfase6 9 4 2" xfId="5013"/>
    <cellStyle name="20% - Ênfase6 9 4 2 2" xfId="13290"/>
    <cellStyle name="20% - Ênfase6 9 4 3" xfId="7038"/>
    <cellStyle name="20% - Ênfase6 9 4 3 2" xfId="15315"/>
    <cellStyle name="20% - Ênfase6 9 4 4" xfId="2970"/>
    <cellStyle name="20% - Ênfase6 9 4 4 2" xfId="11247"/>
    <cellStyle name="20% - Ênfase6 9 4 5" xfId="9199"/>
    <cellStyle name="20% - Ênfase6 9 5" xfId="1960"/>
    <cellStyle name="20% - Ênfase6 9 5 2" xfId="6046"/>
    <cellStyle name="20% - Ênfase6 9 5 2 2" xfId="14323"/>
    <cellStyle name="20% - Ênfase6 9 5 3" xfId="8046"/>
    <cellStyle name="20% - Ênfase6 9 5 3 2" xfId="16323"/>
    <cellStyle name="20% - Ênfase6 9 5 4" xfId="4013"/>
    <cellStyle name="20% - Ênfase6 9 5 4 2" xfId="12290"/>
    <cellStyle name="20% - Ênfase6 9 5 5" xfId="10241"/>
    <cellStyle name="20% - Ênfase6 9 6" xfId="4509"/>
    <cellStyle name="20% - Ênfase6 9 6 2" xfId="12786"/>
    <cellStyle name="20% - Ênfase6 9 7" xfId="6540"/>
    <cellStyle name="20% - Ênfase6 9 7 2" xfId="14817"/>
    <cellStyle name="20% - Ênfase6 9 8" xfId="2461"/>
    <cellStyle name="20% - Ênfase6 9 8 2" xfId="10738"/>
    <cellStyle name="20% - Ênfase6 9 9" xfId="8692"/>
    <cellStyle name="40% - Ênfase1 10" xfId="336"/>
    <cellStyle name="40% - Ênfase1 10 2" xfId="337"/>
    <cellStyle name="40% - Ênfase1 10 2 2" xfId="1422"/>
    <cellStyle name="40% - Ênfase1 10 2 2 2" xfId="5512"/>
    <cellStyle name="40% - Ênfase1 10 2 2 2 2" xfId="13789"/>
    <cellStyle name="40% - Ênfase1 10 2 2 3" xfId="7537"/>
    <cellStyle name="40% - Ênfase1 10 2 2 3 2" xfId="15814"/>
    <cellStyle name="40% - Ênfase1 10 2 2 4" xfId="3478"/>
    <cellStyle name="40% - Ênfase1 10 2 2 4 2" xfId="11755"/>
    <cellStyle name="40% - Ênfase1 10 2 2 5" xfId="9706"/>
    <cellStyle name="40% - Ênfase1 10 2 3" xfId="913"/>
    <cellStyle name="40% - Ênfase1 10 2 3 2" xfId="5016"/>
    <cellStyle name="40% - Ênfase1 10 2 3 2 2" xfId="13293"/>
    <cellStyle name="40% - Ênfase1 10 2 3 3" xfId="7041"/>
    <cellStyle name="40% - Ênfase1 10 2 3 3 2" xfId="15318"/>
    <cellStyle name="40% - Ênfase1 10 2 3 4" xfId="2973"/>
    <cellStyle name="40% - Ênfase1 10 2 3 4 2" xfId="11250"/>
    <cellStyle name="40% - Ênfase1 10 2 3 5" xfId="9202"/>
    <cellStyle name="40% - Ênfase1 10 2 4" xfId="1963"/>
    <cellStyle name="40% - Ênfase1 10 2 4 2" xfId="6049"/>
    <cellStyle name="40% - Ênfase1 10 2 4 2 2" xfId="14326"/>
    <cellStyle name="40% - Ênfase1 10 2 4 3" xfId="8049"/>
    <cellStyle name="40% - Ênfase1 10 2 4 3 2" xfId="16326"/>
    <cellStyle name="40% - Ênfase1 10 2 4 4" xfId="4016"/>
    <cellStyle name="40% - Ênfase1 10 2 4 4 2" xfId="12293"/>
    <cellStyle name="40% - Ênfase1 10 2 4 5" xfId="10244"/>
    <cellStyle name="40% - Ênfase1 10 2 5" xfId="4512"/>
    <cellStyle name="40% - Ênfase1 10 2 5 2" xfId="12789"/>
    <cellStyle name="40% - Ênfase1 10 2 6" xfId="6543"/>
    <cellStyle name="40% - Ênfase1 10 2 6 2" xfId="14820"/>
    <cellStyle name="40% - Ênfase1 10 2 7" xfId="2464"/>
    <cellStyle name="40% - Ênfase1 10 2 7 2" xfId="10741"/>
    <cellStyle name="40% - Ênfase1 10 2 8" xfId="8695"/>
    <cellStyle name="40% - Ênfase1 10 3" xfId="1421"/>
    <cellStyle name="40% - Ênfase1 10 3 2" xfId="5511"/>
    <cellStyle name="40% - Ênfase1 10 3 2 2" xfId="13788"/>
    <cellStyle name="40% - Ênfase1 10 3 3" xfId="7536"/>
    <cellStyle name="40% - Ênfase1 10 3 3 2" xfId="15813"/>
    <cellStyle name="40% - Ênfase1 10 3 4" xfId="3477"/>
    <cellStyle name="40% - Ênfase1 10 3 4 2" xfId="11754"/>
    <cellStyle name="40% - Ênfase1 10 3 5" xfId="9705"/>
    <cellStyle name="40% - Ênfase1 10 4" xfId="912"/>
    <cellStyle name="40% - Ênfase1 10 4 2" xfId="5015"/>
    <cellStyle name="40% - Ênfase1 10 4 2 2" xfId="13292"/>
    <cellStyle name="40% - Ênfase1 10 4 3" xfId="7040"/>
    <cellStyle name="40% - Ênfase1 10 4 3 2" xfId="15317"/>
    <cellStyle name="40% - Ênfase1 10 4 4" xfId="2972"/>
    <cellStyle name="40% - Ênfase1 10 4 4 2" xfId="11249"/>
    <cellStyle name="40% - Ênfase1 10 4 5" xfId="9201"/>
    <cellStyle name="40% - Ênfase1 10 5" xfId="1962"/>
    <cellStyle name="40% - Ênfase1 10 5 2" xfId="6048"/>
    <cellStyle name="40% - Ênfase1 10 5 2 2" xfId="14325"/>
    <cellStyle name="40% - Ênfase1 10 5 3" xfId="8048"/>
    <cellStyle name="40% - Ênfase1 10 5 3 2" xfId="16325"/>
    <cellStyle name="40% - Ênfase1 10 5 4" xfId="4015"/>
    <cellStyle name="40% - Ênfase1 10 5 4 2" xfId="12292"/>
    <cellStyle name="40% - Ênfase1 10 5 5" xfId="10243"/>
    <cellStyle name="40% - Ênfase1 10 6" xfId="4511"/>
    <cellStyle name="40% - Ênfase1 10 6 2" xfId="12788"/>
    <cellStyle name="40% - Ênfase1 10 7" xfId="6542"/>
    <cellStyle name="40% - Ênfase1 10 7 2" xfId="14819"/>
    <cellStyle name="40% - Ênfase1 10 8" xfId="2463"/>
    <cellStyle name="40% - Ênfase1 10 8 2" xfId="10740"/>
    <cellStyle name="40% - Ênfase1 10 9" xfId="8694"/>
    <cellStyle name="40% - Ênfase1 11" xfId="338"/>
    <cellStyle name="40% - Ênfase1 11 2" xfId="339"/>
    <cellStyle name="40% - Ênfase1 11 2 2" xfId="1424"/>
    <cellStyle name="40% - Ênfase1 11 2 2 2" xfId="5514"/>
    <cellStyle name="40% - Ênfase1 11 2 2 2 2" xfId="13791"/>
    <cellStyle name="40% - Ênfase1 11 2 2 3" xfId="7539"/>
    <cellStyle name="40% - Ênfase1 11 2 2 3 2" xfId="15816"/>
    <cellStyle name="40% - Ênfase1 11 2 2 4" xfId="3480"/>
    <cellStyle name="40% - Ênfase1 11 2 2 4 2" xfId="11757"/>
    <cellStyle name="40% - Ênfase1 11 2 2 5" xfId="9708"/>
    <cellStyle name="40% - Ênfase1 11 2 3" xfId="915"/>
    <cellStyle name="40% - Ênfase1 11 2 3 2" xfId="5018"/>
    <cellStyle name="40% - Ênfase1 11 2 3 2 2" xfId="13295"/>
    <cellStyle name="40% - Ênfase1 11 2 3 3" xfId="7043"/>
    <cellStyle name="40% - Ênfase1 11 2 3 3 2" xfId="15320"/>
    <cellStyle name="40% - Ênfase1 11 2 3 4" xfId="2975"/>
    <cellStyle name="40% - Ênfase1 11 2 3 4 2" xfId="11252"/>
    <cellStyle name="40% - Ênfase1 11 2 3 5" xfId="9204"/>
    <cellStyle name="40% - Ênfase1 11 2 4" xfId="1965"/>
    <cellStyle name="40% - Ênfase1 11 2 4 2" xfId="6051"/>
    <cellStyle name="40% - Ênfase1 11 2 4 2 2" xfId="14328"/>
    <cellStyle name="40% - Ênfase1 11 2 4 3" xfId="8051"/>
    <cellStyle name="40% - Ênfase1 11 2 4 3 2" xfId="16328"/>
    <cellStyle name="40% - Ênfase1 11 2 4 4" xfId="4018"/>
    <cellStyle name="40% - Ênfase1 11 2 4 4 2" xfId="12295"/>
    <cellStyle name="40% - Ênfase1 11 2 4 5" xfId="10246"/>
    <cellStyle name="40% - Ênfase1 11 2 5" xfId="4514"/>
    <cellStyle name="40% - Ênfase1 11 2 5 2" xfId="12791"/>
    <cellStyle name="40% - Ênfase1 11 2 6" xfId="6545"/>
    <cellStyle name="40% - Ênfase1 11 2 6 2" xfId="14822"/>
    <cellStyle name="40% - Ênfase1 11 2 7" xfId="2466"/>
    <cellStyle name="40% - Ênfase1 11 2 7 2" xfId="10743"/>
    <cellStyle name="40% - Ênfase1 11 2 8" xfId="8697"/>
    <cellStyle name="40% - Ênfase1 11 3" xfId="1423"/>
    <cellStyle name="40% - Ênfase1 11 3 2" xfId="5513"/>
    <cellStyle name="40% - Ênfase1 11 3 2 2" xfId="13790"/>
    <cellStyle name="40% - Ênfase1 11 3 3" xfId="7538"/>
    <cellStyle name="40% - Ênfase1 11 3 3 2" xfId="15815"/>
    <cellStyle name="40% - Ênfase1 11 3 4" xfId="3479"/>
    <cellStyle name="40% - Ênfase1 11 3 4 2" xfId="11756"/>
    <cellStyle name="40% - Ênfase1 11 3 5" xfId="9707"/>
    <cellStyle name="40% - Ênfase1 11 4" xfId="914"/>
    <cellStyle name="40% - Ênfase1 11 4 2" xfId="5017"/>
    <cellStyle name="40% - Ênfase1 11 4 2 2" xfId="13294"/>
    <cellStyle name="40% - Ênfase1 11 4 3" xfId="7042"/>
    <cellStyle name="40% - Ênfase1 11 4 3 2" xfId="15319"/>
    <cellStyle name="40% - Ênfase1 11 4 4" xfId="2974"/>
    <cellStyle name="40% - Ênfase1 11 4 4 2" xfId="11251"/>
    <cellStyle name="40% - Ênfase1 11 4 5" xfId="9203"/>
    <cellStyle name="40% - Ênfase1 11 5" xfId="1964"/>
    <cellStyle name="40% - Ênfase1 11 5 2" xfId="6050"/>
    <cellStyle name="40% - Ênfase1 11 5 2 2" xfId="14327"/>
    <cellStyle name="40% - Ênfase1 11 5 3" xfId="8050"/>
    <cellStyle name="40% - Ênfase1 11 5 3 2" xfId="16327"/>
    <cellStyle name="40% - Ênfase1 11 5 4" xfId="4017"/>
    <cellStyle name="40% - Ênfase1 11 5 4 2" xfId="12294"/>
    <cellStyle name="40% - Ênfase1 11 5 5" xfId="10245"/>
    <cellStyle name="40% - Ênfase1 11 6" xfId="4513"/>
    <cellStyle name="40% - Ênfase1 11 6 2" xfId="12790"/>
    <cellStyle name="40% - Ênfase1 11 7" xfId="6544"/>
    <cellStyle name="40% - Ênfase1 11 7 2" xfId="14821"/>
    <cellStyle name="40% - Ênfase1 11 8" xfId="2465"/>
    <cellStyle name="40% - Ênfase1 11 8 2" xfId="10742"/>
    <cellStyle name="40% - Ênfase1 11 9" xfId="8696"/>
    <cellStyle name="40% - Ênfase1 12" xfId="17"/>
    <cellStyle name="40% - Ênfase1 12 2" xfId="1125"/>
    <cellStyle name="40% - Ênfase1 12 2 2" xfId="5217"/>
    <cellStyle name="40% - Ênfase1 12 2 2 2" xfId="13494"/>
    <cellStyle name="40% - Ênfase1 12 2 3" xfId="7242"/>
    <cellStyle name="40% - Ênfase1 12 2 3 2" xfId="15519"/>
    <cellStyle name="40% - Ênfase1 12 2 4" xfId="3182"/>
    <cellStyle name="40% - Ênfase1 12 2 4 2" xfId="11459"/>
    <cellStyle name="40% - Ênfase1 12 2 5" xfId="9410"/>
    <cellStyle name="40% - Ênfase1 12 3" xfId="617"/>
    <cellStyle name="40% - Ênfase1 12 3 2" xfId="4723"/>
    <cellStyle name="40% - Ênfase1 12 3 2 2" xfId="13000"/>
    <cellStyle name="40% - Ênfase1 12 3 3" xfId="6748"/>
    <cellStyle name="40% - Ênfase1 12 3 3 2" xfId="15025"/>
    <cellStyle name="40% - Ênfase1 12 3 4" xfId="2678"/>
    <cellStyle name="40% - Ênfase1 12 3 4 2" xfId="10955"/>
    <cellStyle name="40% - Ênfase1 12 3 5" xfId="8907"/>
    <cellStyle name="40% - Ênfase1 12 4" xfId="1669"/>
    <cellStyle name="40% - Ênfase1 12 4 2" xfId="5756"/>
    <cellStyle name="40% - Ênfase1 12 4 2 2" xfId="14033"/>
    <cellStyle name="40% - Ênfase1 12 4 3" xfId="7756"/>
    <cellStyle name="40% - Ênfase1 12 4 3 2" xfId="16033"/>
    <cellStyle name="40% - Ênfase1 12 4 4" xfId="3722"/>
    <cellStyle name="40% - Ênfase1 12 4 4 2" xfId="11999"/>
    <cellStyle name="40% - Ênfase1 12 4 5" xfId="9950"/>
    <cellStyle name="40% - Ênfase1 12 5" xfId="4219"/>
    <cellStyle name="40% - Ênfase1 12 5 2" xfId="12496"/>
    <cellStyle name="40% - Ênfase1 12 6" xfId="6250"/>
    <cellStyle name="40% - Ênfase1 12 6 2" xfId="14527"/>
    <cellStyle name="40% - Ênfase1 12 7" xfId="2169"/>
    <cellStyle name="40% - Ênfase1 12 7 2" xfId="10446"/>
    <cellStyle name="40% - Ênfase1 12 8" xfId="8401"/>
    <cellStyle name="40% - Ênfase1 13" xfId="340"/>
    <cellStyle name="40% - Ênfase1 13 2" xfId="1425"/>
    <cellStyle name="40% - Ênfase1 13 2 2" xfId="5515"/>
    <cellStyle name="40% - Ênfase1 13 2 2 2" xfId="13792"/>
    <cellStyle name="40% - Ênfase1 13 2 3" xfId="7540"/>
    <cellStyle name="40% - Ênfase1 13 2 3 2" xfId="15817"/>
    <cellStyle name="40% - Ênfase1 13 2 4" xfId="3481"/>
    <cellStyle name="40% - Ênfase1 13 2 4 2" xfId="11758"/>
    <cellStyle name="40% - Ênfase1 13 2 5" xfId="9709"/>
    <cellStyle name="40% - Ênfase1 13 3" xfId="916"/>
    <cellStyle name="40% - Ênfase1 13 3 2" xfId="5019"/>
    <cellStyle name="40% - Ênfase1 13 3 2 2" xfId="13296"/>
    <cellStyle name="40% - Ênfase1 13 3 3" xfId="7044"/>
    <cellStyle name="40% - Ênfase1 13 3 3 2" xfId="15321"/>
    <cellStyle name="40% - Ênfase1 13 3 4" xfId="2976"/>
    <cellStyle name="40% - Ênfase1 13 3 4 2" xfId="11253"/>
    <cellStyle name="40% - Ênfase1 13 3 5" xfId="9205"/>
    <cellStyle name="40% - Ênfase1 13 4" xfId="1966"/>
    <cellStyle name="40% - Ênfase1 13 4 2" xfId="6052"/>
    <cellStyle name="40% - Ênfase1 13 4 2 2" xfId="14329"/>
    <cellStyle name="40% - Ênfase1 13 4 3" xfId="8052"/>
    <cellStyle name="40% - Ênfase1 13 4 3 2" xfId="16329"/>
    <cellStyle name="40% - Ênfase1 13 4 4" xfId="4019"/>
    <cellStyle name="40% - Ênfase1 13 4 4 2" xfId="12296"/>
    <cellStyle name="40% - Ênfase1 13 4 5" xfId="10247"/>
    <cellStyle name="40% - Ênfase1 13 5" xfId="4515"/>
    <cellStyle name="40% - Ênfase1 13 5 2" xfId="12792"/>
    <cellStyle name="40% - Ênfase1 13 6" xfId="6546"/>
    <cellStyle name="40% - Ênfase1 13 6 2" xfId="14823"/>
    <cellStyle name="40% - Ênfase1 13 7" xfId="2467"/>
    <cellStyle name="40% - Ênfase1 13 7 2" xfId="10744"/>
    <cellStyle name="40% - Ênfase1 13 8" xfId="8698"/>
    <cellStyle name="40% - Ênfase1 14" xfId="343"/>
    <cellStyle name="40% - Ênfase1 14 2" xfId="1428"/>
    <cellStyle name="40% - Ênfase1 14 2 2" xfId="5518"/>
    <cellStyle name="40% - Ênfase1 14 2 2 2" xfId="13795"/>
    <cellStyle name="40% - Ênfase1 14 2 3" xfId="7542"/>
    <cellStyle name="40% - Ênfase1 14 2 3 2" xfId="15819"/>
    <cellStyle name="40% - Ênfase1 14 2 4" xfId="3484"/>
    <cellStyle name="40% - Ênfase1 14 2 4 2" xfId="11761"/>
    <cellStyle name="40% - Ênfase1 14 2 5" xfId="9712"/>
    <cellStyle name="40% - Ênfase1 14 3" xfId="918"/>
    <cellStyle name="40% - Ênfase1 14 3 2" xfId="5021"/>
    <cellStyle name="40% - Ênfase1 14 3 2 2" xfId="13298"/>
    <cellStyle name="40% - Ênfase1 14 3 3" xfId="7046"/>
    <cellStyle name="40% - Ênfase1 14 3 3 2" xfId="15323"/>
    <cellStyle name="40% - Ênfase1 14 3 4" xfId="2978"/>
    <cellStyle name="40% - Ênfase1 14 3 4 2" xfId="11255"/>
    <cellStyle name="40% - Ênfase1 14 3 5" xfId="9207"/>
    <cellStyle name="40% - Ênfase1 14 4" xfId="1968"/>
    <cellStyle name="40% - Ênfase1 14 4 2" xfId="6054"/>
    <cellStyle name="40% - Ênfase1 14 4 2 2" xfId="14331"/>
    <cellStyle name="40% - Ênfase1 14 4 3" xfId="8054"/>
    <cellStyle name="40% - Ênfase1 14 4 3 2" xfId="16331"/>
    <cellStyle name="40% - Ênfase1 14 4 4" xfId="4021"/>
    <cellStyle name="40% - Ênfase1 14 4 4 2" xfId="12298"/>
    <cellStyle name="40% - Ênfase1 14 4 5" xfId="10249"/>
    <cellStyle name="40% - Ênfase1 14 5" xfId="4518"/>
    <cellStyle name="40% - Ênfase1 14 5 2" xfId="12795"/>
    <cellStyle name="40% - Ênfase1 14 6" xfId="6548"/>
    <cellStyle name="40% - Ênfase1 14 6 2" xfId="14825"/>
    <cellStyle name="40% - Ênfase1 14 7" xfId="2470"/>
    <cellStyle name="40% - Ênfase1 14 7 2" xfId="10747"/>
    <cellStyle name="40% - Ênfase1 14 8" xfId="8701"/>
    <cellStyle name="40% - Ênfase1 15" xfId="75"/>
    <cellStyle name="40% - Ênfase1 15 2" xfId="1172"/>
    <cellStyle name="40% - Ênfase1 15 2 2" xfId="5264"/>
    <cellStyle name="40% - Ênfase1 15 2 2 2" xfId="13541"/>
    <cellStyle name="40% - Ênfase1 15 2 3" xfId="7289"/>
    <cellStyle name="40% - Ênfase1 15 2 3 2" xfId="15566"/>
    <cellStyle name="40% - Ênfase1 15 2 4" xfId="3229"/>
    <cellStyle name="40% - Ênfase1 15 2 4 2" xfId="11506"/>
    <cellStyle name="40% - Ênfase1 15 2 5" xfId="9457"/>
    <cellStyle name="40% - Ênfase1 15 3" xfId="662"/>
    <cellStyle name="40% - Ênfase1 15 3 2" xfId="4768"/>
    <cellStyle name="40% - Ênfase1 15 3 2 2" xfId="13045"/>
    <cellStyle name="40% - Ênfase1 15 3 3" xfId="6793"/>
    <cellStyle name="40% - Ênfase1 15 3 3 2" xfId="15070"/>
    <cellStyle name="40% - Ênfase1 15 3 4" xfId="2723"/>
    <cellStyle name="40% - Ênfase1 15 3 4 2" xfId="11000"/>
    <cellStyle name="40% - Ênfase1 15 3 5" xfId="8952"/>
    <cellStyle name="40% - Ênfase1 15 4" xfId="1714"/>
    <cellStyle name="40% - Ênfase1 15 4 2" xfId="5801"/>
    <cellStyle name="40% - Ênfase1 15 4 2 2" xfId="14078"/>
    <cellStyle name="40% - Ênfase1 15 4 3" xfId="7801"/>
    <cellStyle name="40% - Ênfase1 15 4 3 2" xfId="16078"/>
    <cellStyle name="40% - Ênfase1 15 4 4" xfId="3767"/>
    <cellStyle name="40% - Ênfase1 15 4 4 2" xfId="12044"/>
    <cellStyle name="40% - Ênfase1 15 4 5" xfId="9995"/>
    <cellStyle name="40% - Ênfase1 15 5" xfId="4264"/>
    <cellStyle name="40% - Ênfase1 15 5 2" xfId="12541"/>
    <cellStyle name="40% - Ênfase1 15 6" xfId="6295"/>
    <cellStyle name="40% - Ênfase1 15 6 2" xfId="14572"/>
    <cellStyle name="40% - Ênfase1 15 7" xfId="2215"/>
    <cellStyle name="40% - Ênfase1 15 7 2" xfId="10492"/>
    <cellStyle name="40% - Ênfase1 15 8" xfId="8446"/>
    <cellStyle name="40% - Ênfase1 16" xfId="344"/>
    <cellStyle name="40% - Ênfase1 16 2" xfId="1429"/>
    <cellStyle name="40% - Ênfase1 16 2 2" xfId="5519"/>
    <cellStyle name="40% - Ênfase1 16 2 2 2" xfId="13796"/>
    <cellStyle name="40% - Ênfase1 16 2 3" xfId="7543"/>
    <cellStyle name="40% - Ênfase1 16 2 3 2" xfId="15820"/>
    <cellStyle name="40% - Ênfase1 16 2 4" xfId="3485"/>
    <cellStyle name="40% - Ênfase1 16 2 4 2" xfId="11762"/>
    <cellStyle name="40% - Ênfase1 16 2 5" xfId="9713"/>
    <cellStyle name="40% - Ênfase1 16 3" xfId="919"/>
    <cellStyle name="40% - Ênfase1 16 3 2" xfId="5022"/>
    <cellStyle name="40% - Ênfase1 16 3 2 2" xfId="13299"/>
    <cellStyle name="40% - Ênfase1 16 3 3" xfId="7047"/>
    <cellStyle name="40% - Ênfase1 16 3 3 2" xfId="15324"/>
    <cellStyle name="40% - Ênfase1 16 3 4" xfId="2979"/>
    <cellStyle name="40% - Ênfase1 16 3 4 2" xfId="11256"/>
    <cellStyle name="40% - Ênfase1 16 3 5" xfId="9208"/>
    <cellStyle name="40% - Ênfase1 16 4" xfId="1969"/>
    <cellStyle name="40% - Ênfase1 16 4 2" xfId="6055"/>
    <cellStyle name="40% - Ênfase1 16 4 2 2" xfId="14332"/>
    <cellStyle name="40% - Ênfase1 16 4 3" xfId="8055"/>
    <cellStyle name="40% - Ênfase1 16 4 3 2" xfId="16332"/>
    <cellStyle name="40% - Ênfase1 16 4 4" xfId="4022"/>
    <cellStyle name="40% - Ênfase1 16 4 4 2" xfId="12299"/>
    <cellStyle name="40% - Ênfase1 16 4 5" xfId="10250"/>
    <cellStyle name="40% - Ênfase1 16 5" xfId="4519"/>
    <cellStyle name="40% - Ênfase1 16 5 2" xfId="12796"/>
    <cellStyle name="40% - Ênfase1 16 6" xfId="6549"/>
    <cellStyle name="40% - Ênfase1 16 6 2" xfId="14826"/>
    <cellStyle name="40% - Ênfase1 16 7" xfId="2471"/>
    <cellStyle name="40% - Ênfase1 16 7 2" xfId="10748"/>
    <cellStyle name="40% - Ênfase1 16 8" xfId="8702"/>
    <cellStyle name="40% - Ênfase1 17" xfId="266"/>
    <cellStyle name="40% - Ênfase1 17 2" xfId="1354"/>
    <cellStyle name="40% - Ênfase1 17 2 2" xfId="5444"/>
    <cellStyle name="40% - Ênfase1 17 2 2 2" xfId="13721"/>
    <cellStyle name="40% - Ênfase1 17 2 3" xfId="7469"/>
    <cellStyle name="40% - Ênfase1 17 2 3 2" xfId="15746"/>
    <cellStyle name="40% - Ênfase1 17 2 4" xfId="3410"/>
    <cellStyle name="40% - Ênfase1 17 2 4 2" xfId="11687"/>
    <cellStyle name="40% - Ênfase1 17 2 5" xfId="9638"/>
    <cellStyle name="40% - Ênfase1 17 3" xfId="845"/>
    <cellStyle name="40% - Ênfase1 17 3 2" xfId="4948"/>
    <cellStyle name="40% - Ênfase1 17 3 2 2" xfId="13225"/>
    <cellStyle name="40% - Ênfase1 17 3 3" xfId="6973"/>
    <cellStyle name="40% - Ênfase1 17 3 3 2" xfId="15250"/>
    <cellStyle name="40% - Ênfase1 17 3 4" xfId="2905"/>
    <cellStyle name="40% - Ênfase1 17 3 4 2" xfId="11182"/>
    <cellStyle name="40% - Ênfase1 17 3 5" xfId="9134"/>
    <cellStyle name="40% - Ênfase1 17 4" xfId="1895"/>
    <cellStyle name="40% - Ênfase1 17 4 2" xfId="5981"/>
    <cellStyle name="40% - Ênfase1 17 4 2 2" xfId="14258"/>
    <cellStyle name="40% - Ênfase1 17 4 3" xfId="7981"/>
    <cellStyle name="40% - Ênfase1 17 4 3 2" xfId="16258"/>
    <cellStyle name="40% - Ênfase1 17 4 4" xfId="3948"/>
    <cellStyle name="40% - Ênfase1 17 4 4 2" xfId="12225"/>
    <cellStyle name="40% - Ênfase1 17 4 5" xfId="10176"/>
    <cellStyle name="40% - Ênfase1 17 5" xfId="4444"/>
    <cellStyle name="40% - Ênfase1 17 5 2" xfId="12721"/>
    <cellStyle name="40% - Ênfase1 17 6" xfId="6475"/>
    <cellStyle name="40% - Ênfase1 17 6 2" xfId="14752"/>
    <cellStyle name="40% - Ênfase1 17 7" xfId="2396"/>
    <cellStyle name="40% - Ênfase1 17 7 2" xfId="10673"/>
    <cellStyle name="40% - Ênfase1 17 8" xfId="8627"/>
    <cellStyle name="40% - Ênfase1 18" xfId="346"/>
    <cellStyle name="40% - Ênfase1 18 2" xfId="1431"/>
    <cellStyle name="40% - Ênfase1 18 2 2" xfId="5521"/>
    <cellStyle name="40% - Ênfase1 18 2 2 2" xfId="13798"/>
    <cellStyle name="40% - Ênfase1 18 2 3" xfId="7545"/>
    <cellStyle name="40% - Ênfase1 18 2 3 2" xfId="15822"/>
    <cellStyle name="40% - Ênfase1 18 2 4" xfId="3487"/>
    <cellStyle name="40% - Ênfase1 18 2 4 2" xfId="11764"/>
    <cellStyle name="40% - Ênfase1 18 2 5" xfId="9715"/>
    <cellStyle name="40% - Ênfase1 18 3" xfId="921"/>
    <cellStyle name="40% - Ênfase1 18 3 2" xfId="5024"/>
    <cellStyle name="40% - Ênfase1 18 3 2 2" xfId="13301"/>
    <cellStyle name="40% - Ênfase1 18 3 3" xfId="7049"/>
    <cellStyle name="40% - Ênfase1 18 3 3 2" xfId="15326"/>
    <cellStyle name="40% - Ênfase1 18 3 4" xfId="2981"/>
    <cellStyle name="40% - Ênfase1 18 3 4 2" xfId="11258"/>
    <cellStyle name="40% - Ênfase1 18 3 5" xfId="9210"/>
    <cellStyle name="40% - Ênfase1 18 4" xfId="1971"/>
    <cellStyle name="40% - Ênfase1 18 4 2" xfId="6057"/>
    <cellStyle name="40% - Ênfase1 18 4 2 2" xfId="14334"/>
    <cellStyle name="40% - Ênfase1 18 4 3" xfId="8057"/>
    <cellStyle name="40% - Ênfase1 18 4 3 2" xfId="16334"/>
    <cellStyle name="40% - Ênfase1 18 4 4" xfId="4024"/>
    <cellStyle name="40% - Ênfase1 18 4 4 2" xfId="12301"/>
    <cellStyle name="40% - Ênfase1 18 4 5" xfId="10252"/>
    <cellStyle name="40% - Ênfase1 18 5" xfId="4521"/>
    <cellStyle name="40% - Ênfase1 18 5 2" xfId="12798"/>
    <cellStyle name="40% - Ênfase1 18 6" xfId="6551"/>
    <cellStyle name="40% - Ênfase1 18 6 2" xfId="14828"/>
    <cellStyle name="40% - Ênfase1 18 7" xfId="2473"/>
    <cellStyle name="40% - Ênfase1 18 7 2" xfId="10750"/>
    <cellStyle name="40% - Ênfase1 18 8" xfId="8704"/>
    <cellStyle name="40% - Ênfase1 19" xfId="348"/>
    <cellStyle name="40% - Ênfase1 19 2" xfId="1432"/>
    <cellStyle name="40% - Ênfase1 19 2 2" xfId="5522"/>
    <cellStyle name="40% - Ênfase1 19 2 2 2" xfId="13799"/>
    <cellStyle name="40% - Ênfase1 19 2 3" xfId="7546"/>
    <cellStyle name="40% - Ênfase1 19 2 3 2" xfId="15823"/>
    <cellStyle name="40% - Ênfase1 19 2 4" xfId="3488"/>
    <cellStyle name="40% - Ênfase1 19 2 4 2" xfId="11765"/>
    <cellStyle name="40% - Ênfase1 19 2 5" xfId="9716"/>
    <cellStyle name="40% - Ênfase1 19 3" xfId="922"/>
    <cellStyle name="40% - Ênfase1 19 3 2" xfId="5025"/>
    <cellStyle name="40% - Ênfase1 19 3 2 2" xfId="13302"/>
    <cellStyle name="40% - Ênfase1 19 3 3" xfId="7050"/>
    <cellStyle name="40% - Ênfase1 19 3 3 2" xfId="15327"/>
    <cellStyle name="40% - Ênfase1 19 3 4" xfId="2982"/>
    <cellStyle name="40% - Ênfase1 19 3 4 2" xfId="11259"/>
    <cellStyle name="40% - Ênfase1 19 3 5" xfId="9211"/>
    <cellStyle name="40% - Ênfase1 19 4" xfId="1972"/>
    <cellStyle name="40% - Ênfase1 19 4 2" xfId="6058"/>
    <cellStyle name="40% - Ênfase1 19 4 2 2" xfId="14335"/>
    <cellStyle name="40% - Ênfase1 19 4 3" xfId="8058"/>
    <cellStyle name="40% - Ênfase1 19 4 3 2" xfId="16335"/>
    <cellStyle name="40% - Ênfase1 19 4 4" xfId="4025"/>
    <cellStyle name="40% - Ênfase1 19 4 4 2" xfId="12302"/>
    <cellStyle name="40% - Ênfase1 19 4 5" xfId="10253"/>
    <cellStyle name="40% - Ênfase1 19 5" xfId="4522"/>
    <cellStyle name="40% - Ênfase1 19 5 2" xfId="12799"/>
    <cellStyle name="40% - Ênfase1 19 6" xfId="6552"/>
    <cellStyle name="40% - Ênfase1 19 6 2" xfId="14829"/>
    <cellStyle name="40% - Ênfase1 19 7" xfId="2474"/>
    <cellStyle name="40% - Ênfase1 19 7 2" xfId="10751"/>
    <cellStyle name="40% - Ênfase1 19 8" xfId="8705"/>
    <cellStyle name="40% - Ênfase1 2" xfId="352"/>
    <cellStyle name="40% - Ênfase1 2 2" xfId="353"/>
    <cellStyle name="40% - Ênfase1 2 2 2" xfId="1436"/>
    <cellStyle name="40% - Ênfase1 2 2 2 2" xfId="5526"/>
    <cellStyle name="40% - Ênfase1 2 2 2 2 2" xfId="13803"/>
    <cellStyle name="40% - Ênfase1 2 2 2 3" xfId="7550"/>
    <cellStyle name="40% - Ênfase1 2 2 2 3 2" xfId="15827"/>
    <cellStyle name="40% - Ênfase1 2 2 2 4" xfId="3492"/>
    <cellStyle name="40% - Ênfase1 2 2 2 4 2" xfId="11769"/>
    <cellStyle name="40% - Ênfase1 2 2 2 5" xfId="9720"/>
    <cellStyle name="40% - Ênfase1 2 2 3" xfId="926"/>
    <cellStyle name="40% - Ênfase1 2 2 3 2" xfId="5029"/>
    <cellStyle name="40% - Ênfase1 2 2 3 2 2" xfId="13306"/>
    <cellStyle name="40% - Ênfase1 2 2 3 3" xfId="7054"/>
    <cellStyle name="40% - Ênfase1 2 2 3 3 2" xfId="15331"/>
    <cellStyle name="40% - Ênfase1 2 2 3 4" xfId="2986"/>
    <cellStyle name="40% - Ênfase1 2 2 3 4 2" xfId="11263"/>
    <cellStyle name="40% - Ênfase1 2 2 3 5" xfId="9215"/>
    <cellStyle name="40% - Ênfase1 2 2 4" xfId="1976"/>
    <cellStyle name="40% - Ênfase1 2 2 4 2" xfId="6062"/>
    <cellStyle name="40% - Ênfase1 2 2 4 2 2" xfId="14339"/>
    <cellStyle name="40% - Ênfase1 2 2 4 3" xfId="8062"/>
    <cellStyle name="40% - Ênfase1 2 2 4 3 2" xfId="16339"/>
    <cellStyle name="40% - Ênfase1 2 2 4 4" xfId="4029"/>
    <cellStyle name="40% - Ênfase1 2 2 4 4 2" xfId="12306"/>
    <cellStyle name="40% - Ênfase1 2 2 4 5" xfId="10257"/>
    <cellStyle name="40% - Ênfase1 2 2 5" xfId="4526"/>
    <cellStyle name="40% - Ênfase1 2 2 5 2" xfId="12803"/>
    <cellStyle name="40% - Ênfase1 2 2 6" xfId="6556"/>
    <cellStyle name="40% - Ênfase1 2 2 6 2" xfId="14833"/>
    <cellStyle name="40% - Ênfase1 2 2 7" xfId="2479"/>
    <cellStyle name="40% - Ênfase1 2 2 7 2" xfId="10756"/>
    <cellStyle name="40% - Ênfase1 2 2 8" xfId="8709"/>
    <cellStyle name="40% - Ênfase1 2 3" xfId="1435"/>
    <cellStyle name="40% - Ênfase1 2 3 2" xfId="5525"/>
    <cellStyle name="40% - Ênfase1 2 3 2 2" xfId="13802"/>
    <cellStyle name="40% - Ênfase1 2 3 3" xfId="7549"/>
    <cellStyle name="40% - Ênfase1 2 3 3 2" xfId="15826"/>
    <cellStyle name="40% - Ênfase1 2 3 4" xfId="3491"/>
    <cellStyle name="40% - Ênfase1 2 3 4 2" xfId="11768"/>
    <cellStyle name="40% - Ênfase1 2 3 5" xfId="9719"/>
    <cellStyle name="40% - Ênfase1 2 4" xfId="925"/>
    <cellStyle name="40% - Ênfase1 2 4 2" xfId="5028"/>
    <cellStyle name="40% - Ênfase1 2 4 2 2" xfId="13305"/>
    <cellStyle name="40% - Ênfase1 2 4 3" xfId="7053"/>
    <cellStyle name="40% - Ênfase1 2 4 3 2" xfId="15330"/>
    <cellStyle name="40% - Ênfase1 2 4 4" xfId="2985"/>
    <cellStyle name="40% - Ênfase1 2 4 4 2" xfId="11262"/>
    <cellStyle name="40% - Ênfase1 2 4 5" xfId="9214"/>
    <cellStyle name="40% - Ênfase1 2 5" xfId="1975"/>
    <cellStyle name="40% - Ênfase1 2 5 2" xfId="6061"/>
    <cellStyle name="40% - Ênfase1 2 5 2 2" xfId="14338"/>
    <cellStyle name="40% - Ênfase1 2 5 3" xfId="8061"/>
    <cellStyle name="40% - Ênfase1 2 5 3 2" xfId="16338"/>
    <cellStyle name="40% - Ênfase1 2 5 4" xfId="4028"/>
    <cellStyle name="40% - Ênfase1 2 5 4 2" xfId="12305"/>
    <cellStyle name="40% - Ênfase1 2 5 5" xfId="10256"/>
    <cellStyle name="40% - Ênfase1 2 6" xfId="4525"/>
    <cellStyle name="40% - Ênfase1 2 6 2" xfId="12802"/>
    <cellStyle name="40% - Ênfase1 2 7" xfId="6555"/>
    <cellStyle name="40% - Ênfase1 2 7 2" xfId="14832"/>
    <cellStyle name="40% - Ênfase1 2 8" xfId="2478"/>
    <cellStyle name="40% - Ênfase1 2 8 2" xfId="10755"/>
    <cellStyle name="40% - Ênfase1 2 9" xfId="8708"/>
    <cellStyle name="40% - Ênfase1 20" xfId="76"/>
    <cellStyle name="40% - Ênfase1 20 2" xfId="1173"/>
    <cellStyle name="40% - Ênfase1 20 2 2" xfId="5265"/>
    <cellStyle name="40% - Ênfase1 20 2 2 2" xfId="13542"/>
    <cellStyle name="40% - Ênfase1 20 2 3" xfId="7290"/>
    <cellStyle name="40% - Ênfase1 20 2 3 2" xfId="15567"/>
    <cellStyle name="40% - Ênfase1 20 2 4" xfId="3230"/>
    <cellStyle name="40% - Ênfase1 20 2 4 2" xfId="11507"/>
    <cellStyle name="40% - Ênfase1 20 2 5" xfId="9458"/>
    <cellStyle name="40% - Ênfase1 20 3" xfId="663"/>
    <cellStyle name="40% - Ênfase1 20 3 2" xfId="4769"/>
    <cellStyle name="40% - Ênfase1 20 3 2 2" xfId="13046"/>
    <cellStyle name="40% - Ênfase1 20 3 3" xfId="6794"/>
    <cellStyle name="40% - Ênfase1 20 3 3 2" xfId="15071"/>
    <cellStyle name="40% - Ênfase1 20 3 4" xfId="2724"/>
    <cellStyle name="40% - Ênfase1 20 3 4 2" xfId="11001"/>
    <cellStyle name="40% - Ênfase1 20 3 5" xfId="8953"/>
    <cellStyle name="40% - Ênfase1 20 4" xfId="1715"/>
    <cellStyle name="40% - Ênfase1 20 4 2" xfId="5802"/>
    <cellStyle name="40% - Ênfase1 20 4 2 2" xfId="14079"/>
    <cellStyle name="40% - Ênfase1 20 4 3" xfId="7802"/>
    <cellStyle name="40% - Ênfase1 20 4 3 2" xfId="16079"/>
    <cellStyle name="40% - Ênfase1 20 4 4" xfId="3768"/>
    <cellStyle name="40% - Ênfase1 20 4 4 2" xfId="12045"/>
    <cellStyle name="40% - Ênfase1 20 4 5" xfId="9996"/>
    <cellStyle name="40% - Ênfase1 20 5" xfId="4265"/>
    <cellStyle name="40% - Ênfase1 20 5 2" xfId="12542"/>
    <cellStyle name="40% - Ênfase1 20 6" xfId="6296"/>
    <cellStyle name="40% - Ênfase1 20 6 2" xfId="14573"/>
    <cellStyle name="40% - Ênfase1 20 7" xfId="2216"/>
    <cellStyle name="40% - Ênfase1 20 7 2" xfId="10493"/>
    <cellStyle name="40% - Ênfase1 20 8" xfId="8447"/>
    <cellStyle name="40% - Ênfase1 21" xfId="345"/>
    <cellStyle name="40% - Ênfase1 21 2" xfId="1430"/>
    <cellStyle name="40% - Ênfase1 21 2 2" xfId="5520"/>
    <cellStyle name="40% - Ênfase1 21 2 2 2" xfId="13797"/>
    <cellStyle name="40% - Ênfase1 21 2 3" xfId="7544"/>
    <cellStyle name="40% - Ênfase1 21 2 3 2" xfId="15821"/>
    <cellStyle name="40% - Ênfase1 21 2 4" xfId="3486"/>
    <cellStyle name="40% - Ênfase1 21 2 4 2" xfId="11763"/>
    <cellStyle name="40% - Ênfase1 21 2 5" xfId="9714"/>
    <cellStyle name="40% - Ênfase1 21 3" xfId="920"/>
    <cellStyle name="40% - Ênfase1 21 3 2" xfId="5023"/>
    <cellStyle name="40% - Ênfase1 21 3 2 2" xfId="13300"/>
    <cellStyle name="40% - Ênfase1 21 3 3" xfId="7048"/>
    <cellStyle name="40% - Ênfase1 21 3 3 2" xfId="15325"/>
    <cellStyle name="40% - Ênfase1 21 3 4" xfId="2980"/>
    <cellStyle name="40% - Ênfase1 21 3 4 2" xfId="11257"/>
    <cellStyle name="40% - Ênfase1 21 3 5" xfId="9209"/>
    <cellStyle name="40% - Ênfase1 21 4" xfId="1970"/>
    <cellStyle name="40% - Ênfase1 21 4 2" xfId="6056"/>
    <cellStyle name="40% - Ênfase1 21 4 2 2" xfId="14333"/>
    <cellStyle name="40% - Ênfase1 21 4 3" xfId="8056"/>
    <cellStyle name="40% - Ênfase1 21 4 3 2" xfId="16333"/>
    <cellStyle name="40% - Ênfase1 21 4 4" xfId="4023"/>
    <cellStyle name="40% - Ênfase1 21 4 4 2" xfId="12300"/>
    <cellStyle name="40% - Ênfase1 21 4 5" xfId="10251"/>
    <cellStyle name="40% - Ênfase1 21 5" xfId="4520"/>
    <cellStyle name="40% - Ênfase1 21 5 2" xfId="12797"/>
    <cellStyle name="40% - Ênfase1 21 6" xfId="6550"/>
    <cellStyle name="40% - Ênfase1 21 6 2" xfId="14827"/>
    <cellStyle name="40% - Ênfase1 21 7" xfId="2472"/>
    <cellStyle name="40% - Ênfase1 21 7 2" xfId="10749"/>
    <cellStyle name="40% - Ênfase1 21 8" xfId="8703"/>
    <cellStyle name="40% - Ênfase1 22" xfId="267"/>
    <cellStyle name="40% - Ênfase1 22 2" xfId="1355"/>
    <cellStyle name="40% - Ênfase1 22 2 2" xfId="5445"/>
    <cellStyle name="40% - Ênfase1 22 2 2 2" xfId="13722"/>
    <cellStyle name="40% - Ênfase1 22 2 3" xfId="7470"/>
    <cellStyle name="40% - Ênfase1 22 2 3 2" xfId="15747"/>
    <cellStyle name="40% - Ênfase1 22 2 4" xfId="3411"/>
    <cellStyle name="40% - Ênfase1 22 2 4 2" xfId="11688"/>
    <cellStyle name="40% - Ênfase1 22 2 5" xfId="9639"/>
    <cellStyle name="40% - Ênfase1 22 3" xfId="846"/>
    <cellStyle name="40% - Ênfase1 22 3 2" xfId="4949"/>
    <cellStyle name="40% - Ênfase1 22 3 2 2" xfId="13226"/>
    <cellStyle name="40% - Ênfase1 22 3 3" xfId="6974"/>
    <cellStyle name="40% - Ênfase1 22 3 3 2" xfId="15251"/>
    <cellStyle name="40% - Ênfase1 22 3 4" xfId="2906"/>
    <cellStyle name="40% - Ênfase1 22 3 4 2" xfId="11183"/>
    <cellStyle name="40% - Ênfase1 22 3 5" xfId="9135"/>
    <cellStyle name="40% - Ênfase1 22 4" xfId="1896"/>
    <cellStyle name="40% - Ênfase1 22 4 2" xfId="5982"/>
    <cellStyle name="40% - Ênfase1 22 4 2 2" xfId="14259"/>
    <cellStyle name="40% - Ênfase1 22 4 3" xfId="7982"/>
    <cellStyle name="40% - Ênfase1 22 4 3 2" xfId="16259"/>
    <cellStyle name="40% - Ênfase1 22 4 4" xfId="3949"/>
    <cellStyle name="40% - Ênfase1 22 4 4 2" xfId="12226"/>
    <cellStyle name="40% - Ênfase1 22 4 5" xfId="10177"/>
    <cellStyle name="40% - Ênfase1 22 5" xfId="4445"/>
    <cellStyle name="40% - Ênfase1 22 5 2" xfId="12722"/>
    <cellStyle name="40% - Ênfase1 22 6" xfId="6476"/>
    <cellStyle name="40% - Ênfase1 22 6 2" xfId="14753"/>
    <cellStyle name="40% - Ênfase1 22 7" xfId="2397"/>
    <cellStyle name="40% - Ênfase1 22 7 2" xfId="10674"/>
    <cellStyle name="40% - Ênfase1 22 8" xfId="8628"/>
    <cellStyle name="40% - Ênfase1 23" xfId="347"/>
    <cellStyle name="40% - Ênfase1 3" xfId="130"/>
    <cellStyle name="40% - Ênfase1 3 2" xfId="354"/>
    <cellStyle name="40% - Ênfase1 3 2 2" xfId="1437"/>
    <cellStyle name="40% - Ênfase1 3 2 2 2" xfId="5527"/>
    <cellStyle name="40% - Ênfase1 3 2 2 2 2" xfId="13804"/>
    <cellStyle name="40% - Ênfase1 3 2 2 3" xfId="7551"/>
    <cellStyle name="40% - Ênfase1 3 2 2 3 2" xfId="15828"/>
    <cellStyle name="40% - Ênfase1 3 2 2 4" xfId="3493"/>
    <cellStyle name="40% - Ênfase1 3 2 2 4 2" xfId="11770"/>
    <cellStyle name="40% - Ênfase1 3 2 2 5" xfId="9721"/>
    <cellStyle name="40% - Ênfase1 3 2 3" xfId="927"/>
    <cellStyle name="40% - Ênfase1 3 2 3 2" xfId="5030"/>
    <cellStyle name="40% - Ênfase1 3 2 3 2 2" xfId="13307"/>
    <cellStyle name="40% - Ênfase1 3 2 3 3" xfId="7055"/>
    <cellStyle name="40% - Ênfase1 3 2 3 3 2" xfId="15332"/>
    <cellStyle name="40% - Ênfase1 3 2 3 4" xfId="2987"/>
    <cellStyle name="40% - Ênfase1 3 2 3 4 2" xfId="11264"/>
    <cellStyle name="40% - Ênfase1 3 2 3 5" xfId="9216"/>
    <cellStyle name="40% - Ênfase1 3 2 4" xfId="1977"/>
    <cellStyle name="40% - Ênfase1 3 2 4 2" xfId="6063"/>
    <cellStyle name="40% - Ênfase1 3 2 4 2 2" xfId="14340"/>
    <cellStyle name="40% - Ênfase1 3 2 4 3" xfId="8063"/>
    <cellStyle name="40% - Ênfase1 3 2 4 3 2" xfId="16340"/>
    <cellStyle name="40% - Ênfase1 3 2 4 4" xfId="4030"/>
    <cellStyle name="40% - Ênfase1 3 2 4 4 2" xfId="12307"/>
    <cellStyle name="40% - Ênfase1 3 2 4 5" xfId="10258"/>
    <cellStyle name="40% - Ênfase1 3 2 5" xfId="4527"/>
    <cellStyle name="40% - Ênfase1 3 2 5 2" xfId="12804"/>
    <cellStyle name="40% - Ênfase1 3 2 6" xfId="6557"/>
    <cellStyle name="40% - Ênfase1 3 2 6 2" xfId="14834"/>
    <cellStyle name="40% - Ênfase1 3 2 7" xfId="2480"/>
    <cellStyle name="40% - Ênfase1 3 2 7 2" xfId="10757"/>
    <cellStyle name="40% - Ênfase1 3 2 8" xfId="8710"/>
    <cellStyle name="40% - Ênfase1 3 3" xfId="1225"/>
    <cellStyle name="40% - Ênfase1 3 3 2" xfId="5316"/>
    <cellStyle name="40% - Ênfase1 3 3 2 2" xfId="13593"/>
    <cellStyle name="40% - Ênfase1 3 3 3" xfId="7341"/>
    <cellStyle name="40% - Ênfase1 3 3 3 2" xfId="15618"/>
    <cellStyle name="40% - Ênfase1 3 3 4" xfId="3281"/>
    <cellStyle name="40% - Ênfase1 3 3 4 2" xfId="11558"/>
    <cellStyle name="40% - Ênfase1 3 3 5" xfId="9509"/>
    <cellStyle name="40% - Ênfase1 3 4" xfId="715"/>
    <cellStyle name="40% - Ênfase1 3 4 2" xfId="4820"/>
    <cellStyle name="40% - Ênfase1 3 4 2 2" xfId="13097"/>
    <cellStyle name="40% - Ênfase1 3 4 3" xfId="6845"/>
    <cellStyle name="40% - Ênfase1 3 4 3 2" xfId="15122"/>
    <cellStyle name="40% - Ênfase1 3 4 4" xfId="2775"/>
    <cellStyle name="40% - Ênfase1 3 4 4 2" xfId="11052"/>
    <cellStyle name="40% - Ênfase1 3 4 5" xfId="9004"/>
    <cellStyle name="40% - Ênfase1 3 5" xfId="1766"/>
    <cellStyle name="40% - Ênfase1 3 5 2" xfId="5853"/>
    <cellStyle name="40% - Ênfase1 3 5 2 2" xfId="14130"/>
    <cellStyle name="40% - Ênfase1 3 5 3" xfId="7853"/>
    <cellStyle name="40% - Ênfase1 3 5 3 2" xfId="16130"/>
    <cellStyle name="40% - Ênfase1 3 5 4" xfId="3819"/>
    <cellStyle name="40% - Ênfase1 3 5 4 2" xfId="12096"/>
    <cellStyle name="40% - Ênfase1 3 5 5" xfId="10047"/>
    <cellStyle name="40% - Ênfase1 3 6" xfId="4316"/>
    <cellStyle name="40% - Ênfase1 3 6 2" xfId="12593"/>
    <cellStyle name="40% - Ênfase1 3 7" xfId="6347"/>
    <cellStyle name="40% - Ênfase1 3 7 2" xfId="14624"/>
    <cellStyle name="40% - Ênfase1 3 8" xfId="2267"/>
    <cellStyle name="40% - Ênfase1 3 8 2" xfId="10544"/>
    <cellStyle name="40% - Ênfase1 3 9" xfId="8498"/>
    <cellStyle name="40% - Ênfase1 4" xfId="357"/>
    <cellStyle name="40% - Ênfase1 4 2" xfId="358"/>
    <cellStyle name="40% - Ênfase1 4 2 2" xfId="1441"/>
    <cellStyle name="40% - Ênfase1 4 2 2 2" xfId="5531"/>
    <cellStyle name="40% - Ênfase1 4 2 2 2 2" xfId="13808"/>
    <cellStyle name="40% - Ênfase1 4 2 2 3" xfId="7555"/>
    <cellStyle name="40% - Ênfase1 4 2 2 3 2" xfId="15832"/>
    <cellStyle name="40% - Ênfase1 4 2 2 4" xfId="3497"/>
    <cellStyle name="40% - Ênfase1 4 2 2 4 2" xfId="11774"/>
    <cellStyle name="40% - Ênfase1 4 2 2 5" xfId="9725"/>
    <cellStyle name="40% - Ênfase1 4 2 3" xfId="931"/>
    <cellStyle name="40% - Ênfase1 4 2 3 2" xfId="5034"/>
    <cellStyle name="40% - Ênfase1 4 2 3 2 2" xfId="13311"/>
    <cellStyle name="40% - Ênfase1 4 2 3 3" xfId="7059"/>
    <cellStyle name="40% - Ênfase1 4 2 3 3 2" xfId="15336"/>
    <cellStyle name="40% - Ênfase1 4 2 3 4" xfId="2991"/>
    <cellStyle name="40% - Ênfase1 4 2 3 4 2" xfId="11268"/>
    <cellStyle name="40% - Ênfase1 4 2 3 5" xfId="9220"/>
    <cellStyle name="40% - Ênfase1 4 2 4" xfId="1981"/>
    <cellStyle name="40% - Ênfase1 4 2 4 2" xfId="6067"/>
    <cellStyle name="40% - Ênfase1 4 2 4 2 2" xfId="14344"/>
    <cellStyle name="40% - Ênfase1 4 2 4 3" xfId="8067"/>
    <cellStyle name="40% - Ênfase1 4 2 4 3 2" xfId="16344"/>
    <cellStyle name="40% - Ênfase1 4 2 4 4" xfId="4034"/>
    <cellStyle name="40% - Ênfase1 4 2 4 4 2" xfId="12311"/>
    <cellStyle name="40% - Ênfase1 4 2 4 5" xfId="10262"/>
    <cellStyle name="40% - Ênfase1 4 2 5" xfId="4531"/>
    <cellStyle name="40% - Ênfase1 4 2 5 2" xfId="12808"/>
    <cellStyle name="40% - Ênfase1 4 2 6" xfId="6561"/>
    <cellStyle name="40% - Ênfase1 4 2 6 2" xfId="14838"/>
    <cellStyle name="40% - Ênfase1 4 2 7" xfId="2484"/>
    <cellStyle name="40% - Ênfase1 4 2 7 2" xfId="10761"/>
    <cellStyle name="40% - Ênfase1 4 2 8" xfId="8714"/>
    <cellStyle name="40% - Ênfase1 4 3" xfId="1440"/>
    <cellStyle name="40% - Ênfase1 4 3 2" xfId="5530"/>
    <cellStyle name="40% - Ênfase1 4 3 2 2" xfId="13807"/>
    <cellStyle name="40% - Ênfase1 4 3 3" xfId="7554"/>
    <cellStyle name="40% - Ênfase1 4 3 3 2" xfId="15831"/>
    <cellStyle name="40% - Ênfase1 4 3 4" xfId="3496"/>
    <cellStyle name="40% - Ênfase1 4 3 4 2" xfId="11773"/>
    <cellStyle name="40% - Ênfase1 4 3 5" xfId="9724"/>
    <cellStyle name="40% - Ênfase1 4 4" xfId="930"/>
    <cellStyle name="40% - Ênfase1 4 4 2" xfId="5033"/>
    <cellStyle name="40% - Ênfase1 4 4 2 2" xfId="13310"/>
    <cellStyle name="40% - Ênfase1 4 4 3" xfId="7058"/>
    <cellStyle name="40% - Ênfase1 4 4 3 2" xfId="15335"/>
    <cellStyle name="40% - Ênfase1 4 4 4" xfId="2990"/>
    <cellStyle name="40% - Ênfase1 4 4 4 2" xfId="11267"/>
    <cellStyle name="40% - Ênfase1 4 4 5" xfId="9219"/>
    <cellStyle name="40% - Ênfase1 4 5" xfId="1980"/>
    <cellStyle name="40% - Ênfase1 4 5 2" xfId="6066"/>
    <cellStyle name="40% - Ênfase1 4 5 2 2" xfId="14343"/>
    <cellStyle name="40% - Ênfase1 4 5 3" xfId="8066"/>
    <cellStyle name="40% - Ênfase1 4 5 3 2" xfId="16343"/>
    <cellStyle name="40% - Ênfase1 4 5 4" xfId="4033"/>
    <cellStyle name="40% - Ênfase1 4 5 4 2" xfId="12310"/>
    <cellStyle name="40% - Ênfase1 4 5 5" xfId="10261"/>
    <cellStyle name="40% - Ênfase1 4 6" xfId="4530"/>
    <cellStyle name="40% - Ênfase1 4 6 2" xfId="12807"/>
    <cellStyle name="40% - Ênfase1 4 7" xfId="6560"/>
    <cellStyle name="40% - Ênfase1 4 7 2" xfId="14837"/>
    <cellStyle name="40% - Ênfase1 4 8" xfId="2483"/>
    <cellStyle name="40% - Ênfase1 4 8 2" xfId="10760"/>
    <cellStyle name="40% - Ênfase1 4 9" xfId="8713"/>
    <cellStyle name="40% - Ênfase1 5" xfId="306"/>
    <cellStyle name="40% - Ênfase1 5 2" xfId="359"/>
    <cellStyle name="40% - Ênfase1 5 2 2" xfId="1442"/>
    <cellStyle name="40% - Ênfase1 5 2 2 2" xfId="5532"/>
    <cellStyle name="40% - Ênfase1 5 2 2 2 2" xfId="13809"/>
    <cellStyle name="40% - Ênfase1 5 2 2 3" xfId="7556"/>
    <cellStyle name="40% - Ênfase1 5 2 2 3 2" xfId="15833"/>
    <cellStyle name="40% - Ênfase1 5 2 2 4" xfId="3498"/>
    <cellStyle name="40% - Ênfase1 5 2 2 4 2" xfId="11775"/>
    <cellStyle name="40% - Ênfase1 5 2 2 5" xfId="9726"/>
    <cellStyle name="40% - Ênfase1 5 2 3" xfId="932"/>
    <cellStyle name="40% - Ênfase1 5 2 3 2" xfId="5035"/>
    <cellStyle name="40% - Ênfase1 5 2 3 2 2" xfId="13312"/>
    <cellStyle name="40% - Ênfase1 5 2 3 3" xfId="7060"/>
    <cellStyle name="40% - Ênfase1 5 2 3 3 2" xfId="15337"/>
    <cellStyle name="40% - Ênfase1 5 2 3 4" xfId="2992"/>
    <cellStyle name="40% - Ênfase1 5 2 3 4 2" xfId="11269"/>
    <cellStyle name="40% - Ênfase1 5 2 3 5" xfId="9221"/>
    <cellStyle name="40% - Ênfase1 5 2 4" xfId="1982"/>
    <cellStyle name="40% - Ênfase1 5 2 4 2" xfId="6068"/>
    <cellStyle name="40% - Ênfase1 5 2 4 2 2" xfId="14345"/>
    <cellStyle name="40% - Ênfase1 5 2 4 3" xfId="8068"/>
    <cellStyle name="40% - Ênfase1 5 2 4 3 2" xfId="16345"/>
    <cellStyle name="40% - Ênfase1 5 2 4 4" xfId="4035"/>
    <cellStyle name="40% - Ênfase1 5 2 4 4 2" xfId="12312"/>
    <cellStyle name="40% - Ênfase1 5 2 4 5" xfId="10263"/>
    <cellStyle name="40% - Ênfase1 5 2 5" xfId="4532"/>
    <cellStyle name="40% - Ênfase1 5 2 5 2" xfId="12809"/>
    <cellStyle name="40% - Ênfase1 5 2 6" xfId="6562"/>
    <cellStyle name="40% - Ênfase1 5 2 6 2" xfId="14839"/>
    <cellStyle name="40% - Ênfase1 5 2 7" xfId="2485"/>
    <cellStyle name="40% - Ênfase1 5 2 7 2" xfId="10762"/>
    <cellStyle name="40% - Ênfase1 5 2 8" xfId="8715"/>
    <cellStyle name="40% - Ênfase1 5 3" xfId="1392"/>
    <cellStyle name="40% - Ênfase1 5 3 2" xfId="5482"/>
    <cellStyle name="40% - Ênfase1 5 3 2 2" xfId="13759"/>
    <cellStyle name="40% - Ênfase1 5 3 3" xfId="7507"/>
    <cellStyle name="40% - Ênfase1 5 3 3 2" xfId="15784"/>
    <cellStyle name="40% - Ênfase1 5 3 4" xfId="3448"/>
    <cellStyle name="40% - Ênfase1 5 3 4 2" xfId="11725"/>
    <cellStyle name="40% - Ênfase1 5 3 5" xfId="9676"/>
    <cellStyle name="40% - Ênfase1 5 4" xfId="883"/>
    <cellStyle name="40% - Ênfase1 5 4 2" xfId="4986"/>
    <cellStyle name="40% - Ênfase1 5 4 2 2" xfId="13263"/>
    <cellStyle name="40% - Ênfase1 5 4 3" xfId="7011"/>
    <cellStyle name="40% - Ênfase1 5 4 3 2" xfId="15288"/>
    <cellStyle name="40% - Ênfase1 5 4 4" xfId="2943"/>
    <cellStyle name="40% - Ênfase1 5 4 4 2" xfId="11220"/>
    <cellStyle name="40% - Ênfase1 5 4 5" xfId="9172"/>
    <cellStyle name="40% - Ênfase1 5 5" xfId="1933"/>
    <cellStyle name="40% - Ênfase1 5 5 2" xfId="6019"/>
    <cellStyle name="40% - Ênfase1 5 5 2 2" xfId="14296"/>
    <cellStyle name="40% - Ênfase1 5 5 3" xfId="8019"/>
    <cellStyle name="40% - Ênfase1 5 5 3 2" xfId="16296"/>
    <cellStyle name="40% - Ênfase1 5 5 4" xfId="3986"/>
    <cellStyle name="40% - Ênfase1 5 5 4 2" xfId="12263"/>
    <cellStyle name="40% - Ênfase1 5 5 5" xfId="10214"/>
    <cellStyle name="40% - Ênfase1 5 6" xfId="4482"/>
    <cellStyle name="40% - Ênfase1 5 6 2" xfId="12759"/>
    <cellStyle name="40% - Ênfase1 5 7" xfId="6513"/>
    <cellStyle name="40% - Ênfase1 5 7 2" xfId="14790"/>
    <cellStyle name="40% - Ênfase1 5 8" xfId="2434"/>
    <cellStyle name="40% - Ênfase1 5 8 2" xfId="10711"/>
    <cellStyle name="40% - Ênfase1 5 9" xfId="8665"/>
    <cellStyle name="40% - Ênfase1 6" xfId="362"/>
    <cellStyle name="40% - Ênfase1 6 2" xfId="363"/>
    <cellStyle name="40% - Ênfase1 6 2 2" xfId="1445"/>
    <cellStyle name="40% - Ênfase1 6 2 2 2" xfId="5535"/>
    <cellStyle name="40% - Ênfase1 6 2 2 2 2" xfId="13812"/>
    <cellStyle name="40% - Ênfase1 6 2 2 3" xfId="7559"/>
    <cellStyle name="40% - Ênfase1 6 2 2 3 2" xfId="15836"/>
    <cellStyle name="40% - Ênfase1 6 2 2 4" xfId="3501"/>
    <cellStyle name="40% - Ênfase1 6 2 2 4 2" xfId="11778"/>
    <cellStyle name="40% - Ênfase1 6 2 2 5" xfId="9729"/>
    <cellStyle name="40% - Ênfase1 6 2 3" xfId="935"/>
    <cellStyle name="40% - Ênfase1 6 2 3 2" xfId="5038"/>
    <cellStyle name="40% - Ênfase1 6 2 3 2 2" xfId="13315"/>
    <cellStyle name="40% - Ênfase1 6 2 3 3" xfId="7063"/>
    <cellStyle name="40% - Ênfase1 6 2 3 3 2" xfId="15340"/>
    <cellStyle name="40% - Ênfase1 6 2 3 4" xfId="2995"/>
    <cellStyle name="40% - Ênfase1 6 2 3 4 2" xfId="11272"/>
    <cellStyle name="40% - Ênfase1 6 2 3 5" xfId="9224"/>
    <cellStyle name="40% - Ênfase1 6 2 4" xfId="1985"/>
    <cellStyle name="40% - Ênfase1 6 2 4 2" xfId="6071"/>
    <cellStyle name="40% - Ênfase1 6 2 4 2 2" xfId="14348"/>
    <cellStyle name="40% - Ênfase1 6 2 4 3" xfId="8071"/>
    <cellStyle name="40% - Ênfase1 6 2 4 3 2" xfId="16348"/>
    <cellStyle name="40% - Ênfase1 6 2 4 4" xfId="4038"/>
    <cellStyle name="40% - Ênfase1 6 2 4 4 2" xfId="12315"/>
    <cellStyle name="40% - Ênfase1 6 2 4 5" xfId="10266"/>
    <cellStyle name="40% - Ênfase1 6 2 5" xfId="4535"/>
    <cellStyle name="40% - Ênfase1 6 2 5 2" xfId="12812"/>
    <cellStyle name="40% - Ênfase1 6 2 6" xfId="6565"/>
    <cellStyle name="40% - Ênfase1 6 2 6 2" xfId="14842"/>
    <cellStyle name="40% - Ênfase1 6 2 7" xfId="2488"/>
    <cellStyle name="40% - Ênfase1 6 2 7 2" xfId="10765"/>
    <cellStyle name="40% - Ênfase1 6 2 8" xfId="8718"/>
    <cellStyle name="40% - Ênfase1 6 3" xfId="1444"/>
    <cellStyle name="40% - Ênfase1 6 3 2" xfId="5534"/>
    <cellStyle name="40% - Ênfase1 6 3 2 2" xfId="13811"/>
    <cellStyle name="40% - Ênfase1 6 3 3" xfId="7558"/>
    <cellStyle name="40% - Ênfase1 6 3 3 2" xfId="15835"/>
    <cellStyle name="40% - Ênfase1 6 3 4" xfId="3500"/>
    <cellStyle name="40% - Ênfase1 6 3 4 2" xfId="11777"/>
    <cellStyle name="40% - Ênfase1 6 3 5" xfId="9728"/>
    <cellStyle name="40% - Ênfase1 6 4" xfId="934"/>
    <cellStyle name="40% - Ênfase1 6 4 2" xfId="5037"/>
    <cellStyle name="40% - Ênfase1 6 4 2 2" xfId="13314"/>
    <cellStyle name="40% - Ênfase1 6 4 3" xfId="7062"/>
    <cellStyle name="40% - Ênfase1 6 4 3 2" xfId="15339"/>
    <cellStyle name="40% - Ênfase1 6 4 4" xfId="2994"/>
    <cellStyle name="40% - Ênfase1 6 4 4 2" xfId="11271"/>
    <cellStyle name="40% - Ênfase1 6 4 5" xfId="9223"/>
    <cellStyle name="40% - Ênfase1 6 5" xfId="1984"/>
    <cellStyle name="40% - Ênfase1 6 5 2" xfId="6070"/>
    <cellStyle name="40% - Ênfase1 6 5 2 2" xfId="14347"/>
    <cellStyle name="40% - Ênfase1 6 5 3" xfId="8070"/>
    <cellStyle name="40% - Ênfase1 6 5 3 2" xfId="16347"/>
    <cellStyle name="40% - Ênfase1 6 5 4" xfId="4037"/>
    <cellStyle name="40% - Ênfase1 6 5 4 2" xfId="12314"/>
    <cellStyle name="40% - Ênfase1 6 5 5" xfId="10265"/>
    <cellStyle name="40% - Ênfase1 6 6" xfId="4534"/>
    <cellStyle name="40% - Ênfase1 6 6 2" xfId="12811"/>
    <cellStyle name="40% - Ênfase1 6 7" xfId="6564"/>
    <cellStyle name="40% - Ênfase1 6 7 2" xfId="14841"/>
    <cellStyle name="40% - Ênfase1 6 8" xfId="2487"/>
    <cellStyle name="40% - Ênfase1 6 8 2" xfId="10764"/>
    <cellStyle name="40% - Ênfase1 6 9" xfId="8717"/>
    <cellStyle name="40% - Ênfase1 7" xfId="366"/>
    <cellStyle name="40% - Ênfase1 7 2" xfId="342"/>
    <cellStyle name="40% - Ênfase1 7 2 2" xfId="1427"/>
    <cellStyle name="40% - Ênfase1 7 2 2 2" xfId="5517"/>
    <cellStyle name="40% - Ênfase1 7 2 2 2 2" xfId="13794"/>
    <cellStyle name="40% - Ênfase1 7 2 2 3" xfId="7541"/>
    <cellStyle name="40% - Ênfase1 7 2 2 3 2" xfId="15818"/>
    <cellStyle name="40% - Ênfase1 7 2 2 4" xfId="3483"/>
    <cellStyle name="40% - Ênfase1 7 2 2 4 2" xfId="11760"/>
    <cellStyle name="40% - Ênfase1 7 2 2 5" xfId="9711"/>
    <cellStyle name="40% - Ênfase1 7 2 3" xfId="917"/>
    <cellStyle name="40% - Ênfase1 7 2 3 2" xfId="5020"/>
    <cellStyle name="40% - Ênfase1 7 2 3 2 2" xfId="13297"/>
    <cellStyle name="40% - Ênfase1 7 2 3 3" xfId="7045"/>
    <cellStyle name="40% - Ênfase1 7 2 3 3 2" xfId="15322"/>
    <cellStyle name="40% - Ênfase1 7 2 3 4" xfId="2977"/>
    <cellStyle name="40% - Ênfase1 7 2 3 4 2" xfId="11254"/>
    <cellStyle name="40% - Ênfase1 7 2 3 5" xfId="9206"/>
    <cellStyle name="40% - Ênfase1 7 2 4" xfId="1967"/>
    <cellStyle name="40% - Ênfase1 7 2 4 2" xfId="6053"/>
    <cellStyle name="40% - Ênfase1 7 2 4 2 2" xfId="14330"/>
    <cellStyle name="40% - Ênfase1 7 2 4 3" xfId="8053"/>
    <cellStyle name="40% - Ênfase1 7 2 4 3 2" xfId="16330"/>
    <cellStyle name="40% - Ênfase1 7 2 4 4" xfId="4020"/>
    <cellStyle name="40% - Ênfase1 7 2 4 4 2" xfId="12297"/>
    <cellStyle name="40% - Ênfase1 7 2 4 5" xfId="10248"/>
    <cellStyle name="40% - Ênfase1 7 2 5" xfId="4517"/>
    <cellStyle name="40% - Ênfase1 7 2 5 2" xfId="12794"/>
    <cellStyle name="40% - Ênfase1 7 2 6" xfId="6547"/>
    <cellStyle name="40% - Ênfase1 7 2 6 2" xfId="14824"/>
    <cellStyle name="40% - Ênfase1 7 2 7" xfId="2469"/>
    <cellStyle name="40% - Ênfase1 7 2 7 2" xfId="10746"/>
    <cellStyle name="40% - Ênfase1 7 2 8" xfId="8700"/>
    <cellStyle name="40% - Ênfase1 7 3" xfId="1447"/>
    <cellStyle name="40% - Ênfase1 7 3 2" xfId="5537"/>
    <cellStyle name="40% - Ênfase1 7 3 2 2" xfId="13814"/>
    <cellStyle name="40% - Ênfase1 7 3 3" xfId="7561"/>
    <cellStyle name="40% - Ênfase1 7 3 3 2" xfId="15838"/>
    <cellStyle name="40% - Ênfase1 7 3 4" xfId="3503"/>
    <cellStyle name="40% - Ênfase1 7 3 4 2" xfId="11780"/>
    <cellStyle name="40% - Ênfase1 7 3 5" xfId="9731"/>
    <cellStyle name="40% - Ênfase1 7 4" xfId="937"/>
    <cellStyle name="40% - Ênfase1 7 4 2" xfId="5040"/>
    <cellStyle name="40% - Ênfase1 7 4 2 2" xfId="13317"/>
    <cellStyle name="40% - Ênfase1 7 4 3" xfId="7065"/>
    <cellStyle name="40% - Ênfase1 7 4 3 2" xfId="15342"/>
    <cellStyle name="40% - Ênfase1 7 4 4" xfId="2997"/>
    <cellStyle name="40% - Ênfase1 7 4 4 2" xfId="11274"/>
    <cellStyle name="40% - Ênfase1 7 4 5" xfId="9226"/>
    <cellStyle name="40% - Ênfase1 7 5" xfId="1987"/>
    <cellStyle name="40% - Ênfase1 7 5 2" xfId="6073"/>
    <cellStyle name="40% - Ênfase1 7 5 2 2" xfId="14350"/>
    <cellStyle name="40% - Ênfase1 7 5 3" xfId="8073"/>
    <cellStyle name="40% - Ênfase1 7 5 3 2" xfId="16350"/>
    <cellStyle name="40% - Ênfase1 7 5 4" xfId="4040"/>
    <cellStyle name="40% - Ênfase1 7 5 4 2" xfId="12317"/>
    <cellStyle name="40% - Ênfase1 7 5 5" xfId="10268"/>
    <cellStyle name="40% - Ênfase1 7 6" xfId="4537"/>
    <cellStyle name="40% - Ênfase1 7 6 2" xfId="12814"/>
    <cellStyle name="40% - Ênfase1 7 7" xfId="6567"/>
    <cellStyle name="40% - Ênfase1 7 7 2" xfId="14844"/>
    <cellStyle name="40% - Ênfase1 7 8" xfId="2490"/>
    <cellStyle name="40% - Ênfase1 7 8 2" xfId="10767"/>
    <cellStyle name="40% - Ênfase1 7 9" xfId="8720"/>
    <cellStyle name="40% - Ênfase1 8" xfId="367"/>
    <cellStyle name="40% - Ênfase1 8 2" xfId="368"/>
    <cellStyle name="40% - Ênfase1 8 2 2" xfId="1449"/>
    <cellStyle name="40% - Ênfase1 8 2 2 2" xfId="5539"/>
    <cellStyle name="40% - Ênfase1 8 2 2 2 2" xfId="13816"/>
    <cellStyle name="40% - Ênfase1 8 2 2 3" xfId="7563"/>
    <cellStyle name="40% - Ênfase1 8 2 2 3 2" xfId="15840"/>
    <cellStyle name="40% - Ênfase1 8 2 2 4" xfId="3505"/>
    <cellStyle name="40% - Ênfase1 8 2 2 4 2" xfId="11782"/>
    <cellStyle name="40% - Ênfase1 8 2 2 5" xfId="9733"/>
    <cellStyle name="40% - Ênfase1 8 2 3" xfId="939"/>
    <cellStyle name="40% - Ênfase1 8 2 3 2" xfId="5042"/>
    <cellStyle name="40% - Ênfase1 8 2 3 2 2" xfId="13319"/>
    <cellStyle name="40% - Ênfase1 8 2 3 3" xfId="7067"/>
    <cellStyle name="40% - Ênfase1 8 2 3 3 2" xfId="15344"/>
    <cellStyle name="40% - Ênfase1 8 2 3 4" xfId="2999"/>
    <cellStyle name="40% - Ênfase1 8 2 3 4 2" xfId="11276"/>
    <cellStyle name="40% - Ênfase1 8 2 3 5" xfId="9228"/>
    <cellStyle name="40% - Ênfase1 8 2 4" xfId="1989"/>
    <cellStyle name="40% - Ênfase1 8 2 4 2" xfId="6075"/>
    <cellStyle name="40% - Ênfase1 8 2 4 2 2" xfId="14352"/>
    <cellStyle name="40% - Ênfase1 8 2 4 3" xfId="8075"/>
    <cellStyle name="40% - Ênfase1 8 2 4 3 2" xfId="16352"/>
    <cellStyle name="40% - Ênfase1 8 2 4 4" xfId="4042"/>
    <cellStyle name="40% - Ênfase1 8 2 4 4 2" xfId="12319"/>
    <cellStyle name="40% - Ênfase1 8 2 4 5" xfId="10270"/>
    <cellStyle name="40% - Ênfase1 8 2 5" xfId="4539"/>
    <cellStyle name="40% - Ênfase1 8 2 5 2" xfId="12816"/>
    <cellStyle name="40% - Ênfase1 8 2 6" xfId="6569"/>
    <cellStyle name="40% - Ênfase1 8 2 6 2" xfId="14846"/>
    <cellStyle name="40% - Ênfase1 8 2 7" xfId="2492"/>
    <cellStyle name="40% - Ênfase1 8 2 7 2" xfId="10769"/>
    <cellStyle name="40% - Ênfase1 8 2 8" xfId="8722"/>
    <cellStyle name="40% - Ênfase1 8 3" xfId="1448"/>
    <cellStyle name="40% - Ênfase1 8 3 2" xfId="5538"/>
    <cellStyle name="40% - Ênfase1 8 3 2 2" xfId="13815"/>
    <cellStyle name="40% - Ênfase1 8 3 3" xfId="7562"/>
    <cellStyle name="40% - Ênfase1 8 3 3 2" xfId="15839"/>
    <cellStyle name="40% - Ênfase1 8 3 4" xfId="3504"/>
    <cellStyle name="40% - Ênfase1 8 3 4 2" xfId="11781"/>
    <cellStyle name="40% - Ênfase1 8 3 5" xfId="9732"/>
    <cellStyle name="40% - Ênfase1 8 4" xfId="938"/>
    <cellStyle name="40% - Ênfase1 8 4 2" xfId="5041"/>
    <cellStyle name="40% - Ênfase1 8 4 2 2" xfId="13318"/>
    <cellStyle name="40% - Ênfase1 8 4 3" xfId="7066"/>
    <cellStyle name="40% - Ênfase1 8 4 3 2" xfId="15343"/>
    <cellStyle name="40% - Ênfase1 8 4 4" xfId="2998"/>
    <cellStyle name="40% - Ênfase1 8 4 4 2" xfId="11275"/>
    <cellStyle name="40% - Ênfase1 8 4 5" xfId="9227"/>
    <cellStyle name="40% - Ênfase1 8 5" xfId="1988"/>
    <cellStyle name="40% - Ênfase1 8 5 2" xfId="6074"/>
    <cellStyle name="40% - Ênfase1 8 5 2 2" xfId="14351"/>
    <cellStyle name="40% - Ênfase1 8 5 3" xfId="8074"/>
    <cellStyle name="40% - Ênfase1 8 5 3 2" xfId="16351"/>
    <cellStyle name="40% - Ênfase1 8 5 4" xfId="4041"/>
    <cellStyle name="40% - Ênfase1 8 5 4 2" xfId="12318"/>
    <cellStyle name="40% - Ênfase1 8 5 5" xfId="10269"/>
    <cellStyle name="40% - Ênfase1 8 6" xfId="4538"/>
    <cellStyle name="40% - Ênfase1 8 6 2" xfId="12815"/>
    <cellStyle name="40% - Ênfase1 8 7" xfId="6568"/>
    <cellStyle name="40% - Ênfase1 8 7 2" xfId="14845"/>
    <cellStyle name="40% - Ênfase1 8 8" xfId="2491"/>
    <cellStyle name="40% - Ênfase1 8 8 2" xfId="10768"/>
    <cellStyle name="40% - Ênfase1 8 9" xfId="8721"/>
    <cellStyle name="40% - Ênfase1 9" xfId="369"/>
    <cellStyle name="40% - Ênfase1 9 2" xfId="370"/>
    <cellStyle name="40% - Ênfase1 9 2 2" xfId="1451"/>
    <cellStyle name="40% - Ênfase1 9 2 2 2" xfId="5541"/>
    <cellStyle name="40% - Ênfase1 9 2 2 2 2" xfId="13818"/>
    <cellStyle name="40% - Ênfase1 9 2 2 3" xfId="7565"/>
    <cellStyle name="40% - Ênfase1 9 2 2 3 2" xfId="15842"/>
    <cellStyle name="40% - Ênfase1 9 2 2 4" xfId="3507"/>
    <cellStyle name="40% - Ênfase1 9 2 2 4 2" xfId="11784"/>
    <cellStyle name="40% - Ênfase1 9 2 2 5" xfId="9735"/>
    <cellStyle name="40% - Ênfase1 9 2 3" xfId="941"/>
    <cellStyle name="40% - Ênfase1 9 2 3 2" xfId="5044"/>
    <cellStyle name="40% - Ênfase1 9 2 3 2 2" xfId="13321"/>
    <cellStyle name="40% - Ênfase1 9 2 3 3" xfId="7069"/>
    <cellStyle name="40% - Ênfase1 9 2 3 3 2" xfId="15346"/>
    <cellStyle name="40% - Ênfase1 9 2 3 4" xfId="3001"/>
    <cellStyle name="40% - Ênfase1 9 2 3 4 2" xfId="11278"/>
    <cellStyle name="40% - Ênfase1 9 2 3 5" xfId="9230"/>
    <cellStyle name="40% - Ênfase1 9 2 4" xfId="1991"/>
    <cellStyle name="40% - Ênfase1 9 2 4 2" xfId="6077"/>
    <cellStyle name="40% - Ênfase1 9 2 4 2 2" xfId="14354"/>
    <cellStyle name="40% - Ênfase1 9 2 4 3" xfId="8077"/>
    <cellStyle name="40% - Ênfase1 9 2 4 3 2" xfId="16354"/>
    <cellStyle name="40% - Ênfase1 9 2 4 4" xfId="4044"/>
    <cellStyle name="40% - Ênfase1 9 2 4 4 2" xfId="12321"/>
    <cellStyle name="40% - Ênfase1 9 2 4 5" xfId="10272"/>
    <cellStyle name="40% - Ênfase1 9 2 5" xfId="4541"/>
    <cellStyle name="40% - Ênfase1 9 2 5 2" xfId="12818"/>
    <cellStyle name="40% - Ênfase1 9 2 6" xfId="6571"/>
    <cellStyle name="40% - Ênfase1 9 2 6 2" xfId="14848"/>
    <cellStyle name="40% - Ênfase1 9 2 7" xfId="2494"/>
    <cellStyle name="40% - Ênfase1 9 2 7 2" xfId="10771"/>
    <cellStyle name="40% - Ênfase1 9 2 8" xfId="8724"/>
    <cellStyle name="40% - Ênfase1 9 3" xfId="1450"/>
    <cellStyle name="40% - Ênfase1 9 3 2" xfId="5540"/>
    <cellStyle name="40% - Ênfase1 9 3 2 2" xfId="13817"/>
    <cellStyle name="40% - Ênfase1 9 3 3" xfId="7564"/>
    <cellStyle name="40% - Ênfase1 9 3 3 2" xfId="15841"/>
    <cellStyle name="40% - Ênfase1 9 3 4" xfId="3506"/>
    <cellStyle name="40% - Ênfase1 9 3 4 2" xfId="11783"/>
    <cellStyle name="40% - Ênfase1 9 3 5" xfId="9734"/>
    <cellStyle name="40% - Ênfase1 9 4" xfId="940"/>
    <cellStyle name="40% - Ênfase1 9 4 2" xfId="5043"/>
    <cellStyle name="40% - Ênfase1 9 4 2 2" xfId="13320"/>
    <cellStyle name="40% - Ênfase1 9 4 3" xfId="7068"/>
    <cellStyle name="40% - Ênfase1 9 4 3 2" xfId="15345"/>
    <cellStyle name="40% - Ênfase1 9 4 4" xfId="3000"/>
    <cellStyle name="40% - Ênfase1 9 4 4 2" xfId="11277"/>
    <cellStyle name="40% - Ênfase1 9 4 5" xfId="9229"/>
    <cellStyle name="40% - Ênfase1 9 5" xfId="1990"/>
    <cellStyle name="40% - Ênfase1 9 5 2" xfId="6076"/>
    <cellStyle name="40% - Ênfase1 9 5 2 2" xfId="14353"/>
    <cellStyle name="40% - Ênfase1 9 5 3" xfId="8076"/>
    <cellStyle name="40% - Ênfase1 9 5 3 2" xfId="16353"/>
    <cellStyle name="40% - Ênfase1 9 5 4" xfId="4043"/>
    <cellStyle name="40% - Ênfase1 9 5 4 2" xfId="12320"/>
    <cellStyle name="40% - Ênfase1 9 5 5" xfId="10271"/>
    <cellStyle name="40% - Ênfase1 9 6" xfId="4540"/>
    <cellStyle name="40% - Ênfase1 9 6 2" xfId="12817"/>
    <cellStyle name="40% - Ênfase1 9 7" xfId="6570"/>
    <cellStyle name="40% - Ênfase1 9 7 2" xfId="14847"/>
    <cellStyle name="40% - Ênfase1 9 8" xfId="2493"/>
    <cellStyle name="40% - Ênfase1 9 8 2" xfId="10770"/>
    <cellStyle name="40% - Ênfase1 9 9" xfId="8723"/>
    <cellStyle name="40% - Ênfase2 10" xfId="371"/>
    <cellStyle name="40% - Ênfase2 10 2" xfId="21"/>
    <cellStyle name="40% - Ênfase2 10 2 2" xfId="1128"/>
    <cellStyle name="40% - Ênfase2 10 2 2 2" xfId="5220"/>
    <cellStyle name="40% - Ênfase2 10 2 2 2 2" xfId="13497"/>
    <cellStyle name="40% - Ênfase2 10 2 2 3" xfId="7245"/>
    <cellStyle name="40% - Ênfase2 10 2 2 3 2" xfId="15522"/>
    <cellStyle name="40% - Ênfase2 10 2 2 4" xfId="3185"/>
    <cellStyle name="40% - Ênfase2 10 2 2 4 2" xfId="11462"/>
    <cellStyle name="40% - Ênfase2 10 2 2 5" xfId="9413"/>
    <cellStyle name="40% - Ênfase2 10 2 3" xfId="620"/>
    <cellStyle name="40% - Ênfase2 10 2 3 2" xfId="4726"/>
    <cellStyle name="40% - Ênfase2 10 2 3 2 2" xfId="13003"/>
    <cellStyle name="40% - Ênfase2 10 2 3 3" xfId="6751"/>
    <cellStyle name="40% - Ênfase2 10 2 3 3 2" xfId="15028"/>
    <cellStyle name="40% - Ênfase2 10 2 3 4" xfId="2681"/>
    <cellStyle name="40% - Ênfase2 10 2 3 4 2" xfId="10958"/>
    <cellStyle name="40% - Ênfase2 10 2 3 5" xfId="8910"/>
    <cellStyle name="40% - Ênfase2 10 2 4" xfId="1672"/>
    <cellStyle name="40% - Ênfase2 10 2 4 2" xfId="5759"/>
    <cellStyle name="40% - Ênfase2 10 2 4 2 2" xfId="14036"/>
    <cellStyle name="40% - Ênfase2 10 2 4 3" xfId="7759"/>
    <cellStyle name="40% - Ênfase2 10 2 4 3 2" xfId="16036"/>
    <cellStyle name="40% - Ênfase2 10 2 4 4" xfId="3725"/>
    <cellStyle name="40% - Ênfase2 10 2 4 4 2" xfId="12002"/>
    <cellStyle name="40% - Ênfase2 10 2 4 5" xfId="9953"/>
    <cellStyle name="40% - Ênfase2 10 2 5" xfId="4222"/>
    <cellStyle name="40% - Ênfase2 10 2 5 2" xfId="12499"/>
    <cellStyle name="40% - Ênfase2 10 2 6" xfId="6253"/>
    <cellStyle name="40% - Ênfase2 10 2 6 2" xfId="14530"/>
    <cellStyle name="40% - Ênfase2 10 2 7" xfId="2172"/>
    <cellStyle name="40% - Ênfase2 10 2 7 2" xfId="10449"/>
    <cellStyle name="40% - Ênfase2 10 2 8" xfId="8404"/>
    <cellStyle name="40% - Ênfase2 10 3" xfId="1452"/>
    <cellStyle name="40% - Ênfase2 10 3 2" xfId="5542"/>
    <cellStyle name="40% - Ênfase2 10 3 2 2" xfId="13819"/>
    <cellStyle name="40% - Ênfase2 10 3 3" xfId="7566"/>
    <cellStyle name="40% - Ênfase2 10 3 3 2" xfId="15843"/>
    <cellStyle name="40% - Ênfase2 10 3 4" xfId="3508"/>
    <cellStyle name="40% - Ênfase2 10 3 4 2" xfId="11785"/>
    <cellStyle name="40% - Ênfase2 10 3 5" xfId="9736"/>
    <cellStyle name="40% - Ênfase2 10 4" xfId="942"/>
    <cellStyle name="40% - Ênfase2 10 4 2" xfId="5045"/>
    <cellStyle name="40% - Ênfase2 10 4 2 2" xfId="13322"/>
    <cellStyle name="40% - Ênfase2 10 4 3" xfId="7070"/>
    <cellStyle name="40% - Ênfase2 10 4 3 2" xfId="15347"/>
    <cellStyle name="40% - Ênfase2 10 4 4" xfId="3002"/>
    <cellStyle name="40% - Ênfase2 10 4 4 2" xfId="11279"/>
    <cellStyle name="40% - Ênfase2 10 4 5" xfId="9231"/>
    <cellStyle name="40% - Ênfase2 10 5" xfId="1992"/>
    <cellStyle name="40% - Ênfase2 10 5 2" xfId="6078"/>
    <cellStyle name="40% - Ênfase2 10 5 2 2" xfId="14355"/>
    <cellStyle name="40% - Ênfase2 10 5 3" xfId="8078"/>
    <cellStyle name="40% - Ênfase2 10 5 3 2" xfId="16355"/>
    <cellStyle name="40% - Ênfase2 10 5 4" xfId="4045"/>
    <cellStyle name="40% - Ênfase2 10 5 4 2" xfId="12322"/>
    <cellStyle name="40% - Ênfase2 10 5 5" xfId="10273"/>
    <cellStyle name="40% - Ênfase2 10 6" xfId="4542"/>
    <cellStyle name="40% - Ênfase2 10 6 2" xfId="12819"/>
    <cellStyle name="40% - Ênfase2 10 7" xfId="6572"/>
    <cellStyle name="40% - Ênfase2 10 7 2" xfId="14849"/>
    <cellStyle name="40% - Ênfase2 10 8" xfId="2495"/>
    <cellStyle name="40% - Ênfase2 10 8 2" xfId="10772"/>
    <cellStyle name="40% - Ênfase2 10 9" xfId="8725"/>
    <cellStyle name="40% - Ênfase2 11" xfId="372"/>
    <cellStyle name="40% - Ênfase2 11 2" xfId="1453"/>
    <cellStyle name="40% - Ênfase2 11 2 2" xfId="5543"/>
    <cellStyle name="40% - Ênfase2 11 2 2 2" xfId="13820"/>
    <cellStyle name="40% - Ênfase2 11 2 3" xfId="7567"/>
    <cellStyle name="40% - Ênfase2 11 2 3 2" xfId="15844"/>
    <cellStyle name="40% - Ênfase2 11 2 4" xfId="3509"/>
    <cellStyle name="40% - Ênfase2 11 2 4 2" xfId="11786"/>
    <cellStyle name="40% - Ênfase2 11 2 5" xfId="9737"/>
    <cellStyle name="40% - Ênfase2 11 3" xfId="943"/>
    <cellStyle name="40% - Ênfase2 11 3 2" xfId="5046"/>
    <cellStyle name="40% - Ênfase2 11 3 2 2" xfId="13323"/>
    <cellStyle name="40% - Ênfase2 11 3 3" xfId="7071"/>
    <cellStyle name="40% - Ênfase2 11 3 3 2" xfId="15348"/>
    <cellStyle name="40% - Ênfase2 11 3 4" xfId="3003"/>
    <cellStyle name="40% - Ênfase2 11 3 4 2" xfId="11280"/>
    <cellStyle name="40% - Ênfase2 11 3 5" xfId="9232"/>
    <cellStyle name="40% - Ênfase2 11 4" xfId="1993"/>
    <cellStyle name="40% - Ênfase2 11 4 2" xfId="6079"/>
    <cellStyle name="40% - Ênfase2 11 4 2 2" xfId="14356"/>
    <cellStyle name="40% - Ênfase2 11 4 3" xfId="8079"/>
    <cellStyle name="40% - Ênfase2 11 4 3 2" xfId="16356"/>
    <cellStyle name="40% - Ênfase2 11 4 4" xfId="4046"/>
    <cellStyle name="40% - Ênfase2 11 4 4 2" xfId="12323"/>
    <cellStyle name="40% - Ênfase2 11 4 5" xfId="10274"/>
    <cellStyle name="40% - Ênfase2 11 5" xfId="4543"/>
    <cellStyle name="40% - Ênfase2 11 5 2" xfId="12820"/>
    <cellStyle name="40% - Ênfase2 11 6" xfId="6573"/>
    <cellStyle name="40% - Ênfase2 11 6 2" xfId="14850"/>
    <cellStyle name="40% - Ênfase2 11 7" xfId="2496"/>
    <cellStyle name="40% - Ênfase2 11 7 2" xfId="10773"/>
    <cellStyle name="40% - Ênfase2 11 8" xfId="8726"/>
    <cellStyle name="40% - Ênfase2 12" xfId="373"/>
    <cellStyle name="40% - Ênfase2 12 2" xfId="1454"/>
    <cellStyle name="40% - Ênfase2 12 2 2" xfId="5544"/>
    <cellStyle name="40% - Ênfase2 12 2 2 2" xfId="13821"/>
    <cellStyle name="40% - Ênfase2 12 2 3" xfId="7568"/>
    <cellStyle name="40% - Ênfase2 12 2 3 2" xfId="15845"/>
    <cellStyle name="40% - Ênfase2 12 2 4" xfId="3510"/>
    <cellStyle name="40% - Ênfase2 12 2 4 2" xfId="11787"/>
    <cellStyle name="40% - Ênfase2 12 2 5" xfId="9738"/>
    <cellStyle name="40% - Ênfase2 12 3" xfId="944"/>
    <cellStyle name="40% - Ênfase2 12 3 2" xfId="5047"/>
    <cellStyle name="40% - Ênfase2 12 3 2 2" xfId="13324"/>
    <cellStyle name="40% - Ênfase2 12 3 3" xfId="7072"/>
    <cellStyle name="40% - Ênfase2 12 3 3 2" xfId="15349"/>
    <cellStyle name="40% - Ênfase2 12 3 4" xfId="3004"/>
    <cellStyle name="40% - Ênfase2 12 3 4 2" xfId="11281"/>
    <cellStyle name="40% - Ênfase2 12 3 5" xfId="9233"/>
    <cellStyle name="40% - Ênfase2 12 4" xfId="1994"/>
    <cellStyle name="40% - Ênfase2 12 4 2" xfId="6080"/>
    <cellStyle name="40% - Ênfase2 12 4 2 2" xfId="14357"/>
    <cellStyle name="40% - Ênfase2 12 4 3" xfId="8080"/>
    <cellStyle name="40% - Ênfase2 12 4 3 2" xfId="16357"/>
    <cellStyle name="40% - Ênfase2 12 4 4" xfId="4047"/>
    <cellStyle name="40% - Ênfase2 12 4 4 2" xfId="12324"/>
    <cellStyle name="40% - Ênfase2 12 4 5" xfId="10275"/>
    <cellStyle name="40% - Ênfase2 12 5" xfId="4544"/>
    <cellStyle name="40% - Ênfase2 12 5 2" xfId="12821"/>
    <cellStyle name="40% - Ênfase2 12 6" xfId="6574"/>
    <cellStyle name="40% - Ênfase2 12 6 2" xfId="14851"/>
    <cellStyle name="40% - Ênfase2 12 7" xfId="2497"/>
    <cellStyle name="40% - Ênfase2 12 7 2" xfId="10774"/>
    <cellStyle name="40% - Ênfase2 12 8" xfId="8727"/>
    <cellStyle name="40% - Ênfase2 13" xfId="374"/>
    <cellStyle name="40% - Ênfase2 13 2" xfId="1455"/>
    <cellStyle name="40% - Ênfase2 13 2 2" xfId="5545"/>
    <cellStyle name="40% - Ênfase2 13 2 2 2" xfId="13822"/>
    <cellStyle name="40% - Ênfase2 13 2 3" xfId="7569"/>
    <cellStyle name="40% - Ênfase2 13 2 3 2" xfId="15846"/>
    <cellStyle name="40% - Ênfase2 13 2 4" xfId="3511"/>
    <cellStyle name="40% - Ênfase2 13 2 4 2" xfId="11788"/>
    <cellStyle name="40% - Ênfase2 13 2 5" xfId="9739"/>
    <cellStyle name="40% - Ênfase2 13 3" xfId="945"/>
    <cellStyle name="40% - Ênfase2 13 3 2" xfId="5048"/>
    <cellStyle name="40% - Ênfase2 13 3 2 2" xfId="13325"/>
    <cellStyle name="40% - Ênfase2 13 3 3" xfId="7073"/>
    <cellStyle name="40% - Ênfase2 13 3 3 2" xfId="15350"/>
    <cellStyle name="40% - Ênfase2 13 3 4" xfId="3005"/>
    <cellStyle name="40% - Ênfase2 13 3 4 2" xfId="11282"/>
    <cellStyle name="40% - Ênfase2 13 3 5" xfId="9234"/>
    <cellStyle name="40% - Ênfase2 13 4" xfId="1995"/>
    <cellStyle name="40% - Ênfase2 13 4 2" xfId="6081"/>
    <cellStyle name="40% - Ênfase2 13 4 2 2" xfId="14358"/>
    <cellStyle name="40% - Ênfase2 13 4 3" xfId="8081"/>
    <cellStyle name="40% - Ênfase2 13 4 3 2" xfId="16358"/>
    <cellStyle name="40% - Ênfase2 13 4 4" xfId="4048"/>
    <cellStyle name="40% - Ênfase2 13 4 4 2" xfId="12325"/>
    <cellStyle name="40% - Ênfase2 13 4 5" xfId="10276"/>
    <cellStyle name="40% - Ênfase2 13 5" xfId="4545"/>
    <cellStyle name="40% - Ênfase2 13 5 2" xfId="12822"/>
    <cellStyle name="40% - Ênfase2 13 6" xfId="6575"/>
    <cellStyle name="40% - Ênfase2 13 6 2" xfId="14852"/>
    <cellStyle name="40% - Ênfase2 13 7" xfId="2498"/>
    <cellStyle name="40% - Ênfase2 13 7 2" xfId="10775"/>
    <cellStyle name="40% - Ênfase2 13 8" xfId="8728"/>
    <cellStyle name="40% - Ênfase2 14" xfId="375"/>
    <cellStyle name="40% - Ênfase2 14 2" xfId="1456"/>
    <cellStyle name="40% - Ênfase2 14 2 2" xfId="5546"/>
    <cellStyle name="40% - Ênfase2 14 2 2 2" xfId="13823"/>
    <cellStyle name="40% - Ênfase2 14 2 3" xfId="7570"/>
    <cellStyle name="40% - Ênfase2 14 2 3 2" xfId="15847"/>
    <cellStyle name="40% - Ênfase2 14 2 4" xfId="3512"/>
    <cellStyle name="40% - Ênfase2 14 2 4 2" xfId="11789"/>
    <cellStyle name="40% - Ênfase2 14 2 5" xfId="9740"/>
    <cellStyle name="40% - Ênfase2 14 3" xfId="946"/>
    <cellStyle name="40% - Ênfase2 14 3 2" xfId="5049"/>
    <cellStyle name="40% - Ênfase2 14 3 2 2" xfId="13326"/>
    <cellStyle name="40% - Ênfase2 14 3 3" xfId="7074"/>
    <cellStyle name="40% - Ênfase2 14 3 3 2" xfId="15351"/>
    <cellStyle name="40% - Ênfase2 14 3 4" xfId="3006"/>
    <cellStyle name="40% - Ênfase2 14 3 4 2" xfId="11283"/>
    <cellStyle name="40% - Ênfase2 14 3 5" xfId="9235"/>
    <cellStyle name="40% - Ênfase2 14 4" xfId="1996"/>
    <cellStyle name="40% - Ênfase2 14 4 2" xfId="6082"/>
    <cellStyle name="40% - Ênfase2 14 4 2 2" xfId="14359"/>
    <cellStyle name="40% - Ênfase2 14 4 3" xfId="8082"/>
    <cellStyle name="40% - Ênfase2 14 4 3 2" xfId="16359"/>
    <cellStyle name="40% - Ênfase2 14 4 4" xfId="4049"/>
    <cellStyle name="40% - Ênfase2 14 4 4 2" xfId="12326"/>
    <cellStyle name="40% - Ênfase2 14 4 5" xfId="10277"/>
    <cellStyle name="40% - Ênfase2 14 5" xfId="4546"/>
    <cellStyle name="40% - Ênfase2 14 5 2" xfId="12823"/>
    <cellStyle name="40% - Ênfase2 14 6" xfId="6576"/>
    <cellStyle name="40% - Ênfase2 14 6 2" xfId="14853"/>
    <cellStyle name="40% - Ênfase2 14 7" xfId="2499"/>
    <cellStyle name="40% - Ênfase2 14 7 2" xfId="10776"/>
    <cellStyle name="40% - Ênfase2 14 8" xfId="8729"/>
    <cellStyle name="40% - Ênfase2 15" xfId="93"/>
    <cellStyle name="40% - Ênfase2 15 2" xfId="1190"/>
    <cellStyle name="40% - Ênfase2 15 2 2" xfId="5281"/>
    <cellStyle name="40% - Ênfase2 15 2 2 2" xfId="13558"/>
    <cellStyle name="40% - Ênfase2 15 2 3" xfId="7306"/>
    <cellStyle name="40% - Ênfase2 15 2 3 2" xfId="15583"/>
    <cellStyle name="40% - Ênfase2 15 2 4" xfId="3246"/>
    <cellStyle name="40% - Ênfase2 15 2 4 2" xfId="11523"/>
    <cellStyle name="40% - Ênfase2 15 2 5" xfId="9474"/>
    <cellStyle name="40% - Ênfase2 15 3" xfId="680"/>
    <cellStyle name="40% - Ênfase2 15 3 2" xfId="4785"/>
    <cellStyle name="40% - Ênfase2 15 3 2 2" xfId="13062"/>
    <cellStyle name="40% - Ênfase2 15 3 3" xfId="6810"/>
    <cellStyle name="40% - Ênfase2 15 3 3 2" xfId="15087"/>
    <cellStyle name="40% - Ênfase2 15 3 4" xfId="2740"/>
    <cellStyle name="40% - Ênfase2 15 3 4 2" xfId="11017"/>
    <cellStyle name="40% - Ênfase2 15 3 5" xfId="8969"/>
    <cellStyle name="40% - Ênfase2 15 4" xfId="1731"/>
    <cellStyle name="40% - Ênfase2 15 4 2" xfId="5818"/>
    <cellStyle name="40% - Ênfase2 15 4 2 2" xfId="14095"/>
    <cellStyle name="40% - Ênfase2 15 4 3" xfId="7818"/>
    <cellStyle name="40% - Ênfase2 15 4 3 2" xfId="16095"/>
    <cellStyle name="40% - Ênfase2 15 4 4" xfId="3784"/>
    <cellStyle name="40% - Ênfase2 15 4 4 2" xfId="12061"/>
    <cellStyle name="40% - Ênfase2 15 4 5" xfId="10012"/>
    <cellStyle name="40% - Ênfase2 15 5" xfId="4281"/>
    <cellStyle name="40% - Ênfase2 15 5 2" xfId="12558"/>
    <cellStyle name="40% - Ênfase2 15 6" xfId="6312"/>
    <cellStyle name="40% - Ênfase2 15 6 2" xfId="14589"/>
    <cellStyle name="40% - Ênfase2 15 7" xfId="2232"/>
    <cellStyle name="40% - Ênfase2 15 7 2" xfId="10509"/>
    <cellStyle name="40% - Ênfase2 15 8" xfId="8463"/>
    <cellStyle name="40% - Ênfase2 16" xfId="376"/>
    <cellStyle name="40% - Ênfase2 16 2" xfId="1457"/>
    <cellStyle name="40% - Ênfase2 16 2 2" xfId="5547"/>
    <cellStyle name="40% - Ênfase2 16 2 2 2" xfId="13824"/>
    <cellStyle name="40% - Ênfase2 16 2 3" xfId="7571"/>
    <cellStyle name="40% - Ênfase2 16 2 3 2" xfId="15848"/>
    <cellStyle name="40% - Ênfase2 16 2 4" xfId="3513"/>
    <cellStyle name="40% - Ênfase2 16 2 4 2" xfId="11790"/>
    <cellStyle name="40% - Ênfase2 16 2 5" xfId="9741"/>
    <cellStyle name="40% - Ênfase2 16 3" xfId="947"/>
    <cellStyle name="40% - Ênfase2 16 3 2" xfId="5050"/>
    <cellStyle name="40% - Ênfase2 16 3 2 2" xfId="13327"/>
    <cellStyle name="40% - Ênfase2 16 3 3" xfId="7075"/>
    <cellStyle name="40% - Ênfase2 16 3 3 2" xfId="15352"/>
    <cellStyle name="40% - Ênfase2 16 3 4" xfId="3007"/>
    <cellStyle name="40% - Ênfase2 16 3 4 2" xfId="11284"/>
    <cellStyle name="40% - Ênfase2 16 3 5" xfId="9236"/>
    <cellStyle name="40% - Ênfase2 16 4" xfId="1997"/>
    <cellStyle name="40% - Ênfase2 16 4 2" xfId="6083"/>
    <cellStyle name="40% - Ênfase2 16 4 2 2" xfId="14360"/>
    <cellStyle name="40% - Ênfase2 16 4 3" xfId="8083"/>
    <cellStyle name="40% - Ênfase2 16 4 3 2" xfId="16360"/>
    <cellStyle name="40% - Ênfase2 16 4 4" xfId="4050"/>
    <cellStyle name="40% - Ênfase2 16 4 4 2" xfId="12327"/>
    <cellStyle name="40% - Ênfase2 16 4 5" xfId="10278"/>
    <cellStyle name="40% - Ênfase2 16 5" xfId="4547"/>
    <cellStyle name="40% - Ênfase2 16 5 2" xfId="12824"/>
    <cellStyle name="40% - Ênfase2 16 6" xfId="6577"/>
    <cellStyle name="40% - Ênfase2 16 6 2" xfId="14854"/>
    <cellStyle name="40% - Ênfase2 16 7" xfId="2500"/>
    <cellStyle name="40% - Ênfase2 16 7 2" xfId="10777"/>
    <cellStyle name="40% - Ênfase2 16 8" xfId="8730"/>
    <cellStyle name="40% - Ênfase2 17" xfId="378"/>
    <cellStyle name="40% - Ênfase2 17 2" xfId="1459"/>
    <cellStyle name="40% - Ênfase2 17 2 2" xfId="5549"/>
    <cellStyle name="40% - Ênfase2 17 2 2 2" xfId="13826"/>
    <cellStyle name="40% - Ênfase2 17 2 3" xfId="7573"/>
    <cellStyle name="40% - Ênfase2 17 2 3 2" xfId="15850"/>
    <cellStyle name="40% - Ênfase2 17 2 4" xfId="3515"/>
    <cellStyle name="40% - Ênfase2 17 2 4 2" xfId="11792"/>
    <cellStyle name="40% - Ênfase2 17 2 5" xfId="9743"/>
    <cellStyle name="40% - Ênfase2 17 3" xfId="949"/>
    <cellStyle name="40% - Ênfase2 17 3 2" xfId="5052"/>
    <cellStyle name="40% - Ênfase2 17 3 2 2" xfId="13329"/>
    <cellStyle name="40% - Ênfase2 17 3 3" xfId="7077"/>
    <cellStyle name="40% - Ênfase2 17 3 3 2" xfId="15354"/>
    <cellStyle name="40% - Ênfase2 17 3 4" xfId="3009"/>
    <cellStyle name="40% - Ênfase2 17 3 4 2" xfId="11286"/>
    <cellStyle name="40% - Ênfase2 17 3 5" xfId="9238"/>
    <cellStyle name="40% - Ênfase2 17 4" xfId="1999"/>
    <cellStyle name="40% - Ênfase2 17 4 2" xfId="6085"/>
    <cellStyle name="40% - Ênfase2 17 4 2 2" xfId="14362"/>
    <cellStyle name="40% - Ênfase2 17 4 3" xfId="8085"/>
    <cellStyle name="40% - Ênfase2 17 4 3 2" xfId="16362"/>
    <cellStyle name="40% - Ênfase2 17 4 4" xfId="4052"/>
    <cellStyle name="40% - Ênfase2 17 4 4 2" xfId="12329"/>
    <cellStyle name="40% - Ênfase2 17 4 5" xfId="10280"/>
    <cellStyle name="40% - Ênfase2 17 5" xfId="4549"/>
    <cellStyle name="40% - Ênfase2 17 5 2" xfId="12826"/>
    <cellStyle name="40% - Ênfase2 17 6" xfId="6579"/>
    <cellStyle name="40% - Ênfase2 17 6 2" xfId="14856"/>
    <cellStyle name="40% - Ênfase2 17 7" xfId="2502"/>
    <cellStyle name="40% - Ênfase2 17 7 2" xfId="10779"/>
    <cellStyle name="40% - Ênfase2 17 8" xfId="8732"/>
    <cellStyle name="40% - Ênfase2 18" xfId="327"/>
    <cellStyle name="40% - Ênfase2 18 2" xfId="1412"/>
    <cellStyle name="40% - Ênfase2 18 2 2" xfId="5502"/>
    <cellStyle name="40% - Ênfase2 18 2 2 2" xfId="13779"/>
    <cellStyle name="40% - Ênfase2 18 2 3" xfId="7527"/>
    <cellStyle name="40% - Ênfase2 18 2 3 2" xfId="15804"/>
    <cellStyle name="40% - Ênfase2 18 2 4" xfId="3468"/>
    <cellStyle name="40% - Ênfase2 18 2 4 2" xfId="11745"/>
    <cellStyle name="40% - Ênfase2 18 2 5" xfId="9696"/>
    <cellStyle name="40% - Ênfase2 18 3" xfId="903"/>
    <cellStyle name="40% - Ênfase2 18 3 2" xfId="5006"/>
    <cellStyle name="40% - Ênfase2 18 3 2 2" xfId="13283"/>
    <cellStyle name="40% - Ênfase2 18 3 3" xfId="7031"/>
    <cellStyle name="40% - Ênfase2 18 3 3 2" xfId="15308"/>
    <cellStyle name="40% - Ênfase2 18 3 4" xfId="2963"/>
    <cellStyle name="40% - Ênfase2 18 3 4 2" xfId="11240"/>
    <cellStyle name="40% - Ênfase2 18 3 5" xfId="9192"/>
    <cellStyle name="40% - Ênfase2 18 4" xfId="1953"/>
    <cellStyle name="40% - Ênfase2 18 4 2" xfId="6039"/>
    <cellStyle name="40% - Ênfase2 18 4 2 2" xfId="14316"/>
    <cellStyle name="40% - Ênfase2 18 4 3" xfId="8039"/>
    <cellStyle name="40% - Ênfase2 18 4 3 2" xfId="16316"/>
    <cellStyle name="40% - Ênfase2 18 4 4" xfId="4006"/>
    <cellStyle name="40% - Ênfase2 18 4 4 2" xfId="12283"/>
    <cellStyle name="40% - Ênfase2 18 4 5" xfId="10234"/>
    <cellStyle name="40% - Ênfase2 18 5" xfId="4502"/>
    <cellStyle name="40% - Ênfase2 18 5 2" xfId="12779"/>
    <cellStyle name="40% - Ênfase2 18 6" xfId="6533"/>
    <cellStyle name="40% - Ênfase2 18 6 2" xfId="14810"/>
    <cellStyle name="40% - Ênfase2 18 7" xfId="2454"/>
    <cellStyle name="40% - Ênfase2 18 7 2" xfId="10731"/>
    <cellStyle name="40% - Ênfase2 18 8" xfId="8685"/>
    <cellStyle name="40% - Ênfase2 19" xfId="381"/>
    <cellStyle name="40% - Ênfase2 19 2" xfId="1461"/>
    <cellStyle name="40% - Ênfase2 19 2 2" xfId="5551"/>
    <cellStyle name="40% - Ênfase2 19 2 2 2" xfId="13828"/>
    <cellStyle name="40% - Ênfase2 19 2 3" xfId="7575"/>
    <cellStyle name="40% - Ênfase2 19 2 3 2" xfId="15852"/>
    <cellStyle name="40% - Ênfase2 19 2 4" xfId="3517"/>
    <cellStyle name="40% - Ênfase2 19 2 4 2" xfId="11794"/>
    <cellStyle name="40% - Ênfase2 19 2 5" xfId="9745"/>
    <cellStyle name="40% - Ênfase2 19 3" xfId="951"/>
    <cellStyle name="40% - Ênfase2 19 3 2" xfId="5054"/>
    <cellStyle name="40% - Ênfase2 19 3 2 2" xfId="13331"/>
    <cellStyle name="40% - Ênfase2 19 3 3" xfId="7079"/>
    <cellStyle name="40% - Ênfase2 19 3 3 2" xfId="15356"/>
    <cellStyle name="40% - Ênfase2 19 3 4" xfId="3011"/>
    <cellStyle name="40% - Ênfase2 19 3 4 2" xfId="11288"/>
    <cellStyle name="40% - Ênfase2 19 3 5" xfId="9240"/>
    <cellStyle name="40% - Ênfase2 19 4" xfId="2001"/>
    <cellStyle name="40% - Ênfase2 19 4 2" xfId="6087"/>
    <cellStyle name="40% - Ênfase2 19 4 2 2" xfId="14364"/>
    <cellStyle name="40% - Ênfase2 19 4 3" xfId="8087"/>
    <cellStyle name="40% - Ênfase2 19 4 3 2" xfId="16364"/>
    <cellStyle name="40% - Ênfase2 19 4 4" xfId="4054"/>
    <cellStyle name="40% - Ênfase2 19 4 4 2" xfId="12331"/>
    <cellStyle name="40% - Ênfase2 19 4 5" xfId="10282"/>
    <cellStyle name="40% - Ênfase2 19 5" xfId="4551"/>
    <cellStyle name="40% - Ênfase2 19 5 2" xfId="12828"/>
    <cellStyle name="40% - Ênfase2 19 6" xfId="6581"/>
    <cellStyle name="40% - Ênfase2 19 6 2" xfId="14858"/>
    <cellStyle name="40% - Ênfase2 19 7" xfId="2504"/>
    <cellStyle name="40% - Ênfase2 19 7 2" xfId="10781"/>
    <cellStyle name="40% - Ênfase2 19 8" xfId="8734"/>
    <cellStyle name="40% - Ênfase2 2" xfId="383"/>
    <cellStyle name="40% - Ênfase2 2 2" xfId="385"/>
    <cellStyle name="40% - Ênfase2 2 2 2" xfId="1465"/>
    <cellStyle name="40% - Ênfase2 2 2 2 2" xfId="5555"/>
    <cellStyle name="40% - Ênfase2 2 2 2 2 2" xfId="13832"/>
    <cellStyle name="40% - Ênfase2 2 2 2 3" xfId="7579"/>
    <cellStyle name="40% - Ênfase2 2 2 2 3 2" xfId="15856"/>
    <cellStyle name="40% - Ênfase2 2 2 2 4" xfId="3521"/>
    <cellStyle name="40% - Ênfase2 2 2 2 4 2" xfId="11798"/>
    <cellStyle name="40% - Ênfase2 2 2 2 5" xfId="9749"/>
    <cellStyle name="40% - Ênfase2 2 2 3" xfId="955"/>
    <cellStyle name="40% - Ênfase2 2 2 3 2" xfId="5058"/>
    <cellStyle name="40% - Ênfase2 2 2 3 2 2" xfId="13335"/>
    <cellStyle name="40% - Ênfase2 2 2 3 3" xfId="7083"/>
    <cellStyle name="40% - Ênfase2 2 2 3 3 2" xfId="15360"/>
    <cellStyle name="40% - Ênfase2 2 2 3 4" xfId="3015"/>
    <cellStyle name="40% - Ênfase2 2 2 3 4 2" xfId="11292"/>
    <cellStyle name="40% - Ênfase2 2 2 3 5" xfId="9244"/>
    <cellStyle name="40% - Ênfase2 2 2 4" xfId="2005"/>
    <cellStyle name="40% - Ênfase2 2 2 4 2" xfId="6091"/>
    <cellStyle name="40% - Ênfase2 2 2 4 2 2" xfId="14368"/>
    <cellStyle name="40% - Ênfase2 2 2 4 3" xfId="8091"/>
    <cellStyle name="40% - Ênfase2 2 2 4 3 2" xfId="16368"/>
    <cellStyle name="40% - Ênfase2 2 2 4 4" xfId="4058"/>
    <cellStyle name="40% - Ênfase2 2 2 4 4 2" xfId="12335"/>
    <cellStyle name="40% - Ênfase2 2 2 4 5" xfId="10286"/>
    <cellStyle name="40% - Ênfase2 2 2 5" xfId="4555"/>
    <cellStyle name="40% - Ênfase2 2 2 5 2" xfId="12832"/>
    <cellStyle name="40% - Ênfase2 2 2 6" xfId="6585"/>
    <cellStyle name="40% - Ênfase2 2 2 6 2" xfId="14862"/>
    <cellStyle name="40% - Ênfase2 2 2 7" xfId="2508"/>
    <cellStyle name="40% - Ênfase2 2 2 7 2" xfId="10785"/>
    <cellStyle name="40% - Ênfase2 2 2 8" xfId="8738"/>
    <cellStyle name="40% - Ênfase2 2 3" xfId="1463"/>
    <cellStyle name="40% - Ênfase2 2 3 2" xfId="5553"/>
    <cellStyle name="40% - Ênfase2 2 3 2 2" xfId="13830"/>
    <cellStyle name="40% - Ênfase2 2 3 3" xfId="7577"/>
    <cellStyle name="40% - Ênfase2 2 3 3 2" xfId="15854"/>
    <cellStyle name="40% - Ênfase2 2 3 4" xfId="3519"/>
    <cellStyle name="40% - Ênfase2 2 3 4 2" xfId="11796"/>
    <cellStyle name="40% - Ênfase2 2 3 5" xfId="9747"/>
    <cellStyle name="40% - Ênfase2 2 4" xfId="953"/>
    <cellStyle name="40% - Ênfase2 2 4 2" xfId="5056"/>
    <cellStyle name="40% - Ênfase2 2 4 2 2" xfId="13333"/>
    <cellStyle name="40% - Ênfase2 2 4 3" xfId="7081"/>
    <cellStyle name="40% - Ênfase2 2 4 3 2" xfId="15358"/>
    <cellStyle name="40% - Ênfase2 2 4 4" xfId="3013"/>
    <cellStyle name="40% - Ênfase2 2 4 4 2" xfId="11290"/>
    <cellStyle name="40% - Ênfase2 2 4 5" xfId="9242"/>
    <cellStyle name="40% - Ênfase2 2 5" xfId="2003"/>
    <cellStyle name="40% - Ênfase2 2 5 2" xfId="6089"/>
    <cellStyle name="40% - Ênfase2 2 5 2 2" xfId="14366"/>
    <cellStyle name="40% - Ênfase2 2 5 3" xfId="8089"/>
    <cellStyle name="40% - Ênfase2 2 5 3 2" xfId="16366"/>
    <cellStyle name="40% - Ênfase2 2 5 4" xfId="4056"/>
    <cellStyle name="40% - Ênfase2 2 5 4 2" xfId="12333"/>
    <cellStyle name="40% - Ênfase2 2 5 5" xfId="10284"/>
    <cellStyle name="40% - Ênfase2 2 6" xfId="4553"/>
    <cellStyle name="40% - Ênfase2 2 6 2" xfId="12830"/>
    <cellStyle name="40% - Ênfase2 2 7" xfId="6583"/>
    <cellStyle name="40% - Ênfase2 2 7 2" xfId="14860"/>
    <cellStyle name="40% - Ênfase2 2 8" xfId="2506"/>
    <cellStyle name="40% - Ênfase2 2 8 2" xfId="10783"/>
    <cellStyle name="40% - Ênfase2 2 9" xfId="8736"/>
    <cellStyle name="40% - Ênfase2 20" xfId="94"/>
    <cellStyle name="40% - Ênfase2 20 2" xfId="1191"/>
    <cellStyle name="40% - Ênfase2 20 2 2" xfId="5282"/>
    <cellStyle name="40% - Ênfase2 20 2 2 2" xfId="13559"/>
    <cellStyle name="40% - Ênfase2 20 2 3" xfId="7307"/>
    <cellStyle name="40% - Ênfase2 20 2 3 2" xfId="15584"/>
    <cellStyle name="40% - Ênfase2 20 2 4" xfId="3247"/>
    <cellStyle name="40% - Ênfase2 20 2 4 2" xfId="11524"/>
    <cellStyle name="40% - Ênfase2 20 2 5" xfId="9475"/>
    <cellStyle name="40% - Ênfase2 20 3" xfId="681"/>
    <cellStyle name="40% - Ênfase2 20 3 2" xfId="4786"/>
    <cellStyle name="40% - Ênfase2 20 3 2 2" xfId="13063"/>
    <cellStyle name="40% - Ênfase2 20 3 3" xfId="6811"/>
    <cellStyle name="40% - Ênfase2 20 3 3 2" xfId="15088"/>
    <cellStyle name="40% - Ênfase2 20 3 4" xfId="2741"/>
    <cellStyle name="40% - Ênfase2 20 3 4 2" xfId="11018"/>
    <cellStyle name="40% - Ênfase2 20 3 5" xfId="8970"/>
    <cellStyle name="40% - Ênfase2 20 4" xfId="1732"/>
    <cellStyle name="40% - Ênfase2 20 4 2" xfId="5819"/>
    <cellStyle name="40% - Ênfase2 20 4 2 2" xfId="14096"/>
    <cellStyle name="40% - Ênfase2 20 4 3" xfId="7819"/>
    <cellStyle name="40% - Ênfase2 20 4 3 2" xfId="16096"/>
    <cellStyle name="40% - Ênfase2 20 4 4" xfId="3785"/>
    <cellStyle name="40% - Ênfase2 20 4 4 2" xfId="12062"/>
    <cellStyle name="40% - Ênfase2 20 4 5" xfId="10013"/>
    <cellStyle name="40% - Ênfase2 20 5" xfId="4282"/>
    <cellStyle name="40% - Ênfase2 20 5 2" xfId="12559"/>
    <cellStyle name="40% - Ênfase2 20 6" xfId="6313"/>
    <cellStyle name="40% - Ênfase2 20 6 2" xfId="14590"/>
    <cellStyle name="40% - Ênfase2 20 7" xfId="2233"/>
    <cellStyle name="40% - Ênfase2 20 7 2" xfId="10510"/>
    <cellStyle name="40% - Ênfase2 20 8" xfId="8464"/>
    <cellStyle name="40% - Ênfase2 21" xfId="377"/>
    <cellStyle name="40% - Ênfase2 21 2" xfId="1458"/>
    <cellStyle name="40% - Ênfase2 21 2 2" xfId="5548"/>
    <cellStyle name="40% - Ênfase2 21 2 2 2" xfId="13825"/>
    <cellStyle name="40% - Ênfase2 21 2 3" xfId="7572"/>
    <cellStyle name="40% - Ênfase2 21 2 3 2" xfId="15849"/>
    <cellStyle name="40% - Ênfase2 21 2 4" xfId="3514"/>
    <cellStyle name="40% - Ênfase2 21 2 4 2" xfId="11791"/>
    <cellStyle name="40% - Ênfase2 21 2 5" xfId="9742"/>
    <cellStyle name="40% - Ênfase2 21 3" xfId="948"/>
    <cellStyle name="40% - Ênfase2 21 3 2" xfId="5051"/>
    <cellStyle name="40% - Ênfase2 21 3 2 2" xfId="13328"/>
    <cellStyle name="40% - Ênfase2 21 3 3" xfId="7076"/>
    <cellStyle name="40% - Ênfase2 21 3 3 2" xfId="15353"/>
    <cellStyle name="40% - Ênfase2 21 3 4" xfId="3008"/>
    <cellStyle name="40% - Ênfase2 21 3 4 2" xfId="11285"/>
    <cellStyle name="40% - Ênfase2 21 3 5" xfId="9237"/>
    <cellStyle name="40% - Ênfase2 21 4" xfId="1998"/>
    <cellStyle name="40% - Ênfase2 21 4 2" xfId="6084"/>
    <cellStyle name="40% - Ênfase2 21 4 2 2" xfId="14361"/>
    <cellStyle name="40% - Ênfase2 21 4 3" xfId="8084"/>
    <cellStyle name="40% - Ênfase2 21 4 3 2" xfId="16361"/>
    <cellStyle name="40% - Ênfase2 21 4 4" xfId="4051"/>
    <cellStyle name="40% - Ênfase2 21 4 4 2" xfId="12328"/>
    <cellStyle name="40% - Ênfase2 21 4 5" xfId="10279"/>
    <cellStyle name="40% - Ênfase2 21 5" xfId="4548"/>
    <cellStyle name="40% - Ênfase2 21 5 2" xfId="12825"/>
    <cellStyle name="40% - Ênfase2 21 6" xfId="6578"/>
    <cellStyle name="40% - Ênfase2 21 6 2" xfId="14855"/>
    <cellStyle name="40% - Ênfase2 21 7" xfId="2501"/>
    <cellStyle name="40% - Ênfase2 21 7 2" xfId="10778"/>
    <cellStyle name="40% - Ênfase2 21 8" xfId="8731"/>
    <cellStyle name="40% - Ênfase2 22" xfId="379"/>
    <cellStyle name="40% - Ênfase2 3" xfId="137"/>
    <cellStyle name="40% - Ênfase2 3 2" xfId="386"/>
    <cellStyle name="40% - Ênfase2 3 2 2" xfId="1466"/>
    <cellStyle name="40% - Ênfase2 3 2 2 2" xfId="5556"/>
    <cellStyle name="40% - Ênfase2 3 2 2 2 2" xfId="13833"/>
    <cellStyle name="40% - Ênfase2 3 2 2 3" xfId="7580"/>
    <cellStyle name="40% - Ênfase2 3 2 2 3 2" xfId="15857"/>
    <cellStyle name="40% - Ênfase2 3 2 2 4" xfId="3522"/>
    <cellStyle name="40% - Ênfase2 3 2 2 4 2" xfId="11799"/>
    <cellStyle name="40% - Ênfase2 3 2 2 5" xfId="9750"/>
    <cellStyle name="40% - Ênfase2 3 2 3" xfId="956"/>
    <cellStyle name="40% - Ênfase2 3 2 3 2" xfId="5059"/>
    <cellStyle name="40% - Ênfase2 3 2 3 2 2" xfId="13336"/>
    <cellStyle name="40% - Ênfase2 3 2 3 3" xfId="7084"/>
    <cellStyle name="40% - Ênfase2 3 2 3 3 2" xfId="15361"/>
    <cellStyle name="40% - Ênfase2 3 2 3 4" xfId="3016"/>
    <cellStyle name="40% - Ênfase2 3 2 3 4 2" xfId="11293"/>
    <cellStyle name="40% - Ênfase2 3 2 3 5" xfId="9245"/>
    <cellStyle name="40% - Ênfase2 3 2 4" xfId="2006"/>
    <cellStyle name="40% - Ênfase2 3 2 4 2" xfId="6092"/>
    <cellStyle name="40% - Ênfase2 3 2 4 2 2" xfId="14369"/>
    <cellStyle name="40% - Ênfase2 3 2 4 3" xfId="8092"/>
    <cellStyle name="40% - Ênfase2 3 2 4 3 2" xfId="16369"/>
    <cellStyle name="40% - Ênfase2 3 2 4 4" xfId="4059"/>
    <cellStyle name="40% - Ênfase2 3 2 4 4 2" xfId="12336"/>
    <cellStyle name="40% - Ênfase2 3 2 4 5" xfId="10287"/>
    <cellStyle name="40% - Ênfase2 3 2 5" xfId="4556"/>
    <cellStyle name="40% - Ênfase2 3 2 5 2" xfId="12833"/>
    <cellStyle name="40% - Ênfase2 3 2 6" xfId="6586"/>
    <cellStyle name="40% - Ênfase2 3 2 6 2" xfId="14863"/>
    <cellStyle name="40% - Ênfase2 3 2 7" xfId="2509"/>
    <cellStyle name="40% - Ênfase2 3 2 7 2" xfId="10786"/>
    <cellStyle name="40% - Ênfase2 3 2 8" xfId="8739"/>
    <cellStyle name="40% - Ênfase2 3 3" xfId="1231"/>
    <cellStyle name="40% - Ênfase2 3 3 2" xfId="5322"/>
    <cellStyle name="40% - Ênfase2 3 3 2 2" xfId="13599"/>
    <cellStyle name="40% - Ênfase2 3 3 3" xfId="7347"/>
    <cellStyle name="40% - Ênfase2 3 3 3 2" xfId="15624"/>
    <cellStyle name="40% - Ênfase2 3 3 4" xfId="3287"/>
    <cellStyle name="40% - Ênfase2 3 3 4 2" xfId="11564"/>
    <cellStyle name="40% - Ênfase2 3 3 5" xfId="9515"/>
    <cellStyle name="40% - Ênfase2 3 4" xfId="722"/>
    <cellStyle name="40% - Ênfase2 3 4 2" xfId="4826"/>
    <cellStyle name="40% - Ênfase2 3 4 2 2" xfId="13103"/>
    <cellStyle name="40% - Ênfase2 3 4 3" xfId="6851"/>
    <cellStyle name="40% - Ênfase2 3 4 3 2" xfId="15128"/>
    <cellStyle name="40% - Ênfase2 3 4 4" xfId="2782"/>
    <cellStyle name="40% - Ênfase2 3 4 4 2" xfId="11059"/>
    <cellStyle name="40% - Ênfase2 3 4 5" xfId="9011"/>
    <cellStyle name="40% - Ênfase2 3 5" xfId="1772"/>
    <cellStyle name="40% - Ênfase2 3 5 2" xfId="5859"/>
    <cellStyle name="40% - Ênfase2 3 5 2 2" xfId="14136"/>
    <cellStyle name="40% - Ênfase2 3 5 3" xfId="7859"/>
    <cellStyle name="40% - Ênfase2 3 5 3 2" xfId="16136"/>
    <cellStyle name="40% - Ênfase2 3 5 4" xfId="3825"/>
    <cellStyle name="40% - Ênfase2 3 5 4 2" xfId="12102"/>
    <cellStyle name="40% - Ênfase2 3 5 5" xfId="10053"/>
    <cellStyle name="40% - Ênfase2 3 6" xfId="4322"/>
    <cellStyle name="40% - Ênfase2 3 6 2" xfId="12599"/>
    <cellStyle name="40% - Ênfase2 3 7" xfId="6353"/>
    <cellStyle name="40% - Ênfase2 3 7 2" xfId="14630"/>
    <cellStyle name="40% - Ênfase2 3 8" xfId="2273"/>
    <cellStyle name="40% - Ênfase2 3 8 2" xfId="10550"/>
    <cellStyle name="40% - Ênfase2 3 9" xfId="8504"/>
    <cellStyle name="40% - Ênfase2 4" xfId="63"/>
    <cellStyle name="40% - Ênfase2 4 2" xfId="14"/>
    <cellStyle name="40% - Ênfase2 4 2 2" xfId="1122"/>
    <cellStyle name="40% - Ênfase2 4 2 2 2" xfId="5214"/>
    <cellStyle name="40% - Ênfase2 4 2 2 2 2" xfId="13491"/>
    <cellStyle name="40% - Ênfase2 4 2 2 3" xfId="7239"/>
    <cellStyle name="40% - Ênfase2 4 2 2 3 2" xfId="15516"/>
    <cellStyle name="40% - Ênfase2 4 2 2 4" xfId="3179"/>
    <cellStyle name="40% - Ênfase2 4 2 2 4 2" xfId="11456"/>
    <cellStyle name="40% - Ênfase2 4 2 2 5" xfId="9407"/>
    <cellStyle name="40% - Ênfase2 4 2 3" xfId="614"/>
    <cellStyle name="40% - Ênfase2 4 2 3 2" xfId="4720"/>
    <cellStyle name="40% - Ênfase2 4 2 3 2 2" xfId="12997"/>
    <cellStyle name="40% - Ênfase2 4 2 3 3" xfId="6745"/>
    <cellStyle name="40% - Ênfase2 4 2 3 3 2" xfId="15022"/>
    <cellStyle name="40% - Ênfase2 4 2 3 4" xfId="2675"/>
    <cellStyle name="40% - Ênfase2 4 2 3 4 2" xfId="10952"/>
    <cellStyle name="40% - Ênfase2 4 2 3 5" xfId="8904"/>
    <cellStyle name="40% - Ênfase2 4 2 4" xfId="1666"/>
    <cellStyle name="40% - Ênfase2 4 2 4 2" xfId="5753"/>
    <cellStyle name="40% - Ênfase2 4 2 4 2 2" xfId="14030"/>
    <cellStyle name="40% - Ênfase2 4 2 4 3" xfId="7753"/>
    <cellStyle name="40% - Ênfase2 4 2 4 3 2" xfId="16030"/>
    <cellStyle name="40% - Ênfase2 4 2 4 4" xfId="3719"/>
    <cellStyle name="40% - Ênfase2 4 2 4 4 2" xfId="11996"/>
    <cellStyle name="40% - Ênfase2 4 2 4 5" xfId="9947"/>
    <cellStyle name="40% - Ênfase2 4 2 5" xfId="4216"/>
    <cellStyle name="40% - Ênfase2 4 2 5 2" xfId="12493"/>
    <cellStyle name="40% - Ênfase2 4 2 6" xfId="6247"/>
    <cellStyle name="40% - Ênfase2 4 2 6 2" xfId="14524"/>
    <cellStyle name="40% - Ênfase2 4 2 7" xfId="2166"/>
    <cellStyle name="40% - Ênfase2 4 2 7 2" xfId="10443"/>
    <cellStyle name="40% - Ênfase2 4 2 8" xfId="8398"/>
    <cellStyle name="40% - Ênfase2 4 3" xfId="1160"/>
    <cellStyle name="40% - Ênfase2 4 3 2" xfId="5252"/>
    <cellStyle name="40% - Ênfase2 4 3 2 2" xfId="13529"/>
    <cellStyle name="40% - Ênfase2 4 3 3" xfId="7277"/>
    <cellStyle name="40% - Ênfase2 4 3 3 2" xfId="15554"/>
    <cellStyle name="40% - Ênfase2 4 3 4" xfId="3217"/>
    <cellStyle name="40% - Ênfase2 4 3 4 2" xfId="11494"/>
    <cellStyle name="40% - Ênfase2 4 3 5" xfId="9445"/>
    <cellStyle name="40% - Ênfase2 4 4" xfId="651"/>
    <cellStyle name="40% - Ênfase2 4 4 2" xfId="4757"/>
    <cellStyle name="40% - Ênfase2 4 4 2 2" xfId="13034"/>
    <cellStyle name="40% - Ênfase2 4 4 3" xfId="6782"/>
    <cellStyle name="40% - Ênfase2 4 4 3 2" xfId="15059"/>
    <cellStyle name="40% - Ênfase2 4 4 4" xfId="2712"/>
    <cellStyle name="40% - Ênfase2 4 4 4 2" xfId="10989"/>
    <cellStyle name="40% - Ênfase2 4 4 5" xfId="8941"/>
    <cellStyle name="40% - Ênfase2 4 5" xfId="1703"/>
    <cellStyle name="40% - Ênfase2 4 5 2" xfId="5790"/>
    <cellStyle name="40% - Ênfase2 4 5 2 2" xfId="14067"/>
    <cellStyle name="40% - Ênfase2 4 5 3" xfId="7790"/>
    <cellStyle name="40% - Ênfase2 4 5 3 2" xfId="16067"/>
    <cellStyle name="40% - Ênfase2 4 5 4" xfId="3756"/>
    <cellStyle name="40% - Ênfase2 4 5 4 2" xfId="12033"/>
    <cellStyle name="40% - Ênfase2 4 5 5" xfId="9984"/>
    <cellStyle name="40% - Ênfase2 4 6" xfId="4253"/>
    <cellStyle name="40% - Ênfase2 4 6 2" xfId="12530"/>
    <cellStyle name="40% - Ênfase2 4 7" xfId="6284"/>
    <cellStyle name="40% - Ênfase2 4 7 2" xfId="14561"/>
    <cellStyle name="40% - Ênfase2 4 8" xfId="2203"/>
    <cellStyle name="40% - Ênfase2 4 8 2" xfId="10480"/>
    <cellStyle name="40% - Ênfase2 4 9" xfId="8435"/>
    <cellStyle name="40% - Ênfase2 5" xfId="387"/>
    <cellStyle name="40% - Ênfase2 5 2" xfId="388"/>
    <cellStyle name="40% - Ênfase2 5 2 2" xfId="1468"/>
    <cellStyle name="40% - Ênfase2 5 2 2 2" xfId="5558"/>
    <cellStyle name="40% - Ênfase2 5 2 2 2 2" xfId="13835"/>
    <cellStyle name="40% - Ênfase2 5 2 2 3" xfId="7582"/>
    <cellStyle name="40% - Ênfase2 5 2 2 3 2" xfId="15859"/>
    <cellStyle name="40% - Ênfase2 5 2 2 4" xfId="3524"/>
    <cellStyle name="40% - Ênfase2 5 2 2 4 2" xfId="11801"/>
    <cellStyle name="40% - Ênfase2 5 2 2 5" xfId="9752"/>
    <cellStyle name="40% - Ênfase2 5 2 3" xfId="958"/>
    <cellStyle name="40% - Ênfase2 5 2 3 2" xfId="5061"/>
    <cellStyle name="40% - Ênfase2 5 2 3 2 2" xfId="13338"/>
    <cellStyle name="40% - Ênfase2 5 2 3 3" xfId="7086"/>
    <cellStyle name="40% - Ênfase2 5 2 3 3 2" xfId="15363"/>
    <cellStyle name="40% - Ênfase2 5 2 3 4" xfId="3018"/>
    <cellStyle name="40% - Ênfase2 5 2 3 4 2" xfId="11295"/>
    <cellStyle name="40% - Ênfase2 5 2 3 5" xfId="9247"/>
    <cellStyle name="40% - Ênfase2 5 2 4" xfId="2008"/>
    <cellStyle name="40% - Ênfase2 5 2 4 2" xfId="6094"/>
    <cellStyle name="40% - Ênfase2 5 2 4 2 2" xfId="14371"/>
    <cellStyle name="40% - Ênfase2 5 2 4 3" xfId="8094"/>
    <cellStyle name="40% - Ênfase2 5 2 4 3 2" xfId="16371"/>
    <cellStyle name="40% - Ênfase2 5 2 4 4" xfId="4061"/>
    <cellStyle name="40% - Ênfase2 5 2 4 4 2" xfId="12338"/>
    <cellStyle name="40% - Ênfase2 5 2 4 5" xfId="10289"/>
    <cellStyle name="40% - Ênfase2 5 2 5" xfId="4558"/>
    <cellStyle name="40% - Ênfase2 5 2 5 2" xfId="12835"/>
    <cellStyle name="40% - Ênfase2 5 2 6" xfId="6588"/>
    <cellStyle name="40% - Ênfase2 5 2 6 2" xfId="14865"/>
    <cellStyle name="40% - Ênfase2 5 2 7" xfId="2511"/>
    <cellStyle name="40% - Ênfase2 5 2 7 2" xfId="10788"/>
    <cellStyle name="40% - Ênfase2 5 2 8" xfId="8741"/>
    <cellStyle name="40% - Ênfase2 5 3" xfId="1467"/>
    <cellStyle name="40% - Ênfase2 5 3 2" xfId="5557"/>
    <cellStyle name="40% - Ênfase2 5 3 2 2" xfId="13834"/>
    <cellStyle name="40% - Ênfase2 5 3 3" xfId="7581"/>
    <cellStyle name="40% - Ênfase2 5 3 3 2" xfId="15858"/>
    <cellStyle name="40% - Ênfase2 5 3 4" xfId="3523"/>
    <cellStyle name="40% - Ênfase2 5 3 4 2" xfId="11800"/>
    <cellStyle name="40% - Ênfase2 5 3 5" xfId="9751"/>
    <cellStyle name="40% - Ênfase2 5 4" xfId="957"/>
    <cellStyle name="40% - Ênfase2 5 4 2" xfId="5060"/>
    <cellStyle name="40% - Ênfase2 5 4 2 2" xfId="13337"/>
    <cellStyle name="40% - Ênfase2 5 4 3" xfId="7085"/>
    <cellStyle name="40% - Ênfase2 5 4 3 2" xfId="15362"/>
    <cellStyle name="40% - Ênfase2 5 4 4" xfId="3017"/>
    <cellStyle name="40% - Ênfase2 5 4 4 2" xfId="11294"/>
    <cellStyle name="40% - Ênfase2 5 4 5" xfId="9246"/>
    <cellStyle name="40% - Ênfase2 5 5" xfId="2007"/>
    <cellStyle name="40% - Ênfase2 5 5 2" xfId="6093"/>
    <cellStyle name="40% - Ênfase2 5 5 2 2" xfId="14370"/>
    <cellStyle name="40% - Ênfase2 5 5 3" xfId="8093"/>
    <cellStyle name="40% - Ênfase2 5 5 3 2" xfId="16370"/>
    <cellStyle name="40% - Ênfase2 5 5 4" xfId="4060"/>
    <cellStyle name="40% - Ênfase2 5 5 4 2" xfId="12337"/>
    <cellStyle name="40% - Ênfase2 5 5 5" xfId="10288"/>
    <cellStyle name="40% - Ênfase2 5 6" xfId="4557"/>
    <cellStyle name="40% - Ênfase2 5 6 2" xfId="12834"/>
    <cellStyle name="40% - Ênfase2 5 7" xfId="6587"/>
    <cellStyle name="40% - Ênfase2 5 7 2" xfId="14864"/>
    <cellStyle name="40% - Ênfase2 5 8" xfId="2510"/>
    <cellStyle name="40% - Ênfase2 5 8 2" xfId="10787"/>
    <cellStyle name="40% - Ênfase2 5 9" xfId="8740"/>
    <cellStyle name="40% - Ênfase2 6" xfId="390"/>
    <cellStyle name="40% - Ênfase2 6 2" xfId="391"/>
    <cellStyle name="40% - Ênfase2 6 2 2" xfId="1470"/>
    <cellStyle name="40% - Ênfase2 6 2 2 2" xfId="5560"/>
    <cellStyle name="40% - Ênfase2 6 2 2 2 2" xfId="13837"/>
    <cellStyle name="40% - Ênfase2 6 2 2 3" xfId="7584"/>
    <cellStyle name="40% - Ênfase2 6 2 2 3 2" xfId="15861"/>
    <cellStyle name="40% - Ênfase2 6 2 2 4" xfId="3526"/>
    <cellStyle name="40% - Ênfase2 6 2 2 4 2" xfId="11803"/>
    <cellStyle name="40% - Ênfase2 6 2 2 5" xfId="9754"/>
    <cellStyle name="40% - Ênfase2 6 2 3" xfId="960"/>
    <cellStyle name="40% - Ênfase2 6 2 3 2" xfId="5063"/>
    <cellStyle name="40% - Ênfase2 6 2 3 2 2" xfId="13340"/>
    <cellStyle name="40% - Ênfase2 6 2 3 3" xfId="7088"/>
    <cellStyle name="40% - Ênfase2 6 2 3 3 2" xfId="15365"/>
    <cellStyle name="40% - Ênfase2 6 2 3 4" xfId="3020"/>
    <cellStyle name="40% - Ênfase2 6 2 3 4 2" xfId="11297"/>
    <cellStyle name="40% - Ênfase2 6 2 3 5" xfId="9249"/>
    <cellStyle name="40% - Ênfase2 6 2 4" xfId="2010"/>
    <cellStyle name="40% - Ênfase2 6 2 4 2" xfId="6096"/>
    <cellStyle name="40% - Ênfase2 6 2 4 2 2" xfId="14373"/>
    <cellStyle name="40% - Ênfase2 6 2 4 3" xfId="8096"/>
    <cellStyle name="40% - Ênfase2 6 2 4 3 2" xfId="16373"/>
    <cellStyle name="40% - Ênfase2 6 2 4 4" xfId="4063"/>
    <cellStyle name="40% - Ênfase2 6 2 4 4 2" xfId="12340"/>
    <cellStyle name="40% - Ênfase2 6 2 4 5" xfId="10291"/>
    <cellStyle name="40% - Ênfase2 6 2 5" xfId="4560"/>
    <cellStyle name="40% - Ênfase2 6 2 5 2" xfId="12837"/>
    <cellStyle name="40% - Ênfase2 6 2 6" xfId="6590"/>
    <cellStyle name="40% - Ênfase2 6 2 6 2" xfId="14867"/>
    <cellStyle name="40% - Ênfase2 6 2 7" xfId="2513"/>
    <cellStyle name="40% - Ênfase2 6 2 7 2" xfId="10790"/>
    <cellStyle name="40% - Ênfase2 6 2 8" xfId="8743"/>
    <cellStyle name="40% - Ênfase2 6 3" xfId="1469"/>
    <cellStyle name="40% - Ênfase2 6 3 2" xfId="5559"/>
    <cellStyle name="40% - Ênfase2 6 3 2 2" xfId="13836"/>
    <cellStyle name="40% - Ênfase2 6 3 3" xfId="7583"/>
    <cellStyle name="40% - Ênfase2 6 3 3 2" xfId="15860"/>
    <cellStyle name="40% - Ênfase2 6 3 4" xfId="3525"/>
    <cellStyle name="40% - Ênfase2 6 3 4 2" xfId="11802"/>
    <cellStyle name="40% - Ênfase2 6 3 5" xfId="9753"/>
    <cellStyle name="40% - Ênfase2 6 4" xfId="959"/>
    <cellStyle name="40% - Ênfase2 6 4 2" xfId="5062"/>
    <cellStyle name="40% - Ênfase2 6 4 2 2" xfId="13339"/>
    <cellStyle name="40% - Ênfase2 6 4 3" xfId="7087"/>
    <cellStyle name="40% - Ênfase2 6 4 3 2" xfId="15364"/>
    <cellStyle name="40% - Ênfase2 6 4 4" xfId="3019"/>
    <cellStyle name="40% - Ênfase2 6 4 4 2" xfId="11296"/>
    <cellStyle name="40% - Ênfase2 6 4 5" xfId="9248"/>
    <cellStyle name="40% - Ênfase2 6 5" xfId="2009"/>
    <cellStyle name="40% - Ênfase2 6 5 2" xfId="6095"/>
    <cellStyle name="40% - Ênfase2 6 5 2 2" xfId="14372"/>
    <cellStyle name="40% - Ênfase2 6 5 3" xfId="8095"/>
    <cellStyle name="40% - Ênfase2 6 5 3 2" xfId="16372"/>
    <cellStyle name="40% - Ênfase2 6 5 4" xfId="4062"/>
    <cellStyle name="40% - Ênfase2 6 5 4 2" xfId="12339"/>
    <cellStyle name="40% - Ênfase2 6 5 5" xfId="10290"/>
    <cellStyle name="40% - Ênfase2 6 6" xfId="4559"/>
    <cellStyle name="40% - Ênfase2 6 6 2" xfId="12836"/>
    <cellStyle name="40% - Ênfase2 6 7" xfId="6589"/>
    <cellStyle name="40% - Ênfase2 6 7 2" xfId="14866"/>
    <cellStyle name="40% - Ênfase2 6 8" xfId="2512"/>
    <cellStyle name="40% - Ênfase2 6 8 2" xfId="10789"/>
    <cellStyle name="40% - Ênfase2 6 9" xfId="8742"/>
    <cellStyle name="40% - Ênfase2 7" xfId="393"/>
    <cellStyle name="40% - Ênfase2 7 2" xfId="351"/>
    <cellStyle name="40% - Ênfase2 7 2 2" xfId="1434"/>
    <cellStyle name="40% - Ênfase2 7 2 2 2" xfId="5524"/>
    <cellStyle name="40% - Ênfase2 7 2 2 2 2" xfId="13801"/>
    <cellStyle name="40% - Ênfase2 7 2 2 3" xfId="7548"/>
    <cellStyle name="40% - Ênfase2 7 2 2 3 2" xfId="15825"/>
    <cellStyle name="40% - Ênfase2 7 2 2 4" xfId="3490"/>
    <cellStyle name="40% - Ênfase2 7 2 2 4 2" xfId="11767"/>
    <cellStyle name="40% - Ênfase2 7 2 2 5" xfId="9718"/>
    <cellStyle name="40% - Ênfase2 7 2 3" xfId="924"/>
    <cellStyle name="40% - Ênfase2 7 2 3 2" xfId="5027"/>
    <cellStyle name="40% - Ênfase2 7 2 3 2 2" xfId="13304"/>
    <cellStyle name="40% - Ênfase2 7 2 3 3" xfId="7052"/>
    <cellStyle name="40% - Ênfase2 7 2 3 3 2" xfId="15329"/>
    <cellStyle name="40% - Ênfase2 7 2 3 4" xfId="2984"/>
    <cellStyle name="40% - Ênfase2 7 2 3 4 2" xfId="11261"/>
    <cellStyle name="40% - Ênfase2 7 2 3 5" xfId="9213"/>
    <cellStyle name="40% - Ênfase2 7 2 4" xfId="1974"/>
    <cellStyle name="40% - Ênfase2 7 2 4 2" xfId="6060"/>
    <cellStyle name="40% - Ênfase2 7 2 4 2 2" xfId="14337"/>
    <cellStyle name="40% - Ênfase2 7 2 4 3" xfId="8060"/>
    <cellStyle name="40% - Ênfase2 7 2 4 3 2" xfId="16337"/>
    <cellStyle name="40% - Ênfase2 7 2 4 4" xfId="4027"/>
    <cellStyle name="40% - Ênfase2 7 2 4 4 2" xfId="12304"/>
    <cellStyle name="40% - Ênfase2 7 2 4 5" xfId="10255"/>
    <cellStyle name="40% - Ênfase2 7 2 5" xfId="4524"/>
    <cellStyle name="40% - Ênfase2 7 2 5 2" xfId="12801"/>
    <cellStyle name="40% - Ênfase2 7 2 6" xfId="6554"/>
    <cellStyle name="40% - Ênfase2 7 2 6 2" xfId="14831"/>
    <cellStyle name="40% - Ênfase2 7 2 7" xfId="2477"/>
    <cellStyle name="40% - Ênfase2 7 2 7 2" xfId="10754"/>
    <cellStyle name="40% - Ênfase2 7 2 8" xfId="8707"/>
    <cellStyle name="40% - Ênfase2 7 3" xfId="1471"/>
    <cellStyle name="40% - Ênfase2 7 3 2" xfId="5561"/>
    <cellStyle name="40% - Ênfase2 7 3 2 2" xfId="13838"/>
    <cellStyle name="40% - Ênfase2 7 3 3" xfId="7585"/>
    <cellStyle name="40% - Ênfase2 7 3 3 2" xfId="15862"/>
    <cellStyle name="40% - Ênfase2 7 3 4" xfId="3527"/>
    <cellStyle name="40% - Ênfase2 7 3 4 2" xfId="11804"/>
    <cellStyle name="40% - Ênfase2 7 3 5" xfId="9755"/>
    <cellStyle name="40% - Ênfase2 7 4" xfId="961"/>
    <cellStyle name="40% - Ênfase2 7 4 2" xfId="5064"/>
    <cellStyle name="40% - Ênfase2 7 4 2 2" xfId="13341"/>
    <cellStyle name="40% - Ênfase2 7 4 3" xfId="7089"/>
    <cellStyle name="40% - Ênfase2 7 4 3 2" xfId="15366"/>
    <cellStyle name="40% - Ênfase2 7 4 4" xfId="3021"/>
    <cellStyle name="40% - Ênfase2 7 4 4 2" xfId="11298"/>
    <cellStyle name="40% - Ênfase2 7 4 5" xfId="9250"/>
    <cellStyle name="40% - Ênfase2 7 5" xfId="2011"/>
    <cellStyle name="40% - Ênfase2 7 5 2" xfId="6097"/>
    <cellStyle name="40% - Ênfase2 7 5 2 2" xfId="14374"/>
    <cellStyle name="40% - Ênfase2 7 5 3" xfId="8097"/>
    <cellStyle name="40% - Ênfase2 7 5 3 2" xfId="16374"/>
    <cellStyle name="40% - Ênfase2 7 5 4" xfId="4064"/>
    <cellStyle name="40% - Ênfase2 7 5 4 2" xfId="12341"/>
    <cellStyle name="40% - Ênfase2 7 5 5" xfId="10292"/>
    <cellStyle name="40% - Ênfase2 7 6" xfId="4561"/>
    <cellStyle name="40% - Ênfase2 7 6 2" xfId="12838"/>
    <cellStyle name="40% - Ênfase2 7 7" xfId="6591"/>
    <cellStyle name="40% - Ênfase2 7 7 2" xfId="14868"/>
    <cellStyle name="40% - Ênfase2 7 8" xfId="2514"/>
    <cellStyle name="40% - Ênfase2 7 8 2" xfId="10791"/>
    <cellStyle name="40% - Ênfase2 7 9" xfId="8744"/>
    <cellStyle name="40% - Ênfase2 8" xfId="394"/>
    <cellStyle name="40% - Ênfase2 8 2" xfId="382"/>
    <cellStyle name="40% - Ênfase2 8 2 2" xfId="1462"/>
    <cellStyle name="40% - Ênfase2 8 2 2 2" xfId="5552"/>
    <cellStyle name="40% - Ênfase2 8 2 2 2 2" xfId="13829"/>
    <cellStyle name="40% - Ênfase2 8 2 2 3" xfId="7576"/>
    <cellStyle name="40% - Ênfase2 8 2 2 3 2" xfId="15853"/>
    <cellStyle name="40% - Ênfase2 8 2 2 4" xfId="3518"/>
    <cellStyle name="40% - Ênfase2 8 2 2 4 2" xfId="11795"/>
    <cellStyle name="40% - Ênfase2 8 2 2 5" xfId="9746"/>
    <cellStyle name="40% - Ênfase2 8 2 3" xfId="952"/>
    <cellStyle name="40% - Ênfase2 8 2 3 2" xfId="5055"/>
    <cellStyle name="40% - Ênfase2 8 2 3 2 2" xfId="13332"/>
    <cellStyle name="40% - Ênfase2 8 2 3 3" xfId="7080"/>
    <cellStyle name="40% - Ênfase2 8 2 3 3 2" xfId="15357"/>
    <cellStyle name="40% - Ênfase2 8 2 3 4" xfId="3012"/>
    <cellStyle name="40% - Ênfase2 8 2 3 4 2" xfId="11289"/>
    <cellStyle name="40% - Ênfase2 8 2 3 5" xfId="9241"/>
    <cellStyle name="40% - Ênfase2 8 2 4" xfId="2002"/>
    <cellStyle name="40% - Ênfase2 8 2 4 2" xfId="6088"/>
    <cellStyle name="40% - Ênfase2 8 2 4 2 2" xfId="14365"/>
    <cellStyle name="40% - Ênfase2 8 2 4 3" xfId="8088"/>
    <cellStyle name="40% - Ênfase2 8 2 4 3 2" xfId="16365"/>
    <cellStyle name="40% - Ênfase2 8 2 4 4" xfId="4055"/>
    <cellStyle name="40% - Ênfase2 8 2 4 4 2" xfId="12332"/>
    <cellStyle name="40% - Ênfase2 8 2 4 5" xfId="10283"/>
    <cellStyle name="40% - Ênfase2 8 2 5" xfId="4552"/>
    <cellStyle name="40% - Ênfase2 8 2 5 2" xfId="12829"/>
    <cellStyle name="40% - Ênfase2 8 2 6" xfId="6582"/>
    <cellStyle name="40% - Ênfase2 8 2 6 2" xfId="14859"/>
    <cellStyle name="40% - Ênfase2 8 2 7" xfId="2505"/>
    <cellStyle name="40% - Ênfase2 8 2 7 2" xfId="10782"/>
    <cellStyle name="40% - Ênfase2 8 2 8" xfId="8735"/>
    <cellStyle name="40% - Ênfase2 8 3" xfId="1472"/>
    <cellStyle name="40% - Ênfase2 8 3 2" xfId="5562"/>
    <cellStyle name="40% - Ênfase2 8 3 2 2" xfId="13839"/>
    <cellStyle name="40% - Ênfase2 8 3 3" xfId="7586"/>
    <cellStyle name="40% - Ênfase2 8 3 3 2" xfId="15863"/>
    <cellStyle name="40% - Ênfase2 8 3 4" xfId="3528"/>
    <cellStyle name="40% - Ênfase2 8 3 4 2" xfId="11805"/>
    <cellStyle name="40% - Ênfase2 8 3 5" xfId="9756"/>
    <cellStyle name="40% - Ênfase2 8 4" xfId="962"/>
    <cellStyle name="40% - Ênfase2 8 4 2" xfId="5065"/>
    <cellStyle name="40% - Ênfase2 8 4 2 2" xfId="13342"/>
    <cellStyle name="40% - Ênfase2 8 4 3" xfId="7090"/>
    <cellStyle name="40% - Ênfase2 8 4 3 2" xfId="15367"/>
    <cellStyle name="40% - Ênfase2 8 4 4" xfId="3022"/>
    <cellStyle name="40% - Ênfase2 8 4 4 2" xfId="11299"/>
    <cellStyle name="40% - Ênfase2 8 4 5" xfId="9251"/>
    <cellStyle name="40% - Ênfase2 8 5" xfId="2012"/>
    <cellStyle name="40% - Ênfase2 8 5 2" xfId="6098"/>
    <cellStyle name="40% - Ênfase2 8 5 2 2" xfId="14375"/>
    <cellStyle name="40% - Ênfase2 8 5 3" xfId="8098"/>
    <cellStyle name="40% - Ênfase2 8 5 3 2" xfId="16375"/>
    <cellStyle name="40% - Ênfase2 8 5 4" xfId="4065"/>
    <cellStyle name="40% - Ênfase2 8 5 4 2" xfId="12342"/>
    <cellStyle name="40% - Ênfase2 8 5 5" xfId="10293"/>
    <cellStyle name="40% - Ênfase2 8 6" xfId="4562"/>
    <cellStyle name="40% - Ênfase2 8 6 2" xfId="12839"/>
    <cellStyle name="40% - Ênfase2 8 7" xfId="6592"/>
    <cellStyle name="40% - Ênfase2 8 7 2" xfId="14869"/>
    <cellStyle name="40% - Ênfase2 8 8" xfId="2515"/>
    <cellStyle name="40% - Ênfase2 8 8 2" xfId="10792"/>
    <cellStyle name="40% - Ênfase2 8 9" xfId="8745"/>
    <cellStyle name="40% - Ênfase2 9" xfId="395"/>
    <cellStyle name="40% - Ênfase2 9 2" xfId="86"/>
    <cellStyle name="40% - Ênfase2 9 2 2" xfId="1183"/>
    <cellStyle name="40% - Ênfase2 9 2 2 2" xfId="5274"/>
    <cellStyle name="40% - Ênfase2 9 2 2 2 2" xfId="13551"/>
    <cellStyle name="40% - Ênfase2 9 2 2 3" xfId="7299"/>
    <cellStyle name="40% - Ênfase2 9 2 2 3 2" xfId="15576"/>
    <cellStyle name="40% - Ênfase2 9 2 2 4" xfId="3239"/>
    <cellStyle name="40% - Ênfase2 9 2 2 4 2" xfId="11516"/>
    <cellStyle name="40% - Ênfase2 9 2 2 5" xfId="9467"/>
    <cellStyle name="40% - Ênfase2 9 2 3" xfId="673"/>
    <cellStyle name="40% - Ênfase2 9 2 3 2" xfId="4778"/>
    <cellStyle name="40% - Ênfase2 9 2 3 2 2" xfId="13055"/>
    <cellStyle name="40% - Ênfase2 9 2 3 3" xfId="6803"/>
    <cellStyle name="40% - Ênfase2 9 2 3 3 2" xfId="15080"/>
    <cellStyle name="40% - Ênfase2 9 2 3 4" xfId="2733"/>
    <cellStyle name="40% - Ênfase2 9 2 3 4 2" xfId="11010"/>
    <cellStyle name="40% - Ênfase2 9 2 3 5" xfId="8962"/>
    <cellStyle name="40% - Ênfase2 9 2 4" xfId="1724"/>
    <cellStyle name="40% - Ênfase2 9 2 4 2" xfId="5811"/>
    <cellStyle name="40% - Ênfase2 9 2 4 2 2" xfId="14088"/>
    <cellStyle name="40% - Ênfase2 9 2 4 3" xfId="7811"/>
    <cellStyle name="40% - Ênfase2 9 2 4 3 2" xfId="16088"/>
    <cellStyle name="40% - Ênfase2 9 2 4 4" xfId="3777"/>
    <cellStyle name="40% - Ênfase2 9 2 4 4 2" xfId="12054"/>
    <cellStyle name="40% - Ênfase2 9 2 4 5" xfId="10005"/>
    <cellStyle name="40% - Ênfase2 9 2 5" xfId="4274"/>
    <cellStyle name="40% - Ênfase2 9 2 5 2" xfId="12551"/>
    <cellStyle name="40% - Ênfase2 9 2 6" xfId="6305"/>
    <cellStyle name="40% - Ênfase2 9 2 6 2" xfId="14582"/>
    <cellStyle name="40% - Ênfase2 9 2 7" xfId="2225"/>
    <cellStyle name="40% - Ênfase2 9 2 7 2" xfId="10502"/>
    <cellStyle name="40% - Ênfase2 9 2 8" xfId="8456"/>
    <cellStyle name="40% - Ênfase2 9 3" xfId="1473"/>
    <cellStyle name="40% - Ênfase2 9 3 2" xfId="5563"/>
    <cellStyle name="40% - Ênfase2 9 3 2 2" xfId="13840"/>
    <cellStyle name="40% - Ênfase2 9 3 3" xfId="7587"/>
    <cellStyle name="40% - Ênfase2 9 3 3 2" xfId="15864"/>
    <cellStyle name="40% - Ênfase2 9 3 4" xfId="3529"/>
    <cellStyle name="40% - Ênfase2 9 3 4 2" xfId="11806"/>
    <cellStyle name="40% - Ênfase2 9 3 5" xfId="9757"/>
    <cellStyle name="40% - Ênfase2 9 4" xfId="963"/>
    <cellStyle name="40% - Ênfase2 9 4 2" xfId="5066"/>
    <cellStyle name="40% - Ênfase2 9 4 2 2" xfId="13343"/>
    <cellStyle name="40% - Ênfase2 9 4 3" xfId="7091"/>
    <cellStyle name="40% - Ênfase2 9 4 3 2" xfId="15368"/>
    <cellStyle name="40% - Ênfase2 9 4 4" xfId="3023"/>
    <cellStyle name="40% - Ênfase2 9 4 4 2" xfId="11300"/>
    <cellStyle name="40% - Ênfase2 9 4 5" xfId="9252"/>
    <cellStyle name="40% - Ênfase2 9 5" xfId="2013"/>
    <cellStyle name="40% - Ênfase2 9 5 2" xfId="6099"/>
    <cellStyle name="40% - Ênfase2 9 5 2 2" xfId="14376"/>
    <cellStyle name="40% - Ênfase2 9 5 3" xfId="8099"/>
    <cellStyle name="40% - Ênfase2 9 5 3 2" xfId="16376"/>
    <cellStyle name="40% - Ênfase2 9 5 4" xfId="4066"/>
    <cellStyle name="40% - Ênfase2 9 5 4 2" xfId="12343"/>
    <cellStyle name="40% - Ênfase2 9 5 5" xfId="10294"/>
    <cellStyle name="40% - Ênfase2 9 6" xfId="4563"/>
    <cellStyle name="40% - Ênfase2 9 6 2" xfId="12840"/>
    <cellStyle name="40% - Ênfase2 9 7" xfId="6593"/>
    <cellStyle name="40% - Ênfase2 9 7 2" xfId="14870"/>
    <cellStyle name="40% - Ênfase2 9 8" xfId="2516"/>
    <cellStyle name="40% - Ênfase2 9 8 2" xfId="10793"/>
    <cellStyle name="40% - Ênfase2 9 9" xfId="8746"/>
    <cellStyle name="40% - Ênfase3 10" xfId="177"/>
    <cellStyle name="40% - Ênfase3 10 2" xfId="380"/>
    <cellStyle name="40% - Ênfase3 10 2 2" xfId="1460"/>
    <cellStyle name="40% - Ênfase3 10 2 2 2" xfId="5550"/>
    <cellStyle name="40% - Ênfase3 10 2 2 2 2" xfId="13827"/>
    <cellStyle name="40% - Ênfase3 10 2 2 3" xfId="7574"/>
    <cellStyle name="40% - Ênfase3 10 2 2 3 2" xfId="15851"/>
    <cellStyle name="40% - Ênfase3 10 2 2 4" xfId="3516"/>
    <cellStyle name="40% - Ênfase3 10 2 2 4 2" xfId="11793"/>
    <cellStyle name="40% - Ênfase3 10 2 2 5" xfId="9744"/>
    <cellStyle name="40% - Ênfase3 10 2 3" xfId="950"/>
    <cellStyle name="40% - Ênfase3 10 2 3 2" xfId="5053"/>
    <cellStyle name="40% - Ênfase3 10 2 3 2 2" xfId="13330"/>
    <cellStyle name="40% - Ênfase3 10 2 3 3" xfId="7078"/>
    <cellStyle name="40% - Ênfase3 10 2 3 3 2" xfId="15355"/>
    <cellStyle name="40% - Ênfase3 10 2 3 4" xfId="3010"/>
    <cellStyle name="40% - Ênfase3 10 2 3 4 2" xfId="11287"/>
    <cellStyle name="40% - Ênfase3 10 2 3 5" xfId="9239"/>
    <cellStyle name="40% - Ênfase3 10 2 4" xfId="2000"/>
    <cellStyle name="40% - Ênfase3 10 2 4 2" xfId="6086"/>
    <cellStyle name="40% - Ênfase3 10 2 4 2 2" xfId="14363"/>
    <cellStyle name="40% - Ênfase3 10 2 4 3" xfId="8086"/>
    <cellStyle name="40% - Ênfase3 10 2 4 3 2" xfId="16363"/>
    <cellStyle name="40% - Ênfase3 10 2 4 4" xfId="4053"/>
    <cellStyle name="40% - Ênfase3 10 2 4 4 2" xfId="12330"/>
    <cellStyle name="40% - Ênfase3 10 2 4 5" xfId="10281"/>
    <cellStyle name="40% - Ênfase3 10 2 5" xfId="4550"/>
    <cellStyle name="40% - Ênfase3 10 2 5 2" xfId="12827"/>
    <cellStyle name="40% - Ênfase3 10 2 6" xfId="6580"/>
    <cellStyle name="40% - Ênfase3 10 2 6 2" xfId="14857"/>
    <cellStyle name="40% - Ênfase3 10 2 7" xfId="2503"/>
    <cellStyle name="40% - Ênfase3 10 2 7 2" xfId="10780"/>
    <cellStyle name="40% - Ênfase3 10 2 8" xfId="8733"/>
    <cellStyle name="40% - Ênfase3 10 3" xfId="1271"/>
    <cellStyle name="40% - Ênfase3 10 3 2" xfId="5362"/>
    <cellStyle name="40% - Ênfase3 10 3 2 2" xfId="13639"/>
    <cellStyle name="40% - Ênfase3 10 3 3" xfId="7387"/>
    <cellStyle name="40% - Ênfase3 10 3 3 2" xfId="15664"/>
    <cellStyle name="40% - Ênfase3 10 3 4" xfId="3327"/>
    <cellStyle name="40% - Ênfase3 10 3 4 2" xfId="11604"/>
    <cellStyle name="40% - Ênfase3 10 3 5" xfId="9555"/>
    <cellStyle name="40% - Ênfase3 10 4" xfId="762"/>
    <cellStyle name="40% - Ênfase3 10 4 2" xfId="4866"/>
    <cellStyle name="40% - Ênfase3 10 4 2 2" xfId="13143"/>
    <cellStyle name="40% - Ênfase3 10 4 3" xfId="6891"/>
    <cellStyle name="40% - Ênfase3 10 4 3 2" xfId="15168"/>
    <cellStyle name="40% - Ênfase3 10 4 4" xfId="2822"/>
    <cellStyle name="40% - Ênfase3 10 4 4 2" xfId="11099"/>
    <cellStyle name="40% - Ênfase3 10 4 5" xfId="9051"/>
    <cellStyle name="40% - Ênfase3 10 5" xfId="1812"/>
    <cellStyle name="40% - Ênfase3 10 5 2" xfId="5899"/>
    <cellStyle name="40% - Ênfase3 10 5 2 2" xfId="14176"/>
    <cellStyle name="40% - Ênfase3 10 5 3" xfId="7899"/>
    <cellStyle name="40% - Ênfase3 10 5 3 2" xfId="16176"/>
    <cellStyle name="40% - Ênfase3 10 5 4" xfId="3865"/>
    <cellStyle name="40% - Ênfase3 10 5 4 2" xfId="12142"/>
    <cellStyle name="40% - Ênfase3 10 5 5" xfId="10093"/>
    <cellStyle name="40% - Ênfase3 10 6" xfId="4362"/>
    <cellStyle name="40% - Ênfase3 10 6 2" xfId="12639"/>
    <cellStyle name="40% - Ênfase3 10 7" xfId="6393"/>
    <cellStyle name="40% - Ênfase3 10 7 2" xfId="14670"/>
    <cellStyle name="40% - Ênfase3 10 8" xfId="2313"/>
    <cellStyle name="40% - Ênfase3 10 8 2" xfId="10590"/>
    <cellStyle name="40% - Ênfase3 10 9" xfId="8544"/>
    <cellStyle name="40% - Ênfase3 11" xfId="396"/>
    <cellStyle name="40% - Ênfase3 11 2" xfId="1474"/>
    <cellStyle name="40% - Ênfase3 11 2 2" xfId="5564"/>
    <cellStyle name="40% - Ênfase3 11 2 2 2" xfId="13841"/>
    <cellStyle name="40% - Ênfase3 11 2 3" xfId="7588"/>
    <cellStyle name="40% - Ênfase3 11 2 3 2" xfId="15865"/>
    <cellStyle name="40% - Ênfase3 11 2 4" xfId="3530"/>
    <cellStyle name="40% - Ênfase3 11 2 4 2" xfId="11807"/>
    <cellStyle name="40% - Ênfase3 11 2 5" xfId="9758"/>
    <cellStyle name="40% - Ênfase3 11 3" xfId="964"/>
    <cellStyle name="40% - Ênfase3 11 3 2" xfId="5067"/>
    <cellStyle name="40% - Ênfase3 11 3 2 2" xfId="13344"/>
    <cellStyle name="40% - Ênfase3 11 3 3" xfId="7092"/>
    <cellStyle name="40% - Ênfase3 11 3 3 2" xfId="15369"/>
    <cellStyle name="40% - Ênfase3 11 3 4" xfId="3024"/>
    <cellStyle name="40% - Ênfase3 11 3 4 2" xfId="11301"/>
    <cellStyle name="40% - Ênfase3 11 3 5" xfId="9253"/>
    <cellStyle name="40% - Ênfase3 11 4" xfId="2014"/>
    <cellStyle name="40% - Ênfase3 11 4 2" xfId="6100"/>
    <cellStyle name="40% - Ênfase3 11 4 2 2" xfId="14377"/>
    <cellStyle name="40% - Ênfase3 11 4 3" xfId="8100"/>
    <cellStyle name="40% - Ênfase3 11 4 3 2" xfId="16377"/>
    <cellStyle name="40% - Ênfase3 11 4 4" xfId="4067"/>
    <cellStyle name="40% - Ênfase3 11 4 4 2" xfId="12344"/>
    <cellStyle name="40% - Ênfase3 11 4 5" xfId="10295"/>
    <cellStyle name="40% - Ênfase3 11 5" xfId="4564"/>
    <cellStyle name="40% - Ênfase3 11 5 2" xfId="12841"/>
    <cellStyle name="40% - Ênfase3 11 6" xfId="6594"/>
    <cellStyle name="40% - Ênfase3 11 6 2" xfId="14871"/>
    <cellStyle name="40% - Ênfase3 11 7" xfId="2517"/>
    <cellStyle name="40% - Ênfase3 11 7 2" xfId="10794"/>
    <cellStyle name="40% - Ênfase3 11 8" xfId="8747"/>
    <cellStyle name="40% - Ênfase3 12" xfId="397"/>
    <cellStyle name="40% - Ênfase3 12 2" xfId="1475"/>
    <cellStyle name="40% - Ênfase3 12 2 2" xfId="5565"/>
    <cellStyle name="40% - Ênfase3 12 2 2 2" xfId="13842"/>
    <cellStyle name="40% - Ênfase3 12 2 3" xfId="7589"/>
    <cellStyle name="40% - Ênfase3 12 2 3 2" xfId="15866"/>
    <cellStyle name="40% - Ênfase3 12 2 4" xfId="3531"/>
    <cellStyle name="40% - Ênfase3 12 2 4 2" xfId="11808"/>
    <cellStyle name="40% - Ênfase3 12 2 5" xfId="9759"/>
    <cellStyle name="40% - Ênfase3 12 3" xfId="965"/>
    <cellStyle name="40% - Ênfase3 12 3 2" xfId="5068"/>
    <cellStyle name="40% - Ênfase3 12 3 2 2" xfId="13345"/>
    <cellStyle name="40% - Ênfase3 12 3 3" xfId="7093"/>
    <cellStyle name="40% - Ênfase3 12 3 3 2" xfId="15370"/>
    <cellStyle name="40% - Ênfase3 12 3 4" xfId="3025"/>
    <cellStyle name="40% - Ênfase3 12 3 4 2" xfId="11302"/>
    <cellStyle name="40% - Ênfase3 12 3 5" xfId="9254"/>
    <cellStyle name="40% - Ênfase3 12 4" xfId="2015"/>
    <cellStyle name="40% - Ênfase3 12 4 2" xfId="6101"/>
    <cellStyle name="40% - Ênfase3 12 4 2 2" xfId="14378"/>
    <cellStyle name="40% - Ênfase3 12 4 3" xfId="8101"/>
    <cellStyle name="40% - Ênfase3 12 4 3 2" xfId="16378"/>
    <cellStyle name="40% - Ênfase3 12 4 4" xfId="4068"/>
    <cellStyle name="40% - Ênfase3 12 4 4 2" xfId="12345"/>
    <cellStyle name="40% - Ênfase3 12 4 5" xfId="10296"/>
    <cellStyle name="40% - Ênfase3 12 5" xfId="4565"/>
    <cellStyle name="40% - Ênfase3 12 5 2" xfId="12842"/>
    <cellStyle name="40% - Ênfase3 12 6" xfId="6595"/>
    <cellStyle name="40% - Ênfase3 12 6 2" xfId="14872"/>
    <cellStyle name="40% - Ênfase3 12 7" xfId="2518"/>
    <cellStyle name="40% - Ênfase3 12 7 2" xfId="10795"/>
    <cellStyle name="40% - Ênfase3 12 8" xfId="8748"/>
    <cellStyle name="40% - Ênfase3 13" xfId="398"/>
    <cellStyle name="40% - Ênfase3 13 2" xfId="1476"/>
    <cellStyle name="40% - Ênfase3 13 2 2" xfId="5566"/>
    <cellStyle name="40% - Ênfase3 13 2 2 2" xfId="13843"/>
    <cellStyle name="40% - Ênfase3 13 2 3" xfId="7590"/>
    <cellStyle name="40% - Ênfase3 13 2 3 2" xfId="15867"/>
    <cellStyle name="40% - Ênfase3 13 2 4" xfId="3532"/>
    <cellStyle name="40% - Ênfase3 13 2 4 2" xfId="11809"/>
    <cellStyle name="40% - Ênfase3 13 2 5" xfId="9760"/>
    <cellStyle name="40% - Ênfase3 13 3" xfId="966"/>
    <cellStyle name="40% - Ênfase3 13 3 2" xfId="5069"/>
    <cellStyle name="40% - Ênfase3 13 3 2 2" xfId="13346"/>
    <cellStyle name="40% - Ênfase3 13 3 3" xfId="7094"/>
    <cellStyle name="40% - Ênfase3 13 3 3 2" xfId="15371"/>
    <cellStyle name="40% - Ênfase3 13 3 4" xfId="3026"/>
    <cellStyle name="40% - Ênfase3 13 3 4 2" xfId="11303"/>
    <cellStyle name="40% - Ênfase3 13 3 5" xfId="9255"/>
    <cellStyle name="40% - Ênfase3 13 4" xfId="2016"/>
    <cellStyle name="40% - Ênfase3 13 4 2" xfId="6102"/>
    <cellStyle name="40% - Ênfase3 13 4 2 2" xfId="14379"/>
    <cellStyle name="40% - Ênfase3 13 4 3" xfId="8102"/>
    <cellStyle name="40% - Ênfase3 13 4 3 2" xfId="16379"/>
    <cellStyle name="40% - Ênfase3 13 4 4" xfId="4069"/>
    <cellStyle name="40% - Ênfase3 13 4 4 2" xfId="12346"/>
    <cellStyle name="40% - Ênfase3 13 4 5" xfId="10297"/>
    <cellStyle name="40% - Ênfase3 13 5" xfId="4566"/>
    <cellStyle name="40% - Ênfase3 13 5 2" xfId="12843"/>
    <cellStyle name="40% - Ênfase3 13 6" xfId="6596"/>
    <cellStyle name="40% - Ênfase3 13 6 2" xfId="14873"/>
    <cellStyle name="40% - Ênfase3 13 7" xfId="2519"/>
    <cellStyle name="40% - Ênfase3 13 7 2" xfId="10796"/>
    <cellStyle name="40% - Ênfase3 13 8" xfId="8749"/>
    <cellStyle name="40% - Ênfase3 14" xfId="399"/>
    <cellStyle name="40% - Ênfase3 14 2" xfId="1477"/>
    <cellStyle name="40% - Ênfase3 14 2 2" xfId="5567"/>
    <cellStyle name="40% - Ênfase3 14 2 2 2" xfId="13844"/>
    <cellStyle name="40% - Ênfase3 14 2 3" xfId="7591"/>
    <cellStyle name="40% - Ênfase3 14 2 3 2" xfId="15868"/>
    <cellStyle name="40% - Ênfase3 14 2 4" xfId="3533"/>
    <cellStyle name="40% - Ênfase3 14 2 4 2" xfId="11810"/>
    <cellStyle name="40% - Ênfase3 14 2 5" xfId="9761"/>
    <cellStyle name="40% - Ênfase3 14 3" xfId="967"/>
    <cellStyle name="40% - Ênfase3 14 3 2" xfId="5070"/>
    <cellStyle name="40% - Ênfase3 14 3 2 2" xfId="13347"/>
    <cellStyle name="40% - Ênfase3 14 3 3" xfId="7095"/>
    <cellStyle name="40% - Ênfase3 14 3 3 2" xfId="15372"/>
    <cellStyle name="40% - Ênfase3 14 3 4" xfId="3027"/>
    <cellStyle name="40% - Ênfase3 14 3 4 2" xfId="11304"/>
    <cellStyle name="40% - Ênfase3 14 3 5" xfId="9256"/>
    <cellStyle name="40% - Ênfase3 14 4" xfId="2017"/>
    <cellStyle name="40% - Ênfase3 14 4 2" xfId="6103"/>
    <cellStyle name="40% - Ênfase3 14 4 2 2" xfId="14380"/>
    <cellStyle name="40% - Ênfase3 14 4 3" xfId="8103"/>
    <cellStyle name="40% - Ênfase3 14 4 3 2" xfId="16380"/>
    <cellStyle name="40% - Ênfase3 14 4 4" xfId="4070"/>
    <cellStyle name="40% - Ênfase3 14 4 4 2" xfId="12347"/>
    <cellStyle name="40% - Ênfase3 14 4 5" xfId="10298"/>
    <cellStyle name="40% - Ênfase3 14 5" xfId="4567"/>
    <cellStyle name="40% - Ênfase3 14 5 2" xfId="12844"/>
    <cellStyle name="40% - Ênfase3 14 6" xfId="6597"/>
    <cellStyle name="40% - Ênfase3 14 6 2" xfId="14874"/>
    <cellStyle name="40% - Ênfase3 14 7" xfId="2520"/>
    <cellStyle name="40% - Ênfase3 14 7 2" xfId="10797"/>
    <cellStyle name="40% - Ênfase3 14 8" xfId="8750"/>
    <cellStyle name="40% - Ênfase3 15" xfId="400"/>
    <cellStyle name="40% - Ênfase3 15 2" xfId="1478"/>
    <cellStyle name="40% - Ênfase3 15 2 2" xfId="5568"/>
    <cellStyle name="40% - Ênfase3 15 2 2 2" xfId="13845"/>
    <cellStyle name="40% - Ênfase3 15 2 3" xfId="7592"/>
    <cellStyle name="40% - Ênfase3 15 2 3 2" xfId="15869"/>
    <cellStyle name="40% - Ênfase3 15 2 4" xfId="3534"/>
    <cellStyle name="40% - Ênfase3 15 2 4 2" xfId="11811"/>
    <cellStyle name="40% - Ênfase3 15 2 5" xfId="9762"/>
    <cellStyle name="40% - Ênfase3 15 3" xfId="968"/>
    <cellStyle name="40% - Ênfase3 15 3 2" xfId="5071"/>
    <cellStyle name="40% - Ênfase3 15 3 2 2" xfId="13348"/>
    <cellStyle name="40% - Ênfase3 15 3 3" xfId="7096"/>
    <cellStyle name="40% - Ênfase3 15 3 3 2" xfId="15373"/>
    <cellStyle name="40% - Ênfase3 15 3 4" xfId="3028"/>
    <cellStyle name="40% - Ênfase3 15 3 4 2" xfId="11305"/>
    <cellStyle name="40% - Ênfase3 15 3 5" xfId="9257"/>
    <cellStyle name="40% - Ênfase3 15 4" xfId="2018"/>
    <cellStyle name="40% - Ênfase3 15 4 2" xfId="6104"/>
    <cellStyle name="40% - Ênfase3 15 4 2 2" xfId="14381"/>
    <cellStyle name="40% - Ênfase3 15 4 3" xfId="8104"/>
    <cellStyle name="40% - Ênfase3 15 4 3 2" xfId="16381"/>
    <cellStyle name="40% - Ênfase3 15 4 4" xfId="4071"/>
    <cellStyle name="40% - Ênfase3 15 4 4 2" xfId="12348"/>
    <cellStyle name="40% - Ênfase3 15 4 5" xfId="10299"/>
    <cellStyle name="40% - Ênfase3 15 5" xfId="4568"/>
    <cellStyle name="40% - Ênfase3 15 5 2" xfId="12845"/>
    <cellStyle name="40% - Ênfase3 15 6" xfId="6598"/>
    <cellStyle name="40% - Ênfase3 15 6 2" xfId="14875"/>
    <cellStyle name="40% - Ênfase3 15 7" xfId="2521"/>
    <cellStyle name="40% - Ênfase3 15 7 2" xfId="10798"/>
    <cellStyle name="40% - Ênfase3 15 8" xfId="8751"/>
    <cellStyle name="40% - Ênfase3 16" xfId="198"/>
    <cellStyle name="40% - Ênfase3 16 2" xfId="1291"/>
    <cellStyle name="40% - Ênfase3 16 2 2" xfId="5381"/>
    <cellStyle name="40% - Ênfase3 16 2 2 2" xfId="13658"/>
    <cellStyle name="40% - Ênfase3 16 2 3" xfId="7406"/>
    <cellStyle name="40% - Ênfase3 16 2 3 2" xfId="15683"/>
    <cellStyle name="40% - Ênfase3 16 2 4" xfId="3347"/>
    <cellStyle name="40% - Ênfase3 16 2 4 2" xfId="11624"/>
    <cellStyle name="40% - Ênfase3 16 2 5" xfId="9575"/>
    <cellStyle name="40% - Ênfase3 16 3" xfId="782"/>
    <cellStyle name="40% - Ênfase3 16 3 2" xfId="4885"/>
    <cellStyle name="40% - Ênfase3 16 3 2 2" xfId="13162"/>
    <cellStyle name="40% - Ênfase3 16 3 3" xfId="6910"/>
    <cellStyle name="40% - Ênfase3 16 3 3 2" xfId="15187"/>
    <cellStyle name="40% - Ênfase3 16 3 4" xfId="2842"/>
    <cellStyle name="40% - Ênfase3 16 3 4 2" xfId="11119"/>
    <cellStyle name="40% - Ênfase3 16 3 5" xfId="9071"/>
    <cellStyle name="40% - Ênfase3 16 4" xfId="1832"/>
    <cellStyle name="40% - Ênfase3 16 4 2" xfId="5918"/>
    <cellStyle name="40% - Ênfase3 16 4 2 2" xfId="14195"/>
    <cellStyle name="40% - Ênfase3 16 4 3" xfId="7918"/>
    <cellStyle name="40% - Ênfase3 16 4 3 2" xfId="16195"/>
    <cellStyle name="40% - Ênfase3 16 4 4" xfId="3885"/>
    <cellStyle name="40% - Ênfase3 16 4 4 2" xfId="12162"/>
    <cellStyle name="40% - Ênfase3 16 4 5" xfId="10113"/>
    <cellStyle name="40% - Ênfase3 16 5" xfId="4381"/>
    <cellStyle name="40% - Ênfase3 16 5 2" xfId="12658"/>
    <cellStyle name="40% - Ênfase3 16 6" xfId="6412"/>
    <cellStyle name="40% - Ênfase3 16 6 2" xfId="14689"/>
    <cellStyle name="40% - Ênfase3 16 7" xfId="2333"/>
    <cellStyle name="40% - Ênfase3 16 7 2" xfId="10610"/>
    <cellStyle name="40% - Ênfase3 16 8" xfId="8564"/>
    <cellStyle name="40% - Ênfase3 17" xfId="403"/>
    <cellStyle name="40% - Ênfase3 17 2" xfId="1481"/>
    <cellStyle name="40% - Ênfase3 17 2 2" xfId="5571"/>
    <cellStyle name="40% - Ênfase3 17 2 2 2" xfId="13848"/>
    <cellStyle name="40% - Ênfase3 17 2 3" xfId="7595"/>
    <cellStyle name="40% - Ênfase3 17 2 3 2" xfId="15872"/>
    <cellStyle name="40% - Ênfase3 17 2 4" xfId="3537"/>
    <cellStyle name="40% - Ênfase3 17 2 4 2" xfId="11814"/>
    <cellStyle name="40% - Ênfase3 17 2 5" xfId="9765"/>
    <cellStyle name="40% - Ênfase3 17 3" xfId="971"/>
    <cellStyle name="40% - Ênfase3 17 3 2" xfId="5074"/>
    <cellStyle name="40% - Ênfase3 17 3 2 2" xfId="13351"/>
    <cellStyle name="40% - Ênfase3 17 3 3" xfId="7099"/>
    <cellStyle name="40% - Ênfase3 17 3 3 2" xfId="15376"/>
    <cellStyle name="40% - Ênfase3 17 3 4" xfId="3031"/>
    <cellStyle name="40% - Ênfase3 17 3 4 2" xfId="11308"/>
    <cellStyle name="40% - Ênfase3 17 3 5" xfId="9260"/>
    <cellStyle name="40% - Ênfase3 17 4" xfId="2021"/>
    <cellStyle name="40% - Ênfase3 17 4 2" xfId="6107"/>
    <cellStyle name="40% - Ênfase3 17 4 2 2" xfId="14384"/>
    <cellStyle name="40% - Ênfase3 17 4 3" xfId="8107"/>
    <cellStyle name="40% - Ênfase3 17 4 3 2" xfId="16384"/>
    <cellStyle name="40% - Ênfase3 17 4 4" xfId="4074"/>
    <cellStyle name="40% - Ênfase3 17 4 4 2" xfId="12351"/>
    <cellStyle name="40% - Ênfase3 17 4 5" xfId="10302"/>
    <cellStyle name="40% - Ênfase3 17 5" xfId="4571"/>
    <cellStyle name="40% - Ênfase3 17 5 2" xfId="12848"/>
    <cellStyle name="40% - Ênfase3 17 6" xfId="6601"/>
    <cellStyle name="40% - Ênfase3 17 6 2" xfId="14878"/>
    <cellStyle name="40% - Ênfase3 17 7" xfId="2524"/>
    <cellStyle name="40% - Ênfase3 17 7 2" xfId="10801"/>
    <cellStyle name="40% - Ênfase3 17 8" xfId="8754"/>
    <cellStyle name="40% - Ênfase3 18" xfId="405"/>
    <cellStyle name="40% - Ênfase3 18 2" xfId="1482"/>
    <cellStyle name="40% - Ênfase3 18 2 2" xfId="5572"/>
    <cellStyle name="40% - Ênfase3 18 2 2 2" xfId="13849"/>
    <cellStyle name="40% - Ênfase3 18 2 3" xfId="7596"/>
    <cellStyle name="40% - Ênfase3 18 2 3 2" xfId="15873"/>
    <cellStyle name="40% - Ênfase3 18 2 4" xfId="3538"/>
    <cellStyle name="40% - Ênfase3 18 2 4 2" xfId="11815"/>
    <cellStyle name="40% - Ênfase3 18 2 5" xfId="9766"/>
    <cellStyle name="40% - Ênfase3 18 3" xfId="972"/>
    <cellStyle name="40% - Ênfase3 18 3 2" xfId="5075"/>
    <cellStyle name="40% - Ênfase3 18 3 2 2" xfId="13352"/>
    <cellStyle name="40% - Ênfase3 18 3 3" xfId="7100"/>
    <cellStyle name="40% - Ênfase3 18 3 3 2" xfId="15377"/>
    <cellStyle name="40% - Ênfase3 18 3 4" xfId="3032"/>
    <cellStyle name="40% - Ênfase3 18 3 4 2" xfId="11309"/>
    <cellStyle name="40% - Ênfase3 18 3 5" xfId="9261"/>
    <cellStyle name="40% - Ênfase3 18 4" xfId="2022"/>
    <cellStyle name="40% - Ênfase3 18 4 2" xfId="6108"/>
    <cellStyle name="40% - Ênfase3 18 4 2 2" xfId="14385"/>
    <cellStyle name="40% - Ênfase3 18 4 3" xfId="8108"/>
    <cellStyle name="40% - Ênfase3 18 4 3 2" xfId="16385"/>
    <cellStyle name="40% - Ênfase3 18 4 4" xfId="4075"/>
    <cellStyle name="40% - Ênfase3 18 4 4 2" xfId="12352"/>
    <cellStyle name="40% - Ênfase3 18 4 5" xfId="10303"/>
    <cellStyle name="40% - Ênfase3 18 5" xfId="4572"/>
    <cellStyle name="40% - Ênfase3 18 5 2" xfId="12849"/>
    <cellStyle name="40% - Ênfase3 18 6" xfId="6602"/>
    <cellStyle name="40% - Ênfase3 18 6 2" xfId="14879"/>
    <cellStyle name="40% - Ênfase3 18 7" xfId="2525"/>
    <cellStyle name="40% - Ênfase3 18 7 2" xfId="10802"/>
    <cellStyle name="40% - Ênfase3 18 8" xfId="8755"/>
    <cellStyle name="40% - Ênfase3 19" xfId="408"/>
    <cellStyle name="40% - Ênfase3 19 2" xfId="1484"/>
    <cellStyle name="40% - Ênfase3 19 2 2" xfId="5574"/>
    <cellStyle name="40% - Ênfase3 19 2 2 2" xfId="13851"/>
    <cellStyle name="40% - Ênfase3 19 2 3" xfId="7598"/>
    <cellStyle name="40% - Ênfase3 19 2 3 2" xfId="15875"/>
    <cellStyle name="40% - Ênfase3 19 2 4" xfId="3540"/>
    <cellStyle name="40% - Ênfase3 19 2 4 2" xfId="11817"/>
    <cellStyle name="40% - Ênfase3 19 2 5" xfId="9768"/>
    <cellStyle name="40% - Ênfase3 19 3" xfId="974"/>
    <cellStyle name="40% - Ênfase3 19 3 2" xfId="5077"/>
    <cellStyle name="40% - Ênfase3 19 3 2 2" xfId="13354"/>
    <cellStyle name="40% - Ênfase3 19 3 3" xfId="7102"/>
    <cellStyle name="40% - Ênfase3 19 3 3 2" xfId="15379"/>
    <cellStyle name="40% - Ênfase3 19 3 4" xfId="3034"/>
    <cellStyle name="40% - Ênfase3 19 3 4 2" xfId="11311"/>
    <cellStyle name="40% - Ênfase3 19 3 5" xfId="9263"/>
    <cellStyle name="40% - Ênfase3 19 4" xfId="2024"/>
    <cellStyle name="40% - Ênfase3 19 4 2" xfId="6110"/>
    <cellStyle name="40% - Ênfase3 19 4 2 2" xfId="14387"/>
    <cellStyle name="40% - Ênfase3 19 4 3" xfId="8110"/>
    <cellStyle name="40% - Ênfase3 19 4 3 2" xfId="16387"/>
    <cellStyle name="40% - Ênfase3 19 4 4" xfId="4077"/>
    <cellStyle name="40% - Ênfase3 19 4 4 2" xfId="12354"/>
    <cellStyle name="40% - Ênfase3 19 4 5" xfId="10305"/>
    <cellStyle name="40% - Ênfase3 19 5" xfId="4574"/>
    <cellStyle name="40% - Ênfase3 19 5 2" xfId="12851"/>
    <cellStyle name="40% - Ênfase3 19 6" xfId="6604"/>
    <cellStyle name="40% - Ênfase3 19 6 2" xfId="14881"/>
    <cellStyle name="40% - Ênfase3 19 7" xfId="2527"/>
    <cellStyle name="40% - Ênfase3 19 7 2" xfId="10804"/>
    <cellStyle name="40% - Ênfase3 19 8" xfId="8757"/>
    <cellStyle name="40% - Ênfase3 2" xfId="85"/>
    <cellStyle name="40% - Ênfase3 2 2" xfId="88"/>
    <cellStyle name="40% - Ênfase3 2 2 2" xfId="1185"/>
    <cellStyle name="40% - Ênfase3 2 2 2 2" xfId="5276"/>
    <cellStyle name="40% - Ênfase3 2 2 2 2 2" xfId="13553"/>
    <cellStyle name="40% - Ênfase3 2 2 2 3" xfId="7301"/>
    <cellStyle name="40% - Ênfase3 2 2 2 3 2" xfId="15578"/>
    <cellStyle name="40% - Ênfase3 2 2 2 4" xfId="3241"/>
    <cellStyle name="40% - Ênfase3 2 2 2 4 2" xfId="11518"/>
    <cellStyle name="40% - Ênfase3 2 2 2 5" xfId="9469"/>
    <cellStyle name="40% - Ênfase3 2 2 3" xfId="675"/>
    <cellStyle name="40% - Ênfase3 2 2 3 2" xfId="4780"/>
    <cellStyle name="40% - Ênfase3 2 2 3 2 2" xfId="13057"/>
    <cellStyle name="40% - Ênfase3 2 2 3 3" xfId="6805"/>
    <cellStyle name="40% - Ênfase3 2 2 3 3 2" xfId="15082"/>
    <cellStyle name="40% - Ênfase3 2 2 3 4" xfId="2735"/>
    <cellStyle name="40% - Ênfase3 2 2 3 4 2" xfId="11012"/>
    <cellStyle name="40% - Ênfase3 2 2 3 5" xfId="8964"/>
    <cellStyle name="40% - Ênfase3 2 2 4" xfId="1726"/>
    <cellStyle name="40% - Ênfase3 2 2 4 2" xfId="5813"/>
    <cellStyle name="40% - Ênfase3 2 2 4 2 2" xfId="14090"/>
    <cellStyle name="40% - Ênfase3 2 2 4 3" xfId="7813"/>
    <cellStyle name="40% - Ênfase3 2 2 4 3 2" xfId="16090"/>
    <cellStyle name="40% - Ênfase3 2 2 4 4" xfId="3779"/>
    <cellStyle name="40% - Ênfase3 2 2 4 4 2" xfId="12056"/>
    <cellStyle name="40% - Ênfase3 2 2 4 5" xfId="10007"/>
    <cellStyle name="40% - Ênfase3 2 2 5" xfId="4276"/>
    <cellStyle name="40% - Ênfase3 2 2 5 2" xfId="12553"/>
    <cellStyle name="40% - Ênfase3 2 2 6" xfId="6307"/>
    <cellStyle name="40% - Ênfase3 2 2 6 2" xfId="14584"/>
    <cellStyle name="40% - Ênfase3 2 2 7" xfId="2227"/>
    <cellStyle name="40% - Ênfase3 2 2 7 2" xfId="10504"/>
    <cellStyle name="40% - Ênfase3 2 2 8" xfId="8458"/>
    <cellStyle name="40% - Ênfase3 2 3" xfId="1182"/>
    <cellStyle name="40% - Ênfase3 2 3 2" xfId="5273"/>
    <cellStyle name="40% - Ênfase3 2 3 2 2" xfId="13550"/>
    <cellStyle name="40% - Ênfase3 2 3 3" xfId="7298"/>
    <cellStyle name="40% - Ênfase3 2 3 3 2" xfId="15575"/>
    <cellStyle name="40% - Ênfase3 2 3 4" xfId="3238"/>
    <cellStyle name="40% - Ênfase3 2 3 4 2" xfId="11515"/>
    <cellStyle name="40% - Ênfase3 2 3 5" xfId="9466"/>
    <cellStyle name="40% - Ênfase3 2 4" xfId="672"/>
    <cellStyle name="40% - Ênfase3 2 4 2" xfId="4777"/>
    <cellStyle name="40% - Ênfase3 2 4 2 2" xfId="13054"/>
    <cellStyle name="40% - Ênfase3 2 4 3" xfId="6802"/>
    <cellStyle name="40% - Ênfase3 2 4 3 2" xfId="15079"/>
    <cellStyle name="40% - Ênfase3 2 4 4" xfId="2732"/>
    <cellStyle name="40% - Ênfase3 2 4 4 2" xfId="11009"/>
    <cellStyle name="40% - Ênfase3 2 4 5" xfId="8961"/>
    <cellStyle name="40% - Ênfase3 2 5" xfId="1723"/>
    <cellStyle name="40% - Ênfase3 2 5 2" xfId="5810"/>
    <cellStyle name="40% - Ênfase3 2 5 2 2" xfId="14087"/>
    <cellStyle name="40% - Ênfase3 2 5 3" xfId="7810"/>
    <cellStyle name="40% - Ênfase3 2 5 3 2" xfId="16087"/>
    <cellStyle name="40% - Ênfase3 2 5 4" xfId="3776"/>
    <cellStyle name="40% - Ênfase3 2 5 4 2" xfId="12053"/>
    <cellStyle name="40% - Ênfase3 2 5 5" xfId="10004"/>
    <cellStyle name="40% - Ênfase3 2 6" xfId="4273"/>
    <cellStyle name="40% - Ênfase3 2 6 2" xfId="12550"/>
    <cellStyle name="40% - Ênfase3 2 7" xfId="6304"/>
    <cellStyle name="40% - Ênfase3 2 7 2" xfId="14581"/>
    <cellStyle name="40% - Ênfase3 2 8" xfId="2224"/>
    <cellStyle name="40% - Ênfase3 2 8 2" xfId="10501"/>
    <cellStyle name="40% - Ênfase3 2 9" xfId="8455"/>
    <cellStyle name="40% - Ênfase3 20" xfId="401"/>
    <cellStyle name="40% - Ênfase3 20 2" xfId="1479"/>
    <cellStyle name="40% - Ênfase3 20 2 2" xfId="5569"/>
    <cellStyle name="40% - Ênfase3 20 2 2 2" xfId="13846"/>
    <cellStyle name="40% - Ênfase3 20 2 3" xfId="7593"/>
    <cellStyle name="40% - Ênfase3 20 2 3 2" xfId="15870"/>
    <cellStyle name="40% - Ênfase3 20 2 4" xfId="3535"/>
    <cellStyle name="40% - Ênfase3 20 2 4 2" xfId="11812"/>
    <cellStyle name="40% - Ênfase3 20 2 5" xfId="9763"/>
    <cellStyle name="40% - Ênfase3 20 3" xfId="969"/>
    <cellStyle name="40% - Ênfase3 20 3 2" xfId="5072"/>
    <cellStyle name="40% - Ênfase3 20 3 2 2" xfId="13349"/>
    <cellStyle name="40% - Ênfase3 20 3 3" xfId="7097"/>
    <cellStyle name="40% - Ênfase3 20 3 3 2" xfId="15374"/>
    <cellStyle name="40% - Ênfase3 20 3 4" xfId="3029"/>
    <cellStyle name="40% - Ênfase3 20 3 4 2" xfId="11306"/>
    <cellStyle name="40% - Ênfase3 20 3 5" xfId="9258"/>
    <cellStyle name="40% - Ênfase3 20 4" xfId="2019"/>
    <cellStyle name="40% - Ênfase3 20 4 2" xfId="6105"/>
    <cellStyle name="40% - Ênfase3 20 4 2 2" xfId="14382"/>
    <cellStyle name="40% - Ênfase3 20 4 3" xfId="8105"/>
    <cellStyle name="40% - Ênfase3 20 4 3 2" xfId="16382"/>
    <cellStyle name="40% - Ênfase3 20 4 4" xfId="4072"/>
    <cellStyle name="40% - Ênfase3 20 4 4 2" xfId="12349"/>
    <cellStyle name="40% - Ênfase3 20 4 5" xfId="10300"/>
    <cellStyle name="40% - Ênfase3 20 5" xfId="4569"/>
    <cellStyle name="40% - Ênfase3 20 5 2" xfId="12846"/>
    <cellStyle name="40% - Ênfase3 20 6" xfId="6599"/>
    <cellStyle name="40% - Ênfase3 20 6 2" xfId="14876"/>
    <cellStyle name="40% - Ênfase3 20 7" xfId="2522"/>
    <cellStyle name="40% - Ênfase3 20 7 2" xfId="10799"/>
    <cellStyle name="40% - Ênfase3 20 8" xfId="8752"/>
    <cellStyle name="40% - Ênfase3 21" xfId="199"/>
    <cellStyle name="40% - Ênfase3 21 2" xfId="1292"/>
    <cellStyle name="40% - Ênfase3 21 2 2" xfId="5382"/>
    <cellStyle name="40% - Ênfase3 21 2 2 2" xfId="13659"/>
    <cellStyle name="40% - Ênfase3 21 2 3" xfId="7407"/>
    <cellStyle name="40% - Ênfase3 21 2 3 2" xfId="15684"/>
    <cellStyle name="40% - Ênfase3 21 2 4" xfId="3348"/>
    <cellStyle name="40% - Ênfase3 21 2 4 2" xfId="11625"/>
    <cellStyle name="40% - Ênfase3 21 2 5" xfId="9576"/>
    <cellStyle name="40% - Ênfase3 21 3" xfId="783"/>
    <cellStyle name="40% - Ênfase3 21 3 2" xfId="4886"/>
    <cellStyle name="40% - Ênfase3 21 3 2 2" xfId="13163"/>
    <cellStyle name="40% - Ênfase3 21 3 3" xfId="6911"/>
    <cellStyle name="40% - Ênfase3 21 3 3 2" xfId="15188"/>
    <cellStyle name="40% - Ênfase3 21 3 4" xfId="2843"/>
    <cellStyle name="40% - Ênfase3 21 3 4 2" xfId="11120"/>
    <cellStyle name="40% - Ênfase3 21 3 5" xfId="9072"/>
    <cellStyle name="40% - Ênfase3 21 4" xfId="1833"/>
    <cellStyle name="40% - Ênfase3 21 4 2" xfId="5919"/>
    <cellStyle name="40% - Ênfase3 21 4 2 2" xfId="14196"/>
    <cellStyle name="40% - Ênfase3 21 4 3" xfId="7919"/>
    <cellStyle name="40% - Ênfase3 21 4 3 2" xfId="16196"/>
    <cellStyle name="40% - Ênfase3 21 4 4" xfId="3886"/>
    <cellStyle name="40% - Ênfase3 21 4 4 2" xfId="12163"/>
    <cellStyle name="40% - Ênfase3 21 4 5" xfId="10114"/>
    <cellStyle name="40% - Ênfase3 21 5" xfId="4382"/>
    <cellStyle name="40% - Ênfase3 21 5 2" xfId="12659"/>
    <cellStyle name="40% - Ênfase3 21 6" xfId="6413"/>
    <cellStyle name="40% - Ênfase3 21 6 2" xfId="14690"/>
    <cellStyle name="40% - Ênfase3 21 7" xfId="2334"/>
    <cellStyle name="40% - Ênfase3 21 7 2" xfId="10611"/>
    <cellStyle name="40% - Ênfase3 21 8" xfId="8565"/>
    <cellStyle name="40% - Ênfase3 22" xfId="404"/>
    <cellStyle name="40% - Ênfase3 3" xfId="90"/>
    <cellStyle name="40% - Ênfase3 3 2" xfId="95"/>
    <cellStyle name="40% - Ênfase3 3 2 2" xfId="1192"/>
    <cellStyle name="40% - Ênfase3 3 2 2 2" xfId="5283"/>
    <cellStyle name="40% - Ênfase3 3 2 2 2 2" xfId="13560"/>
    <cellStyle name="40% - Ênfase3 3 2 2 3" xfId="7308"/>
    <cellStyle name="40% - Ênfase3 3 2 2 3 2" xfId="15585"/>
    <cellStyle name="40% - Ênfase3 3 2 2 4" xfId="3248"/>
    <cellStyle name="40% - Ênfase3 3 2 2 4 2" xfId="11525"/>
    <cellStyle name="40% - Ênfase3 3 2 2 5" xfId="9476"/>
    <cellStyle name="40% - Ênfase3 3 2 3" xfId="682"/>
    <cellStyle name="40% - Ênfase3 3 2 3 2" xfId="4787"/>
    <cellStyle name="40% - Ênfase3 3 2 3 2 2" xfId="13064"/>
    <cellStyle name="40% - Ênfase3 3 2 3 3" xfId="6812"/>
    <cellStyle name="40% - Ênfase3 3 2 3 3 2" xfId="15089"/>
    <cellStyle name="40% - Ênfase3 3 2 3 4" xfId="2742"/>
    <cellStyle name="40% - Ênfase3 3 2 3 4 2" xfId="11019"/>
    <cellStyle name="40% - Ênfase3 3 2 3 5" xfId="8971"/>
    <cellStyle name="40% - Ênfase3 3 2 4" xfId="1733"/>
    <cellStyle name="40% - Ênfase3 3 2 4 2" xfId="5820"/>
    <cellStyle name="40% - Ênfase3 3 2 4 2 2" xfId="14097"/>
    <cellStyle name="40% - Ênfase3 3 2 4 3" xfId="7820"/>
    <cellStyle name="40% - Ênfase3 3 2 4 3 2" xfId="16097"/>
    <cellStyle name="40% - Ênfase3 3 2 4 4" xfId="3786"/>
    <cellStyle name="40% - Ênfase3 3 2 4 4 2" xfId="12063"/>
    <cellStyle name="40% - Ênfase3 3 2 4 5" xfId="10014"/>
    <cellStyle name="40% - Ênfase3 3 2 5" xfId="4283"/>
    <cellStyle name="40% - Ênfase3 3 2 5 2" xfId="12560"/>
    <cellStyle name="40% - Ênfase3 3 2 6" xfId="6314"/>
    <cellStyle name="40% - Ênfase3 3 2 6 2" xfId="14591"/>
    <cellStyle name="40% - Ênfase3 3 2 7" xfId="2234"/>
    <cellStyle name="40% - Ênfase3 3 2 7 2" xfId="10511"/>
    <cellStyle name="40% - Ênfase3 3 2 8" xfId="8465"/>
    <cellStyle name="40% - Ênfase3 3 3" xfId="1187"/>
    <cellStyle name="40% - Ênfase3 3 3 2" xfId="5278"/>
    <cellStyle name="40% - Ênfase3 3 3 2 2" xfId="13555"/>
    <cellStyle name="40% - Ênfase3 3 3 3" xfId="7303"/>
    <cellStyle name="40% - Ênfase3 3 3 3 2" xfId="15580"/>
    <cellStyle name="40% - Ênfase3 3 3 4" xfId="3243"/>
    <cellStyle name="40% - Ênfase3 3 3 4 2" xfId="11520"/>
    <cellStyle name="40% - Ênfase3 3 3 5" xfId="9471"/>
    <cellStyle name="40% - Ênfase3 3 4" xfId="677"/>
    <cellStyle name="40% - Ênfase3 3 4 2" xfId="4782"/>
    <cellStyle name="40% - Ênfase3 3 4 2 2" xfId="13059"/>
    <cellStyle name="40% - Ênfase3 3 4 3" xfId="6807"/>
    <cellStyle name="40% - Ênfase3 3 4 3 2" xfId="15084"/>
    <cellStyle name="40% - Ênfase3 3 4 4" xfId="2737"/>
    <cellStyle name="40% - Ênfase3 3 4 4 2" xfId="11014"/>
    <cellStyle name="40% - Ênfase3 3 4 5" xfId="8966"/>
    <cellStyle name="40% - Ênfase3 3 5" xfId="1728"/>
    <cellStyle name="40% - Ênfase3 3 5 2" xfId="5815"/>
    <cellStyle name="40% - Ênfase3 3 5 2 2" xfId="14092"/>
    <cellStyle name="40% - Ênfase3 3 5 3" xfId="7815"/>
    <cellStyle name="40% - Ênfase3 3 5 3 2" xfId="16092"/>
    <cellStyle name="40% - Ênfase3 3 5 4" xfId="3781"/>
    <cellStyle name="40% - Ênfase3 3 5 4 2" xfId="12058"/>
    <cellStyle name="40% - Ênfase3 3 5 5" xfId="10009"/>
    <cellStyle name="40% - Ênfase3 3 6" xfId="4278"/>
    <cellStyle name="40% - Ênfase3 3 6 2" xfId="12555"/>
    <cellStyle name="40% - Ênfase3 3 7" xfId="6309"/>
    <cellStyle name="40% - Ênfase3 3 7 2" xfId="14586"/>
    <cellStyle name="40% - Ênfase3 3 8" xfId="2229"/>
    <cellStyle name="40% - Ênfase3 3 8 2" xfId="10506"/>
    <cellStyle name="40% - Ênfase3 3 9" xfId="8460"/>
    <cellStyle name="40% - Ênfase3 4" xfId="55"/>
    <cellStyle name="40% - Ênfase3 4 2" xfId="97"/>
    <cellStyle name="40% - Ênfase3 4 2 2" xfId="1194"/>
    <cellStyle name="40% - Ênfase3 4 2 2 2" xfId="5285"/>
    <cellStyle name="40% - Ênfase3 4 2 2 2 2" xfId="13562"/>
    <cellStyle name="40% - Ênfase3 4 2 2 3" xfId="7310"/>
    <cellStyle name="40% - Ênfase3 4 2 2 3 2" xfId="15587"/>
    <cellStyle name="40% - Ênfase3 4 2 2 4" xfId="3250"/>
    <cellStyle name="40% - Ênfase3 4 2 2 4 2" xfId="11527"/>
    <cellStyle name="40% - Ênfase3 4 2 2 5" xfId="9478"/>
    <cellStyle name="40% - Ênfase3 4 2 3" xfId="684"/>
    <cellStyle name="40% - Ênfase3 4 2 3 2" xfId="4789"/>
    <cellStyle name="40% - Ênfase3 4 2 3 2 2" xfId="13066"/>
    <cellStyle name="40% - Ênfase3 4 2 3 3" xfId="6814"/>
    <cellStyle name="40% - Ênfase3 4 2 3 3 2" xfId="15091"/>
    <cellStyle name="40% - Ênfase3 4 2 3 4" xfId="2744"/>
    <cellStyle name="40% - Ênfase3 4 2 3 4 2" xfId="11021"/>
    <cellStyle name="40% - Ênfase3 4 2 3 5" xfId="8973"/>
    <cellStyle name="40% - Ênfase3 4 2 4" xfId="1735"/>
    <cellStyle name="40% - Ênfase3 4 2 4 2" xfId="5822"/>
    <cellStyle name="40% - Ênfase3 4 2 4 2 2" xfId="14099"/>
    <cellStyle name="40% - Ênfase3 4 2 4 3" xfId="7822"/>
    <cellStyle name="40% - Ênfase3 4 2 4 3 2" xfId="16099"/>
    <cellStyle name="40% - Ênfase3 4 2 4 4" xfId="3788"/>
    <cellStyle name="40% - Ênfase3 4 2 4 4 2" xfId="12065"/>
    <cellStyle name="40% - Ênfase3 4 2 4 5" xfId="10016"/>
    <cellStyle name="40% - Ênfase3 4 2 5" xfId="4285"/>
    <cellStyle name="40% - Ênfase3 4 2 5 2" xfId="12562"/>
    <cellStyle name="40% - Ênfase3 4 2 6" xfId="6316"/>
    <cellStyle name="40% - Ênfase3 4 2 6 2" xfId="14593"/>
    <cellStyle name="40% - Ênfase3 4 2 7" xfId="2236"/>
    <cellStyle name="40% - Ênfase3 4 2 7 2" xfId="10513"/>
    <cellStyle name="40% - Ênfase3 4 2 8" xfId="8467"/>
    <cellStyle name="40% - Ênfase3 4 3" xfId="1154"/>
    <cellStyle name="40% - Ênfase3 4 3 2" xfId="5246"/>
    <cellStyle name="40% - Ênfase3 4 3 2 2" xfId="13523"/>
    <cellStyle name="40% - Ênfase3 4 3 3" xfId="7271"/>
    <cellStyle name="40% - Ênfase3 4 3 3 2" xfId="15548"/>
    <cellStyle name="40% - Ênfase3 4 3 4" xfId="3211"/>
    <cellStyle name="40% - Ênfase3 4 3 4 2" xfId="11488"/>
    <cellStyle name="40% - Ênfase3 4 3 5" xfId="9439"/>
    <cellStyle name="40% - Ênfase3 4 4" xfId="645"/>
    <cellStyle name="40% - Ênfase3 4 4 2" xfId="4751"/>
    <cellStyle name="40% - Ênfase3 4 4 2 2" xfId="13028"/>
    <cellStyle name="40% - Ênfase3 4 4 3" xfId="6776"/>
    <cellStyle name="40% - Ênfase3 4 4 3 2" xfId="15053"/>
    <cellStyle name="40% - Ênfase3 4 4 4" xfId="2706"/>
    <cellStyle name="40% - Ênfase3 4 4 4 2" xfId="10983"/>
    <cellStyle name="40% - Ênfase3 4 4 5" xfId="8935"/>
    <cellStyle name="40% - Ênfase3 4 5" xfId="1697"/>
    <cellStyle name="40% - Ênfase3 4 5 2" xfId="5784"/>
    <cellStyle name="40% - Ênfase3 4 5 2 2" xfId="14061"/>
    <cellStyle name="40% - Ênfase3 4 5 3" xfId="7784"/>
    <cellStyle name="40% - Ênfase3 4 5 3 2" xfId="16061"/>
    <cellStyle name="40% - Ênfase3 4 5 4" xfId="3750"/>
    <cellStyle name="40% - Ênfase3 4 5 4 2" xfId="12027"/>
    <cellStyle name="40% - Ênfase3 4 5 5" xfId="9978"/>
    <cellStyle name="40% - Ênfase3 4 6" xfId="4247"/>
    <cellStyle name="40% - Ênfase3 4 6 2" xfId="12524"/>
    <cellStyle name="40% - Ênfase3 4 7" xfId="6278"/>
    <cellStyle name="40% - Ênfase3 4 7 2" xfId="14555"/>
    <cellStyle name="40% - Ênfase3 4 8" xfId="2197"/>
    <cellStyle name="40% - Ênfase3 4 8 2" xfId="10474"/>
    <cellStyle name="40% - Ênfase3 4 9" xfId="8429"/>
    <cellStyle name="40% - Ênfase3 5" xfId="99"/>
    <cellStyle name="40% - Ênfase3 5 2" xfId="103"/>
    <cellStyle name="40% - Ênfase3 5 2 2" xfId="1200"/>
    <cellStyle name="40% - Ênfase3 5 2 2 2" xfId="5291"/>
    <cellStyle name="40% - Ênfase3 5 2 2 2 2" xfId="13568"/>
    <cellStyle name="40% - Ênfase3 5 2 2 3" xfId="7316"/>
    <cellStyle name="40% - Ênfase3 5 2 2 3 2" xfId="15593"/>
    <cellStyle name="40% - Ênfase3 5 2 2 4" xfId="3256"/>
    <cellStyle name="40% - Ênfase3 5 2 2 4 2" xfId="11533"/>
    <cellStyle name="40% - Ênfase3 5 2 2 5" xfId="9484"/>
    <cellStyle name="40% - Ênfase3 5 2 3" xfId="690"/>
    <cellStyle name="40% - Ênfase3 5 2 3 2" xfId="4795"/>
    <cellStyle name="40% - Ênfase3 5 2 3 2 2" xfId="13072"/>
    <cellStyle name="40% - Ênfase3 5 2 3 3" xfId="6820"/>
    <cellStyle name="40% - Ênfase3 5 2 3 3 2" xfId="15097"/>
    <cellStyle name="40% - Ênfase3 5 2 3 4" xfId="2750"/>
    <cellStyle name="40% - Ênfase3 5 2 3 4 2" xfId="11027"/>
    <cellStyle name="40% - Ênfase3 5 2 3 5" xfId="8979"/>
    <cellStyle name="40% - Ênfase3 5 2 4" xfId="1741"/>
    <cellStyle name="40% - Ênfase3 5 2 4 2" xfId="5828"/>
    <cellStyle name="40% - Ênfase3 5 2 4 2 2" xfId="14105"/>
    <cellStyle name="40% - Ênfase3 5 2 4 3" xfId="7828"/>
    <cellStyle name="40% - Ênfase3 5 2 4 3 2" xfId="16105"/>
    <cellStyle name="40% - Ênfase3 5 2 4 4" xfId="3794"/>
    <cellStyle name="40% - Ênfase3 5 2 4 4 2" xfId="12071"/>
    <cellStyle name="40% - Ênfase3 5 2 4 5" xfId="10022"/>
    <cellStyle name="40% - Ênfase3 5 2 5" xfId="4291"/>
    <cellStyle name="40% - Ênfase3 5 2 5 2" xfId="12568"/>
    <cellStyle name="40% - Ênfase3 5 2 6" xfId="6322"/>
    <cellStyle name="40% - Ênfase3 5 2 6 2" xfId="14599"/>
    <cellStyle name="40% - Ênfase3 5 2 7" xfId="2242"/>
    <cellStyle name="40% - Ênfase3 5 2 7 2" xfId="10519"/>
    <cellStyle name="40% - Ênfase3 5 2 8" xfId="8473"/>
    <cellStyle name="40% - Ênfase3 5 3" xfId="1196"/>
    <cellStyle name="40% - Ênfase3 5 3 2" xfId="5287"/>
    <cellStyle name="40% - Ênfase3 5 3 2 2" xfId="13564"/>
    <cellStyle name="40% - Ênfase3 5 3 3" xfId="7312"/>
    <cellStyle name="40% - Ênfase3 5 3 3 2" xfId="15589"/>
    <cellStyle name="40% - Ênfase3 5 3 4" xfId="3252"/>
    <cellStyle name="40% - Ênfase3 5 3 4 2" xfId="11529"/>
    <cellStyle name="40% - Ênfase3 5 3 5" xfId="9480"/>
    <cellStyle name="40% - Ênfase3 5 4" xfId="686"/>
    <cellStyle name="40% - Ênfase3 5 4 2" xfId="4791"/>
    <cellStyle name="40% - Ênfase3 5 4 2 2" xfId="13068"/>
    <cellStyle name="40% - Ênfase3 5 4 3" xfId="6816"/>
    <cellStyle name="40% - Ênfase3 5 4 3 2" xfId="15093"/>
    <cellStyle name="40% - Ênfase3 5 4 4" xfId="2746"/>
    <cellStyle name="40% - Ênfase3 5 4 4 2" xfId="11023"/>
    <cellStyle name="40% - Ênfase3 5 4 5" xfId="8975"/>
    <cellStyle name="40% - Ênfase3 5 5" xfId="1737"/>
    <cellStyle name="40% - Ênfase3 5 5 2" xfId="5824"/>
    <cellStyle name="40% - Ênfase3 5 5 2 2" xfId="14101"/>
    <cellStyle name="40% - Ênfase3 5 5 3" xfId="7824"/>
    <cellStyle name="40% - Ênfase3 5 5 3 2" xfId="16101"/>
    <cellStyle name="40% - Ênfase3 5 5 4" xfId="3790"/>
    <cellStyle name="40% - Ênfase3 5 5 4 2" xfId="12067"/>
    <cellStyle name="40% - Ênfase3 5 5 5" xfId="10018"/>
    <cellStyle name="40% - Ênfase3 5 6" xfId="4287"/>
    <cellStyle name="40% - Ênfase3 5 6 2" xfId="12564"/>
    <cellStyle name="40% - Ênfase3 5 7" xfId="6318"/>
    <cellStyle name="40% - Ênfase3 5 7 2" xfId="14595"/>
    <cellStyle name="40% - Ênfase3 5 8" xfId="2238"/>
    <cellStyle name="40% - Ênfase3 5 8 2" xfId="10515"/>
    <cellStyle name="40% - Ênfase3 5 9" xfId="8469"/>
    <cellStyle name="40% - Ênfase3 6" xfId="410"/>
    <cellStyle name="40% - Ênfase3 6 2" xfId="412"/>
    <cellStyle name="40% - Ênfase3 6 2 2" xfId="1487"/>
    <cellStyle name="40% - Ênfase3 6 2 2 2" xfId="5577"/>
    <cellStyle name="40% - Ênfase3 6 2 2 2 2" xfId="13854"/>
    <cellStyle name="40% - Ênfase3 6 2 2 3" xfId="7601"/>
    <cellStyle name="40% - Ênfase3 6 2 2 3 2" xfId="15878"/>
    <cellStyle name="40% - Ênfase3 6 2 2 4" xfId="3543"/>
    <cellStyle name="40% - Ênfase3 6 2 2 4 2" xfId="11820"/>
    <cellStyle name="40% - Ênfase3 6 2 2 5" xfId="9771"/>
    <cellStyle name="40% - Ênfase3 6 2 3" xfId="977"/>
    <cellStyle name="40% - Ênfase3 6 2 3 2" xfId="5080"/>
    <cellStyle name="40% - Ênfase3 6 2 3 2 2" xfId="13357"/>
    <cellStyle name="40% - Ênfase3 6 2 3 3" xfId="7105"/>
    <cellStyle name="40% - Ênfase3 6 2 3 3 2" xfId="15382"/>
    <cellStyle name="40% - Ênfase3 6 2 3 4" xfId="3037"/>
    <cellStyle name="40% - Ênfase3 6 2 3 4 2" xfId="11314"/>
    <cellStyle name="40% - Ênfase3 6 2 3 5" xfId="9266"/>
    <cellStyle name="40% - Ênfase3 6 2 4" xfId="2027"/>
    <cellStyle name="40% - Ênfase3 6 2 4 2" xfId="6113"/>
    <cellStyle name="40% - Ênfase3 6 2 4 2 2" xfId="14390"/>
    <cellStyle name="40% - Ênfase3 6 2 4 3" xfId="8113"/>
    <cellStyle name="40% - Ênfase3 6 2 4 3 2" xfId="16390"/>
    <cellStyle name="40% - Ênfase3 6 2 4 4" xfId="4080"/>
    <cellStyle name="40% - Ênfase3 6 2 4 4 2" xfId="12357"/>
    <cellStyle name="40% - Ênfase3 6 2 4 5" xfId="10308"/>
    <cellStyle name="40% - Ênfase3 6 2 5" xfId="4577"/>
    <cellStyle name="40% - Ênfase3 6 2 5 2" xfId="12854"/>
    <cellStyle name="40% - Ênfase3 6 2 6" xfId="6607"/>
    <cellStyle name="40% - Ênfase3 6 2 6 2" xfId="14884"/>
    <cellStyle name="40% - Ênfase3 6 2 7" xfId="2530"/>
    <cellStyle name="40% - Ênfase3 6 2 7 2" xfId="10807"/>
    <cellStyle name="40% - Ênfase3 6 2 8" xfId="8760"/>
    <cellStyle name="40% - Ênfase3 6 3" xfId="1485"/>
    <cellStyle name="40% - Ênfase3 6 3 2" xfId="5575"/>
    <cellStyle name="40% - Ênfase3 6 3 2 2" xfId="13852"/>
    <cellStyle name="40% - Ênfase3 6 3 3" xfId="7599"/>
    <cellStyle name="40% - Ênfase3 6 3 3 2" xfId="15876"/>
    <cellStyle name="40% - Ênfase3 6 3 4" xfId="3541"/>
    <cellStyle name="40% - Ênfase3 6 3 4 2" xfId="11818"/>
    <cellStyle name="40% - Ênfase3 6 3 5" xfId="9769"/>
    <cellStyle name="40% - Ênfase3 6 4" xfId="975"/>
    <cellStyle name="40% - Ênfase3 6 4 2" xfId="5078"/>
    <cellStyle name="40% - Ênfase3 6 4 2 2" xfId="13355"/>
    <cellStyle name="40% - Ênfase3 6 4 3" xfId="7103"/>
    <cellStyle name="40% - Ênfase3 6 4 3 2" xfId="15380"/>
    <cellStyle name="40% - Ênfase3 6 4 4" xfId="3035"/>
    <cellStyle name="40% - Ênfase3 6 4 4 2" xfId="11312"/>
    <cellStyle name="40% - Ênfase3 6 4 5" xfId="9264"/>
    <cellStyle name="40% - Ênfase3 6 5" xfId="2025"/>
    <cellStyle name="40% - Ênfase3 6 5 2" xfId="6111"/>
    <cellStyle name="40% - Ênfase3 6 5 2 2" xfId="14388"/>
    <cellStyle name="40% - Ênfase3 6 5 3" xfId="8111"/>
    <cellStyle name="40% - Ênfase3 6 5 3 2" xfId="16388"/>
    <cellStyle name="40% - Ênfase3 6 5 4" xfId="4078"/>
    <cellStyle name="40% - Ênfase3 6 5 4 2" xfId="12355"/>
    <cellStyle name="40% - Ênfase3 6 5 5" xfId="10306"/>
    <cellStyle name="40% - Ênfase3 6 6" xfId="4575"/>
    <cellStyle name="40% - Ênfase3 6 6 2" xfId="12852"/>
    <cellStyle name="40% - Ênfase3 6 7" xfId="6605"/>
    <cellStyle name="40% - Ênfase3 6 7 2" xfId="14882"/>
    <cellStyle name="40% - Ênfase3 6 8" xfId="2528"/>
    <cellStyle name="40% - Ênfase3 6 8 2" xfId="10805"/>
    <cellStyle name="40% - Ênfase3 6 9" xfId="8758"/>
    <cellStyle name="40% - Ênfase3 7" xfId="414"/>
    <cellStyle name="40% - Ênfase3 7 2" xfId="33"/>
    <cellStyle name="40% - Ênfase3 7 2 2" xfId="1136"/>
    <cellStyle name="40% - Ênfase3 7 2 2 2" xfId="5228"/>
    <cellStyle name="40% - Ênfase3 7 2 2 2 2" xfId="13505"/>
    <cellStyle name="40% - Ênfase3 7 2 2 3" xfId="7253"/>
    <cellStyle name="40% - Ênfase3 7 2 2 3 2" xfId="15530"/>
    <cellStyle name="40% - Ênfase3 7 2 2 4" xfId="3193"/>
    <cellStyle name="40% - Ênfase3 7 2 2 4 2" xfId="11470"/>
    <cellStyle name="40% - Ênfase3 7 2 2 5" xfId="9421"/>
    <cellStyle name="40% - Ênfase3 7 2 3" xfId="628"/>
    <cellStyle name="40% - Ênfase3 7 2 3 2" xfId="4734"/>
    <cellStyle name="40% - Ênfase3 7 2 3 2 2" xfId="13011"/>
    <cellStyle name="40% - Ênfase3 7 2 3 3" xfId="6759"/>
    <cellStyle name="40% - Ênfase3 7 2 3 3 2" xfId="15036"/>
    <cellStyle name="40% - Ênfase3 7 2 3 4" xfId="2689"/>
    <cellStyle name="40% - Ênfase3 7 2 3 4 2" xfId="10966"/>
    <cellStyle name="40% - Ênfase3 7 2 3 5" xfId="8918"/>
    <cellStyle name="40% - Ênfase3 7 2 4" xfId="1680"/>
    <cellStyle name="40% - Ênfase3 7 2 4 2" xfId="5767"/>
    <cellStyle name="40% - Ênfase3 7 2 4 2 2" xfId="14044"/>
    <cellStyle name="40% - Ênfase3 7 2 4 3" xfId="7767"/>
    <cellStyle name="40% - Ênfase3 7 2 4 3 2" xfId="16044"/>
    <cellStyle name="40% - Ênfase3 7 2 4 4" xfId="3733"/>
    <cellStyle name="40% - Ênfase3 7 2 4 4 2" xfId="12010"/>
    <cellStyle name="40% - Ênfase3 7 2 4 5" xfId="9961"/>
    <cellStyle name="40% - Ênfase3 7 2 5" xfId="4230"/>
    <cellStyle name="40% - Ênfase3 7 2 5 2" xfId="12507"/>
    <cellStyle name="40% - Ênfase3 7 2 6" xfId="6261"/>
    <cellStyle name="40% - Ênfase3 7 2 6 2" xfId="14538"/>
    <cellStyle name="40% - Ênfase3 7 2 7" xfId="2180"/>
    <cellStyle name="40% - Ênfase3 7 2 7 2" xfId="10457"/>
    <cellStyle name="40% - Ênfase3 7 2 8" xfId="8412"/>
    <cellStyle name="40% - Ênfase3 7 3" xfId="1488"/>
    <cellStyle name="40% - Ênfase3 7 3 2" xfId="5578"/>
    <cellStyle name="40% - Ênfase3 7 3 2 2" xfId="13855"/>
    <cellStyle name="40% - Ênfase3 7 3 3" xfId="7602"/>
    <cellStyle name="40% - Ênfase3 7 3 3 2" xfId="15879"/>
    <cellStyle name="40% - Ênfase3 7 3 4" xfId="3544"/>
    <cellStyle name="40% - Ênfase3 7 3 4 2" xfId="11821"/>
    <cellStyle name="40% - Ênfase3 7 3 5" xfId="9772"/>
    <cellStyle name="40% - Ênfase3 7 4" xfId="978"/>
    <cellStyle name="40% - Ênfase3 7 4 2" xfId="5081"/>
    <cellStyle name="40% - Ênfase3 7 4 2 2" xfId="13358"/>
    <cellStyle name="40% - Ênfase3 7 4 3" xfId="7106"/>
    <cellStyle name="40% - Ênfase3 7 4 3 2" xfId="15383"/>
    <cellStyle name="40% - Ênfase3 7 4 4" xfId="3038"/>
    <cellStyle name="40% - Ênfase3 7 4 4 2" xfId="11315"/>
    <cellStyle name="40% - Ênfase3 7 4 5" xfId="9267"/>
    <cellStyle name="40% - Ênfase3 7 5" xfId="2028"/>
    <cellStyle name="40% - Ênfase3 7 5 2" xfId="6114"/>
    <cellStyle name="40% - Ênfase3 7 5 2 2" xfId="14391"/>
    <cellStyle name="40% - Ênfase3 7 5 3" xfId="8114"/>
    <cellStyle name="40% - Ênfase3 7 5 3 2" xfId="16391"/>
    <cellStyle name="40% - Ênfase3 7 5 4" xfId="4081"/>
    <cellStyle name="40% - Ênfase3 7 5 4 2" xfId="12358"/>
    <cellStyle name="40% - Ênfase3 7 5 5" xfId="10309"/>
    <cellStyle name="40% - Ênfase3 7 6" xfId="4578"/>
    <cellStyle name="40% - Ênfase3 7 6 2" xfId="12855"/>
    <cellStyle name="40% - Ênfase3 7 7" xfId="6608"/>
    <cellStyle name="40% - Ênfase3 7 7 2" xfId="14885"/>
    <cellStyle name="40% - Ênfase3 7 8" xfId="2531"/>
    <cellStyle name="40% - Ênfase3 7 8 2" xfId="10808"/>
    <cellStyle name="40% - Ênfase3 7 9" xfId="8761"/>
    <cellStyle name="40% - Ênfase3 8" xfId="415"/>
    <cellStyle name="40% - Ênfase3 8 2" xfId="402"/>
    <cellStyle name="40% - Ênfase3 8 2 2" xfId="1480"/>
    <cellStyle name="40% - Ênfase3 8 2 2 2" xfId="5570"/>
    <cellStyle name="40% - Ênfase3 8 2 2 2 2" xfId="13847"/>
    <cellStyle name="40% - Ênfase3 8 2 2 3" xfId="7594"/>
    <cellStyle name="40% - Ênfase3 8 2 2 3 2" xfId="15871"/>
    <cellStyle name="40% - Ênfase3 8 2 2 4" xfId="3536"/>
    <cellStyle name="40% - Ênfase3 8 2 2 4 2" xfId="11813"/>
    <cellStyle name="40% - Ênfase3 8 2 2 5" xfId="9764"/>
    <cellStyle name="40% - Ênfase3 8 2 3" xfId="970"/>
    <cellStyle name="40% - Ênfase3 8 2 3 2" xfId="5073"/>
    <cellStyle name="40% - Ênfase3 8 2 3 2 2" xfId="13350"/>
    <cellStyle name="40% - Ênfase3 8 2 3 3" xfId="7098"/>
    <cellStyle name="40% - Ênfase3 8 2 3 3 2" xfId="15375"/>
    <cellStyle name="40% - Ênfase3 8 2 3 4" xfId="3030"/>
    <cellStyle name="40% - Ênfase3 8 2 3 4 2" xfId="11307"/>
    <cellStyle name="40% - Ênfase3 8 2 3 5" xfId="9259"/>
    <cellStyle name="40% - Ênfase3 8 2 4" xfId="2020"/>
    <cellStyle name="40% - Ênfase3 8 2 4 2" xfId="6106"/>
    <cellStyle name="40% - Ênfase3 8 2 4 2 2" xfId="14383"/>
    <cellStyle name="40% - Ênfase3 8 2 4 3" xfId="8106"/>
    <cellStyle name="40% - Ênfase3 8 2 4 3 2" xfId="16383"/>
    <cellStyle name="40% - Ênfase3 8 2 4 4" xfId="4073"/>
    <cellStyle name="40% - Ênfase3 8 2 4 4 2" xfId="12350"/>
    <cellStyle name="40% - Ênfase3 8 2 4 5" xfId="10301"/>
    <cellStyle name="40% - Ênfase3 8 2 5" xfId="4570"/>
    <cellStyle name="40% - Ênfase3 8 2 5 2" xfId="12847"/>
    <cellStyle name="40% - Ênfase3 8 2 6" xfId="6600"/>
    <cellStyle name="40% - Ênfase3 8 2 6 2" xfId="14877"/>
    <cellStyle name="40% - Ênfase3 8 2 7" xfId="2523"/>
    <cellStyle name="40% - Ênfase3 8 2 7 2" xfId="10800"/>
    <cellStyle name="40% - Ênfase3 8 2 8" xfId="8753"/>
    <cellStyle name="40% - Ênfase3 8 3" xfId="1489"/>
    <cellStyle name="40% - Ênfase3 8 3 2" xfId="5579"/>
    <cellStyle name="40% - Ênfase3 8 3 2 2" xfId="13856"/>
    <cellStyle name="40% - Ênfase3 8 3 3" xfId="7603"/>
    <cellStyle name="40% - Ênfase3 8 3 3 2" xfId="15880"/>
    <cellStyle name="40% - Ênfase3 8 3 4" xfId="3545"/>
    <cellStyle name="40% - Ênfase3 8 3 4 2" xfId="11822"/>
    <cellStyle name="40% - Ênfase3 8 3 5" xfId="9773"/>
    <cellStyle name="40% - Ênfase3 8 4" xfId="979"/>
    <cellStyle name="40% - Ênfase3 8 4 2" xfId="5082"/>
    <cellStyle name="40% - Ênfase3 8 4 2 2" xfId="13359"/>
    <cellStyle name="40% - Ênfase3 8 4 3" xfId="7107"/>
    <cellStyle name="40% - Ênfase3 8 4 3 2" xfId="15384"/>
    <cellStyle name="40% - Ênfase3 8 4 4" xfId="3039"/>
    <cellStyle name="40% - Ênfase3 8 4 4 2" xfId="11316"/>
    <cellStyle name="40% - Ênfase3 8 4 5" xfId="9268"/>
    <cellStyle name="40% - Ênfase3 8 5" xfId="2029"/>
    <cellStyle name="40% - Ênfase3 8 5 2" xfId="6115"/>
    <cellStyle name="40% - Ênfase3 8 5 2 2" xfId="14392"/>
    <cellStyle name="40% - Ênfase3 8 5 3" xfId="8115"/>
    <cellStyle name="40% - Ênfase3 8 5 3 2" xfId="16392"/>
    <cellStyle name="40% - Ênfase3 8 5 4" xfId="4082"/>
    <cellStyle name="40% - Ênfase3 8 5 4 2" xfId="12359"/>
    <cellStyle name="40% - Ênfase3 8 5 5" xfId="10310"/>
    <cellStyle name="40% - Ênfase3 8 6" xfId="4579"/>
    <cellStyle name="40% - Ênfase3 8 6 2" xfId="12856"/>
    <cellStyle name="40% - Ênfase3 8 7" xfId="6609"/>
    <cellStyle name="40% - Ênfase3 8 7 2" xfId="14886"/>
    <cellStyle name="40% - Ênfase3 8 8" xfId="2532"/>
    <cellStyle name="40% - Ênfase3 8 8 2" xfId="10809"/>
    <cellStyle name="40% - Ênfase3 8 9" xfId="8762"/>
    <cellStyle name="40% - Ênfase3 9" xfId="38"/>
    <cellStyle name="40% - Ênfase3 9 2" xfId="416"/>
    <cellStyle name="40% - Ênfase3 9 2 2" xfId="1490"/>
    <cellStyle name="40% - Ênfase3 9 2 2 2" xfId="5580"/>
    <cellStyle name="40% - Ênfase3 9 2 2 2 2" xfId="13857"/>
    <cellStyle name="40% - Ênfase3 9 2 2 3" xfId="7604"/>
    <cellStyle name="40% - Ênfase3 9 2 2 3 2" xfId="15881"/>
    <cellStyle name="40% - Ênfase3 9 2 2 4" xfId="3546"/>
    <cellStyle name="40% - Ênfase3 9 2 2 4 2" xfId="11823"/>
    <cellStyle name="40% - Ênfase3 9 2 2 5" xfId="9774"/>
    <cellStyle name="40% - Ênfase3 9 2 3" xfId="980"/>
    <cellStyle name="40% - Ênfase3 9 2 3 2" xfId="5083"/>
    <cellStyle name="40% - Ênfase3 9 2 3 2 2" xfId="13360"/>
    <cellStyle name="40% - Ênfase3 9 2 3 3" xfId="7108"/>
    <cellStyle name="40% - Ênfase3 9 2 3 3 2" xfId="15385"/>
    <cellStyle name="40% - Ênfase3 9 2 3 4" xfId="3040"/>
    <cellStyle name="40% - Ênfase3 9 2 3 4 2" xfId="11317"/>
    <cellStyle name="40% - Ênfase3 9 2 3 5" xfId="9269"/>
    <cellStyle name="40% - Ênfase3 9 2 4" xfId="2030"/>
    <cellStyle name="40% - Ênfase3 9 2 4 2" xfId="6116"/>
    <cellStyle name="40% - Ênfase3 9 2 4 2 2" xfId="14393"/>
    <cellStyle name="40% - Ênfase3 9 2 4 3" xfId="8116"/>
    <cellStyle name="40% - Ênfase3 9 2 4 3 2" xfId="16393"/>
    <cellStyle name="40% - Ênfase3 9 2 4 4" xfId="4083"/>
    <cellStyle name="40% - Ênfase3 9 2 4 4 2" xfId="12360"/>
    <cellStyle name="40% - Ênfase3 9 2 4 5" xfId="10311"/>
    <cellStyle name="40% - Ênfase3 9 2 5" xfId="4580"/>
    <cellStyle name="40% - Ênfase3 9 2 5 2" xfId="12857"/>
    <cellStyle name="40% - Ênfase3 9 2 6" xfId="6610"/>
    <cellStyle name="40% - Ênfase3 9 2 6 2" xfId="14887"/>
    <cellStyle name="40% - Ênfase3 9 2 7" xfId="2533"/>
    <cellStyle name="40% - Ênfase3 9 2 7 2" xfId="10810"/>
    <cellStyle name="40% - Ênfase3 9 2 8" xfId="8763"/>
    <cellStyle name="40% - Ênfase3 9 3" xfId="1139"/>
    <cellStyle name="40% - Ênfase3 9 3 2" xfId="5231"/>
    <cellStyle name="40% - Ênfase3 9 3 2 2" xfId="13508"/>
    <cellStyle name="40% - Ênfase3 9 3 3" xfId="7256"/>
    <cellStyle name="40% - Ênfase3 9 3 3 2" xfId="15533"/>
    <cellStyle name="40% - Ênfase3 9 3 4" xfId="3196"/>
    <cellStyle name="40% - Ênfase3 9 3 4 2" xfId="11473"/>
    <cellStyle name="40% - Ênfase3 9 3 5" xfId="9424"/>
    <cellStyle name="40% - Ênfase3 9 4" xfId="631"/>
    <cellStyle name="40% - Ênfase3 9 4 2" xfId="4737"/>
    <cellStyle name="40% - Ênfase3 9 4 2 2" xfId="13014"/>
    <cellStyle name="40% - Ênfase3 9 4 3" xfId="6762"/>
    <cellStyle name="40% - Ênfase3 9 4 3 2" xfId="15039"/>
    <cellStyle name="40% - Ênfase3 9 4 4" xfId="2692"/>
    <cellStyle name="40% - Ênfase3 9 4 4 2" xfId="10969"/>
    <cellStyle name="40% - Ênfase3 9 4 5" xfId="8921"/>
    <cellStyle name="40% - Ênfase3 9 5" xfId="1683"/>
    <cellStyle name="40% - Ênfase3 9 5 2" xfId="5770"/>
    <cellStyle name="40% - Ênfase3 9 5 2 2" xfId="14047"/>
    <cellStyle name="40% - Ênfase3 9 5 3" xfId="7770"/>
    <cellStyle name="40% - Ênfase3 9 5 3 2" xfId="16047"/>
    <cellStyle name="40% - Ênfase3 9 5 4" xfId="3736"/>
    <cellStyle name="40% - Ênfase3 9 5 4 2" xfId="12013"/>
    <cellStyle name="40% - Ênfase3 9 5 5" xfId="9964"/>
    <cellStyle name="40% - Ênfase3 9 6" xfId="4233"/>
    <cellStyle name="40% - Ênfase3 9 6 2" xfId="12510"/>
    <cellStyle name="40% - Ênfase3 9 7" xfId="6264"/>
    <cellStyle name="40% - Ênfase3 9 7 2" xfId="14541"/>
    <cellStyle name="40% - Ênfase3 9 8" xfId="2183"/>
    <cellStyle name="40% - Ênfase3 9 8 2" xfId="10460"/>
    <cellStyle name="40% - Ênfase3 9 9" xfId="8415"/>
    <cellStyle name="40% - Ênfase4 10" xfId="417"/>
    <cellStyle name="40% - Ênfase4 10 2" xfId="419"/>
    <cellStyle name="40% - Ênfase4 10 2 2" xfId="1492"/>
    <cellStyle name="40% - Ênfase4 10 2 2 2" xfId="5582"/>
    <cellStyle name="40% - Ênfase4 10 2 2 2 2" xfId="13859"/>
    <cellStyle name="40% - Ênfase4 10 2 2 3" xfId="7606"/>
    <cellStyle name="40% - Ênfase4 10 2 2 3 2" xfId="15883"/>
    <cellStyle name="40% - Ênfase4 10 2 2 4" xfId="3548"/>
    <cellStyle name="40% - Ênfase4 10 2 2 4 2" xfId="11825"/>
    <cellStyle name="40% - Ênfase4 10 2 2 5" xfId="9776"/>
    <cellStyle name="40% - Ênfase4 10 2 3" xfId="982"/>
    <cellStyle name="40% - Ênfase4 10 2 3 2" xfId="5085"/>
    <cellStyle name="40% - Ênfase4 10 2 3 2 2" xfId="13362"/>
    <cellStyle name="40% - Ênfase4 10 2 3 3" xfId="7110"/>
    <cellStyle name="40% - Ênfase4 10 2 3 3 2" xfId="15387"/>
    <cellStyle name="40% - Ênfase4 10 2 3 4" xfId="3042"/>
    <cellStyle name="40% - Ênfase4 10 2 3 4 2" xfId="11319"/>
    <cellStyle name="40% - Ênfase4 10 2 3 5" xfId="9271"/>
    <cellStyle name="40% - Ênfase4 10 2 4" xfId="2032"/>
    <cellStyle name="40% - Ênfase4 10 2 4 2" xfId="6118"/>
    <cellStyle name="40% - Ênfase4 10 2 4 2 2" xfId="14395"/>
    <cellStyle name="40% - Ênfase4 10 2 4 3" xfId="8118"/>
    <cellStyle name="40% - Ênfase4 10 2 4 3 2" xfId="16395"/>
    <cellStyle name="40% - Ênfase4 10 2 4 4" xfId="4085"/>
    <cellStyle name="40% - Ênfase4 10 2 4 4 2" xfId="12362"/>
    <cellStyle name="40% - Ênfase4 10 2 4 5" xfId="10313"/>
    <cellStyle name="40% - Ênfase4 10 2 5" xfId="4582"/>
    <cellStyle name="40% - Ênfase4 10 2 5 2" xfId="12859"/>
    <cellStyle name="40% - Ênfase4 10 2 6" xfId="6612"/>
    <cellStyle name="40% - Ênfase4 10 2 6 2" xfId="14889"/>
    <cellStyle name="40% - Ênfase4 10 2 7" xfId="2535"/>
    <cellStyle name="40% - Ênfase4 10 2 7 2" xfId="10812"/>
    <cellStyle name="40% - Ênfase4 10 2 8" xfId="8765"/>
    <cellStyle name="40% - Ênfase4 10 3" xfId="1491"/>
    <cellStyle name="40% - Ênfase4 10 3 2" xfId="5581"/>
    <cellStyle name="40% - Ênfase4 10 3 2 2" xfId="13858"/>
    <cellStyle name="40% - Ênfase4 10 3 3" xfId="7605"/>
    <cellStyle name="40% - Ênfase4 10 3 3 2" xfId="15882"/>
    <cellStyle name="40% - Ênfase4 10 3 4" xfId="3547"/>
    <cellStyle name="40% - Ênfase4 10 3 4 2" xfId="11824"/>
    <cellStyle name="40% - Ênfase4 10 3 5" xfId="9775"/>
    <cellStyle name="40% - Ênfase4 10 4" xfId="981"/>
    <cellStyle name="40% - Ênfase4 10 4 2" xfId="5084"/>
    <cellStyle name="40% - Ênfase4 10 4 2 2" xfId="13361"/>
    <cellStyle name="40% - Ênfase4 10 4 3" xfId="7109"/>
    <cellStyle name="40% - Ênfase4 10 4 3 2" xfId="15386"/>
    <cellStyle name="40% - Ênfase4 10 4 4" xfId="3041"/>
    <cellStyle name="40% - Ênfase4 10 4 4 2" xfId="11318"/>
    <cellStyle name="40% - Ênfase4 10 4 5" xfId="9270"/>
    <cellStyle name="40% - Ênfase4 10 5" xfId="2031"/>
    <cellStyle name="40% - Ênfase4 10 5 2" xfId="6117"/>
    <cellStyle name="40% - Ênfase4 10 5 2 2" xfId="14394"/>
    <cellStyle name="40% - Ênfase4 10 5 3" xfId="8117"/>
    <cellStyle name="40% - Ênfase4 10 5 3 2" xfId="16394"/>
    <cellStyle name="40% - Ênfase4 10 5 4" xfId="4084"/>
    <cellStyle name="40% - Ênfase4 10 5 4 2" xfId="12361"/>
    <cellStyle name="40% - Ênfase4 10 5 5" xfId="10312"/>
    <cellStyle name="40% - Ênfase4 10 6" xfId="4581"/>
    <cellStyle name="40% - Ênfase4 10 6 2" xfId="12858"/>
    <cellStyle name="40% - Ênfase4 10 7" xfId="6611"/>
    <cellStyle name="40% - Ênfase4 10 7 2" xfId="14888"/>
    <cellStyle name="40% - Ênfase4 10 8" xfId="2534"/>
    <cellStyle name="40% - Ênfase4 10 8 2" xfId="10811"/>
    <cellStyle name="40% - Ênfase4 10 9" xfId="8764"/>
    <cellStyle name="40% - Ênfase4 11" xfId="422"/>
    <cellStyle name="40% - Ênfase4 11 2" xfId="1495"/>
    <cellStyle name="40% - Ênfase4 11 2 2" xfId="5585"/>
    <cellStyle name="40% - Ênfase4 11 2 2 2" xfId="13862"/>
    <cellStyle name="40% - Ênfase4 11 2 3" xfId="7609"/>
    <cellStyle name="40% - Ênfase4 11 2 3 2" xfId="15886"/>
    <cellStyle name="40% - Ênfase4 11 2 4" xfId="3551"/>
    <cellStyle name="40% - Ênfase4 11 2 4 2" xfId="11828"/>
    <cellStyle name="40% - Ênfase4 11 2 5" xfId="9779"/>
    <cellStyle name="40% - Ênfase4 11 3" xfId="985"/>
    <cellStyle name="40% - Ênfase4 11 3 2" xfId="5088"/>
    <cellStyle name="40% - Ênfase4 11 3 2 2" xfId="13365"/>
    <cellStyle name="40% - Ênfase4 11 3 3" xfId="7113"/>
    <cellStyle name="40% - Ênfase4 11 3 3 2" xfId="15390"/>
    <cellStyle name="40% - Ênfase4 11 3 4" xfId="3045"/>
    <cellStyle name="40% - Ênfase4 11 3 4 2" xfId="11322"/>
    <cellStyle name="40% - Ênfase4 11 3 5" xfId="9274"/>
    <cellStyle name="40% - Ênfase4 11 4" xfId="2035"/>
    <cellStyle name="40% - Ênfase4 11 4 2" xfId="6121"/>
    <cellStyle name="40% - Ênfase4 11 4 2 2" xfId="14398"/>
    <cellStyle name="40% - Ênfase4 11 4 3" xfId="8121"/>
    <cellStyle name="40% - Ênfase4 11 4 3 2" xfId="16398"/>
    <cellStyle name="40% - Ênfase4 11 4 4" xfId="4088"/>
    <cellStyle name="40% - Ênfase4 11 4 4 2" xfId="12365"/>
    <cellStyle name="40% - Ênfase4 11 4 5" xfId="10316"/>
    <cellStyle name="40% - Ênfase4 11 5" xfId="4585"/>
    <cellStyle name="40% - Ênfase4 11 5 2" xfId="12862"/>
    <cellStyle name="40% - Ênfase4 11 6" xfId="6615"/>
    <cellStyle name="40% - Ênfase4 11 6 2" xfId="14892"/>
    <cellStyle name="40% - Ênfase4 11 7" xfId="2538"/>
    <cellStyle name="40% - Ênfase4 11 7 2" xfId="10815"/>
    <cellStyle name="40% - Ênfase4 11 8" xfId="8768"/>
    <cellStyle name="40% - Ênfase4 12" xfId="424"/>
    <cellStyle name="40% - Ênfase4 12 2" xfId="1496"/>
    <cellStyle name="40% - Ênfase4 12 2 2" xfId="5586"/>
    <cellStyle name="40% - Ênfase4 12 2 2 2" xfId="13863"/>
    <cellStyle name="40% - Ênfase4 12 2 3" xfId="7610"/>
    <cellStyle name="40% - Ênfase4 12 2 3 2" xfId="15887"/>
    <cellStyle name="40% - Ênfase4 12 2 4" xfId="3552"/>
    <cellStyle name="40% - Ênfase4 12 2 4 2" xfId="11829"/>
    <cellStyle name="40% - Ênfase4 12 2 5" xfId="9780"/>
    <cellStyle name="40% - Ênfase4 12 3" xfId="986"/>
    <cellStyle name="40% - Ênfase4 12 3 2" xfId="5089"/>
    <cellStyle name="40% - Ênfase4 12 3 2 2" xfId="13366"/>
    <cellStyle name="40% - Ênfase4 12 3 3" xfId="7114"/>
    <cellStyle name="40% - Ênfase4 12 3 3 2" xfId="15391"/>
    <cellStyle name="40% - Ênfase4 12 3 4" xfId="3046"/>
    <cellStyle name="40% - Ênfase4 12 3 4 2" xfId="11323"/>
    <cellStyle name="40% - Ênfase4 12 3 5" xfId="9275"/>
    <cellStyle name="40% - Ênfase4 12 4" xfId="2036"/>
    <cellStyle name="40% - Ênfase4 12 4 2" xfId="6122"/>
    <cellStyle name="40% - Ênfase4 12 4 2 2" xfId="14399"/>
    <cellStyle name="40% - Ênfase4 12 4 3" xfId="8122"/>
    <cellStyle name="40% - Ênfase4 12 4 3 2" xfId="16399"/>
    <cellStyle name="40% - Ênfase4 12 4 4" xfId="4089"/>
    <cellStyle name="40% - Ênfase4 12 4 4 2" xfId="12366"/>
    <cellStyle name="40% - Ênfase4 12 4 5" xfId="10317"/>
    <cellStyle name="40% - Ênfase4 12 5" xfId="4586"/>
    <cellStyle name="40% - Ênfase4 12 5 2" xfId="12863"/>
    <cellStyle name="40% - Ênfase4 12 6" xfId="6616"/>
    <cellStyle name="40% - Ênfase4 12 6 2" xfId="14893"/>
    <cellStyle name="40% - Ênfase4 12 7" xfId="2539"/>
    <cellStyle name="40% - Ênfase4 12 7 2" xfId="10816"/>
    <cellStyle name="40% - Ênfase4 12 8" xfId="8769"/>
    <cellStyle name="40% - Ênfase4 13" xfId="425"/>
    <cellStyle name="40% - Ênfase4 13 2" xfId="1497"/>
    <cellStyle name="40% - Ênfase4 13 2 2" xfId="5587"/>
    <cellStyle name="40% - Ênfase4 13 2 2 2" xfId="13864"/>
    <cellStyle name="40% - Ênfase4 13 2 3" xfId="7611"/>
    <cellStyle name="40% - Ênfase4 13 2 3 2" xfId="15888"/>
    <cellStyle name="40% - Ênfase4 13 2 4" xfId="3553"/>
    <cellStyle name="40% - Ênfase4 13 2 4 2" xfId="11830"/>
    <cellStyle name="40% - Ênfase4 13 2 5" xfId="9781"/>
    <cellStyle name="40% - Ênfase4 13 3" xfId="987"/>
    <cellStyle name="40% - Ênfase4 13 3 2" xfId="5090"/>
    <cellStyle name="40% - Ênfase4 13 3 2 2" xfId="13367"/>
    <cellStyle name="40% - Ênfase4 13 3 3" xfId="7115"/>
    <cellStyle name="40% - Ênfase4 13 3 3 2" xfId="15392"/>
    <cellStyle name="40% - Ênfase4 13 3 4" xfId="3047"/>
    <cellStyle name="40% - Ênfase4 13 3 4 2" xfId="11324"/>
    <cellStyle name="40% - Ênfase4 13 3 5" xfId="9276"/>
    <cellStyle name="40% - Ênfase4 13 4" xfId="2037"/>
    <cellStyle name="40% - Ênfase4 13 4 2" xfId="6123"/>
    <cellStyle name="40% - Ênfase4 13 4 2 2" xfId="14400"/>
    <cellStyle name="40% - Ênfase4 13 4 3" xfId="8123"/>
    <cellStyle name="40% - Ênfase4 13 4 3 2" xfId="16400"/>
    <cellStyle name="40% - Ênfase4 13 4 4" xfId="4090"/>
    <cellStyle name="40% - Ênfase4 13 4 4 2" xfId="12367"/>
    <cellStyle name="40% - Ênfase4 13 4 5" xfId="10318"/>
    <cellStyle name="40% - Ênfase4 13 5" xfId="4587"/>
    <cellStyle name="40% - Ênfase4 13 5 2" xfId="12864"/>
    <cellStyle name="40% - Ênfase4 13 6" xfId="6617"/>
    <cellStyle name="40% - Ênfase4 13 6 2" xfId="14894"/>
    <cellStyle name="40% - Ênfase4 13 7" xfId="2540"/>
    <cellStyle name="40% - Ênfase4 13 7 2" xfId="10817"/>
    <cellStyle name="40% - Ênfase4 13 8" xfId="8770"/>
    <cellStyle name="40% - Ênfase4 14" xfId="426"/>
    <cellStyle name="40% - Ênfase4 14 2" xfId="1498"/>
    <cellStyle name="40% - Ênfase4 14 2 2" xfId="5588"/>
    <cellStyle name="40% - Ênfase4 14 2 2 2" xfId="13865"/>
    <cellStyle name="40% - Ênfase4 14 2 3" xfId="7612"/>
    <cellStyle name="40% - Ênfase4 14 2 3 2" xfId="15889"/>
    <cellStyle name="40% - Ênfase4 14 2 4" xfId="3554"/>
    <cellStyle name="40% - Ênfase4 14 2 4 2" xfId="11831"/>
    <cellStyle name="40% - Ênfase4 14 2 5" xfId="9782"/>
    <cellStyle name="40% - Ênfase4 14 3" xfId="988"/>
    <cellStyle name="40% - Ênfase4 14 3 2" xfId="5091"/>
    <cellStyle name="40% - Ênfase4 14 3 2 2" xfId="13368"/>
    <cellStyle name="40% - Ênfase4 14 3 3" xfId="7116"/>
    <cellStyle name="40% - Ênfase4 14 3 3 2" xfId="15393"/>
    <cellStyle name="40% - Ênfase4 14 3 4" xfId="3048"/>
    <cellStyle name="40% - Ênfase4 14 3 4 2" xfId="11325"/>
    <cellStyle name="40% - Ênfase4 14 3 5" xfId="9277"/>
    <cellStyle name="40% - Ênfase4 14 4" xfId="2038"/>
    <cellStyle name="40% - Ênfase4 14 4 2" xfId="6124"/>
    <cellStyle name="40% - Ênfase4 14 4 2 2" xfId="14401"/>
    <cellStyle name="40% - Ênfase4 14 4 3" xfId="8124"/>
    <cellStyle name="40% - Ênfase4 14 4 3 2" xfId="16401"/>
    <cellStyle name="40% - Ênfase4 14 4 4" xfId="4091"/>
    <cellStyle name="40% - Ênfase4 14 4 4 2" xfId="12368"/>
    <cellStyle name="40% - Ênfase4 14 4 5" xfId="10319"/>
    <cellStyle name="40% - Ênfase4 14 5" xfId="4588"/>
    <cellStyle name="40% - Ênfase4 14 5 2" xfId="12865"/>
    <cellStyle name="40% - Ênfase4 14 6" xfId="6618"/>
    <cellStyle name="40% - Ênfase4 14 6 2" xfId="14895"/>
    <cellStyle name="40% - Ênfase4 14 7" xfId="2541"/>
    <cellStyle name="40% - Ênfase4 14 7 2" xfId="10818"/>
    <cellStyle name="40% - Ênfase4 14 8" xfId="8771"/>
    <cellStyle name="40% - Ênfase4 15" xfId="427"/>
    <cellStyle name="40% - Ênfase4 15 2" xfId="1499"/>
    <cellStyle name="40% - Ênfase4 15 2 2" xfId="5589"/>
    <cellStyle name="40% - Ênfase4 15 2 2 2" xfId="13866"/>
    <cellStyle name="40% - Ênfase4 15 2 3" xfId="7613"/>
    <cellStyle name="40% - Ênfase4 15 2 3 2" xfId="15890"/>
    <cellStyle name="40% - Ênfase4 15 2 4" xfId="3555"/>
    <cellStyle name="40% - Ênfase4 15 2 4 2" xfId="11832"/>
    <cellStyle name="40% - Ênfase4 15 2 5" xfId="9783"/>
    <cellStyle name="40% - Ênfase4 15 3" xfId="989"/>
    <cellStyle name="40% - Ênfase4 15 3 2" xfId="5092"/>
    <cellStyle name="40% - Ênfase4 15 3 2 2" xfId="13369"/>
    <cellStyle name="40% - Ênfase4 15 3 3" xfId="7117"/>
    <cellStyle name="40% - Ênfase4 15 3 3 2" xfId="15394"/>
    <cellStyle name="40% - Ênfase4 15 3 4" xfId="3049"/>
    <cellStyle name="40% - Ênfase4 15 3 4 2" xfId="11326"/>
    <cellStyle name="40% - Ênfase4 15 3 5" xfId="9278"/>
    <cellStyle name="40% - Ênfase4 15 4" xfId="2039"/>
    <cellStyle name="40% - Ênfase4 15 4 2" xfId="6125"/>
    <cellStyle name="40% - Ênfase4 15 4 2 2" xfId="14402"/>
    <cellStyle name="40% - Ênfase4 15 4 3" xfId="8125"/>
    <cellStyle name="40% - Ênfase4 15 4 3 2" xfId="16402"/>
    <cellStyle name="40% - Ênfase4 15 4 4" xfId="4092"/>
    <cellStyle name="40% - Ênfase4 15 4 4 2" xfId="12369"/>
    <cellStyle name="40% - Ênfase4 15 4 5" xfId="10320"/>
    <cellStyle name="40% - Ênfase4 15 5" xfId="4589"/>
    <cellStyle name="40% - Ênfase4 15 5 2" xfId="12866"/>
    <cellStyle name="40% - Ênfase4 15 6" xfId="6619"/>
    <cellStyle name="40% - Ênfase4 15 6 2" xfId="14896"/>
    <cellStyle name="40% - Ênfase4 15 7" xfId="2542"/>
    <cellStyle name="40% - Ênfase4 15 7 2" xfId="10819"/>
    <cellStyle name="40% - Ênfase4 15 8" xfId="8772"/>
    <cellStyle name="40% - Ênfase4 16" xfId="214"/>
    <cellStyle name="40% - Ênfase4 16 2" xfId="1307"/>
    <cellStyle name="40% - Ênfase4 16 2 2" xfId="5397"/>
    <cellStyle name="40% - Ênfase4 16 2 2 2" xfId="13674"/>
    <cellStyle name="40% - Ênfase4 16 2 3" xfId="7422"/>
    <cellStyle name="40% - Ênfase4 16 2 3 2" xfId="15699"/>
    <cellStyle name="40% - Ênfase4 16 2 4" xfId="3363"/>
    <cellStyle name="40% - Ênfase4 16 2 4 2" xfId="11640"/>
    <cellStyle name="40% - Ênfase4 16 2 5" xfId="9591"/>
    <cellStyle name="40% - Ênfase4 16 3" xfId="798"/>
    <cellStyle name="40% - Ênfase4 16 3 2" xfId="4901"/>
    <cellStyle name="40% - Ênfase4 16 3 2 2" xfId="13178"/>
    <cellStyle name="40% - Ênfase4 16 3 3" xfId="6926"/>
    <cellStyle name="40% - Ênfase4 16 3 3 2" xfId="15203"/>
    <cellStyle name="40% - Ênfase4 16 3 4" xfId="2858"/>
    <cellStyle name="40% - Ênfase4 16 3 4 2" xfId="11135"/>
    <cellStyle name="40% - Ênfase4 16 3 5" xfId="9087"/>
    <cellStyle name="40% - Ênfase4 16 4" xfId="1848"/>
    <cellStyle name="40% - Ênfase4 16 4 2" xfId="5934"/>
    <cellStyle name="40% - Ênfase4 16 4 2 2" xfId="14211"/>
    <cellStyle name="40% - Ênfase4 16 4 3" xfId="7934"/>
    <cellStyle name="40% - Ênfase4 16 4 3 2" xfId="16211"/>
    <cellStyle name="40% - Ênfase4 16 4 4" xfId="3901"/>
    <cellStyle name="40% - Ênfase4 16 4 4 2" xfId="12178"/>
    <cellStyle name="40% - Ênfase4 16 4 5" xfId="10129"/>
    <cellStyle name="40% - Ênfase4 16 5" xfId="4397"/>
    <cellStyle name="40% - Ênfase4 16 5 2" xfId="12674"/>
    <cellStyle name="40% - Ênfase4 16 6" xfId="6428"/>
    <cellStyle name="40% - Ênfase4 16 6 2" xfId="14705"/>
    <cellStyle name="40% - Ênfase4 16 7" xfId="2349"/>
    <cellStyle name="40% - Ênfase4 16 7 2" xfId="10626"/>
    <cellStyle name="40% - Ênfase4 16 8" xfId="8580"/>
    <cellStyle name="40% - Ênfase4 17" xfId="430"/>
    <cellStyle name="40% - Ênfase4 17 2" xfId="1502"/>
    <cellStyle name="40% - Ênfase4 17 2 2" xfId="5592"/>
    <cellStyle name="40% - Ênfase4 17 2 2 2" xfId="13869"/>
    <cellStyle name="40% - Ênfase4 17 2 3" xfId="7616"/>
    <cellStyle name="40% - Ênfase4 17 2 3 2" xfId="15893"/>
    <cellStyle name="40% - Ênfase4 17 2 4" xfId="3558"/>
    <cellStyle name="40% - Ênfase4 17 2 4 2" xfId="11835"/>
    <cellStyle name="40% - Ênfase4 17 2 5" xfId="9786"/>
    <cellStyle name="40% - Ênfase4 17 3" xfId="992"/>
    <cellStyle name="40% - Ênfase4 17 3 2" xfId="5095"/>
    <cellStyle name="40% - Ênfase4 17 3 2 2" xfId="13372"/>
    <cellStyle name="40% - Ênfase4 17 3 3" xfId="7120"/>
    <cellStyle name="40% - Ênfase4 17 3 3 2" xfId="15397"/>
    <cellStyle name="40% - Ênfase4 17 3 4" xfId="3052"/>
    <cellStyle name="40% - Ênfase4 17 3 4 2" xfId="11329"/>
    <cellStyle name="40% - Ênfase4 17 3 5" xfId="9281"/>
    <cellStyle name="40% - Ênfase4 17 4" xfId="2042"/>
    <cellStyle name="40% - Ênfase4 17 4 2" xfId="6128"/>
    <cellStyle name="40% - Ênfase4 17 4 2 2" xfId="14405"/>
    <cellStyle name="40% - Ênfase4 17 4 3" xfId="8128"/>
    <cellStyle name="40% - Ênfase4 17 4 3 2" xfId="16405"/>
    <cellStyle name="40% - Ênfase4 17 4 4" xfId="4095"/>
    <cellStyle name="40% - Ênfase4 17 4 4 2" xfId="12372"/>
    <cellStyle name="40% - Ênfase4 17 4 5" xfId="10323"/>
    <cellStyle name="40% - Ênfase4 17 5" xfId="4592"/>
    <cellStyle name="40% - Ênfase4 17 5 2" xfId="12869"/>
    <cellStyle name="40% - Ênfase4 17 6" xfId="6622"/>
    <cellStyle name="40% - Ênfase4 17 6 2" xfId="14899"/>
    <cellStyle name="40% - Ênfase4 17 7" xfId="2545"/>
    <cellStyle name="40% - Ênfase4 17 7 2" xfId="10822"/>
    <cellStyle name="40% - Ênfase4 17 8" xfId="8775"/>
    <cellStyle name="40% - Ênfase4 18" xfId="433"/>
    <cellStyle name="40% - Ênfase4 18 2" xfId="1504"/>
    <cellStyle name="40% - Ênfase4 18 2 2" xfId="5594"/>
    <cellStyle name="40% - Ênfase4 18 2 2 2" xfId="13871"/>
    <cellStyle name="40% - Ênfase4 18 2 3" xfId="7618"/>
    <cellStyle name="40% - Ênfase4 18 2 3 2" xfId="15895"/>
    <cellStyle name="40% - Ênfase4 18 2 4" xfId="3560"/>
    <cellStyle name="40% - Ênfase4 18 2 4 2" xfId="11837"/>
    <cellStyle name="40% - Ênfase4 18 2 5" xfId="9788"/>
    <cellStyle name="40% - Ênfase4 18 3" xfId="994"/>
    <cellStyle name="40% - Ênfase4 18 3 2" xfId="5097"/>
    <cellStyle name="40% - Ênfase4 18 3 2 2" xfId="13374"/>
    <cellStyle name="40% - Ênfase4 18 3 3" xfId="7122"/>
    <cellStyle name="40% - Ênfase4 18 3 3 2" xfId="15399"/>
    <cellStyle name="40% - Ênfase4 18 3 4" xfId="3054"/>
    <cellStyle name="40% - Ênfase4 18 3 4 2" xfId="11331"/>
    <cellStyle name="40% - Ênfase4 18 3 5" xfId="9283"/>
    <cellStyle name="40% - Ênfase4 18 4" xfId="2044"/>
    <cellStyle name="40% - Ênfase4 18 4 2" xfId="6130"/>
    <cellStyle name="40% - Ênfase4 18 4 2 2" xfId="14407"/>
    <cellStyle name="40% - Ênfase4 18 4 3" xfId="8130"/>
    <cellStyle name="40% - Ênfase4 18 4 3 2" xfId="16407"/>
    <cellStyle name="40% - Ênfase4 18 4 4" xfId="4097"/>
    <cellStyle name="40% - Ênfase4 18 4 4 2" xfId="12374"/>
    <cellStyle name="40% - Ênfase4 18 4 5" xfId="10325"/>
    <cellStyle name="40% - Ênfase4 18 5" xfId="4594"/>
    <cellStyle name="40% - Ênfase4 18 5 2" xfId="12871"/>
    <cellStyle name="40% - Ênfase4 18 6" xfId="6624"/>
    <cellStyle name="40% - Ênfase4 18 6 2" xfId="14901"/>
    <cellStyle name="40% - Ênfase4 18 7" xfId="2547"/>
    <cellStyle name="40% - Ênfase4 18 7 2" xfId="10824"/>
    <cellStyle name="40% - Ênfase4 18 8" xfId="8777"/>
    <cellStyle name="40% - Ênfase4 19" xfId="435"/>
    <cellStyle name="40% - Ênfase4 19 2" xfId="1506"/>
    <cellStyle name="40% - Ênfase4 19 2 2" xfId="5596"/>
    <cellStyle name="40% - Ênfase4 19 2 2 2" xfId="13873"/>
    <cellStyle name="40% - Ênfase4 19 2 3" xfId="7620"/>
    <cellStyle name="40% - Ênfase4 19 2 3 2" xfId="15897"/>
    <cellStyle name="40% - Ênfase4 19 2 4" xfId="3562"/>
    <cellStyle name="40% - Ênfase4 19 2 4 2" xfId="11839"/>
    <cellStyle name="40% - Ênfase4 19 2 5" xfId="9790"/>
    <cellStyle name="40% - Ênfase4 19 3" xfId="996"/>
    <cellStyle name="40% - Ênfase4 19 3 2" xfId="5099"/>
    <cellStyle name="40% - Ênfase4 19 3 2 2" xfId="13376"/>
    <cellStyle name="40% - Ênfase4 19 3 3" xfId="7124"/>
    <cellStyle name="40% - Ênfase4 19 3 3 2" xfId="15401"/>
    <cellStyle name="40% - Ênfase4 19 3 4" xfId="3056"/>
    <cellStyle name="40% - Ênfase4 19 3 4 2" xfId="11333"/>
    <cellStyle name="40% - Ênfase4 19 3 5" xfId="9285"/>
    <cellStyle name="40% - Ênfase4 19 4" xfId="2046"/>
    <cellStyle name="40% - Ênfase4 19 4 2" xfId="6132"/>
    <cellStyle name="40% - Ênfase4 19 4 2 2" xfId="14409"/>
    <cellStyle name="40% - Ênfase4 19 4 3" xfId="8132"/>
    <cellStyle name="40% - Ênfase4 19 4 3 2" xfId="16409"/>
    <cellStyle name="40% - Ênfase4 19 4 4" xfId="4099"/>
    <cellStyle name="40% - Ênfase4 19 4 4 2" xfId="12376"/>
    <cellStyle name="40% - Ênfase4 19 4 5" xfId="10327"/>
    <cellStyle name="40% - Ênfase4 19 5" xfId="4596"/>
    <cellStyle name="40% - Ênfase4 19 5 2" xfId="12873"/>
    <cellStyle name="40% - Ênfase4 19 6" xfId="6626"/>
    <cellStyle name="40% - Ênfase4 19 6 2" xfId="14903"/>
    <cellStyle name="40% - Ênfase4 19 7" xfId="2549"/>
    <cellStyle name="40% - Ênfase4 19 7 2" xfId="10826"/>
    <cellStyle name="40% - Ênfase4 19 8" xfId="8779"/>
    <cellStyle name="40% - Ênfase4 2" xfId="150"/>
    <cellStyle name="40% - Ênfase4 2 2" xfId="155"/>
    <cellStyle name="40% - Ênfase4 2 2 2" xfId="1249"/>
    <cellStyle name="40% - Ênfase4 2 2 2 2" xfId="5340"/>
    <cellStyle name="40% - Ênfase4 2 2 2 2 2" xfId="13617"/>
    <cellStyle name="40% - Ênfase4 2 2 2 3" xfId="7365"/>
    <cellStyle name="40% - Ênfase4 2 2 2 3 2" xfId="15642"/>
    <cellStyle name="40% - Ênfase4 2 2 2 4" xfId="3305"/>
    <cellStyle name="40% - Ênfase4 2 2 2 4 2" xfId="11582"/>
    <cellStyle name="40% - Ênfase4 2 2 2 5" xfId="9533"/>
    <cellStyle name="40% - Ênfase4 2 2 3" xfId="740"/>
    <cellStyle name="40% - Ênfase4 2 2 3 2" xfId="4844"/>
    <cellStyle name="40% - Ênfase4 2 2 3 2 2" xfId="13121"/>
    <cellStyle name="40% - Ênfase4 2 2 3 3" xfId="6869"/>
    <cellStyle name="40% - Ênfase4 2 2 3 3 2" xfId="15146"/>
    <cellStyle name="40% - Ênfase4 2 2 3 4" xfId="2800"/>
    <cellStyle name="40% - Ênfase4 2 2 3 4 2" xfId="11077"/>
    <cellStyle name="40% - Ênfase4 2 2 3 5" xfId="9029"/>
    <cellStyle name="40% - Ênfase4 2 2 4" xfId="1790"/>
    <cellStyle name="40% - Ênfase4 2 2 4 2" xfId="5877"/>
    <cellStyle name="40% - Ênfase4 2 2 4 2 2" xfId="14154"/>
    <cellStyle name="40% - Ênfase4 2 2 4 3" xfId="7877"/>
    <cellStyle name="40% - Ênfase4 2 2 4 3 2" xfId="16154"/>
    <cellStyle name="40% - Ênfase4 2 2 4 4" xfId="3843"/>
    <cellStyle name="40% - Ênfase4 2 2 4 4 2" xfId="12120"/>
    <cellStyle name="40% - Ênfase4 2 2 4 5" xfId="10071"/>
    <cellStyle name="40% - Ênfase4 2 2 5" xfId="4340"/>
    <cellStyle name="40% - Ênfase4 2 2 5 2" xfId="12617"/>
    <cellStyle name="40% - Ênfase4 2 2 6" xfId="6371"/>
    <cellStyle name="40% - Ênfase4 2 2 6 2" xfId="14648"/>
    <cellStyle name="40% - Ênfase4 2 2 7" xfId="2291"/>
    <cellStyle name="40% - Ênfase4 2 2 7 2" xfId="10568"/>
    <cellStyle name="40% - Ênfase4 2 2 8" xfId="8522"/>
    <cellStyle name="40% - Ênfase4 2 3" xfId="1244"/>
    <cellStyle name="40% - Ênfase4 2 3 2" xfId="5335"/>
    <cellStyle name="40% - Ênfase4 2 3 2 2" xfId="13612"/>
    <cellStyle name="40% - Ênfase4 2 3 3" xfId="7360"/>
    <cellStyle name="40% - Ênfase4 2 3 3 2" xfId="15637"/>
    <cellStyle name="40% - Ênfase4 2 3 4" xfId="3300"/>
    <cellStyle name="40% - Ênfase4 2 3 4 2" xfId="11577"/>
    <cellStyle name="40% - Ênfase4 2 3 5" xfId="9528"/>
    <cellStyle name="40% - Ênfase4 2 4" xfId="735"/>
    <cellStyle name="40% - Ênfase4 2 4 2" xfId="4839"/>
    <cellStyle name="40% - Ênfase4 2 4 2 2" xfId="13116"/>
    <cellStyle name="40% - Ênfase4 2 4 3" xfId="6864"/>
    <cellStyle name="40% - Ênfase4 2 4 3 2" xfId="15141"/>
    <cellStyle name="40% - Ênfase4 2 4 4" xfId="2795"/>
    <cellStyle name="40% - Ênfase4 2 4 4 2" xfId="11072"/>
    <cellStyle name="40% - Ênfase4 2 4 5" xfId="9024"/>
    <cellStyle name="40% - Ênfase4 2 5" xfId="1785"/>
    <cellStyle name="40% - Ênfase4 2 5 2" xfId="5872"/>
    <cellStyle name="40% - Ênfase4 2 5 2 2" xfId="14149"/>
    <cellStyle name="40% - Ênfase4 2 5 3" xfId="7872"/>
    <cellStyle name="40% - Ênfase4 2 5 3 2" xfId="16149"/>
    <cellStyle name="40% - Ênfase4 2 5 4" xfId="3838"/>
    <cellStyle name="40% - Ênfase4 2 5 4 2" xfId="12115"/>
    <cellStyle name="40% - Ênfase4 2 5 5" xfId="10066"/>
    <cellStyle name="40% - Ênfase4 2 6" xfId="4335"/>
    <cellStyle name="40% - Ênfase4 2 6 2" xfId="12612"/>
    <cellStyle name="40% - Ênfase4 2 7" xfId="6366"/>
    <cellStyle name="40% - Ênfase4 2 7 2" xfId="14643"/>
    <cellStyle name="40% - Ênfase4 2 8" xfId="2286"/>
    <cellStyle name="40% - Ênfase4 2 8 2" xfId="10563"/>
    <cellStyle name="40% - Ênfase4 2 9" xfId="8517"/>
    <cellStyle name="40% - Ênfase4 20" xfId="428"/>
    <cellStyle name="40% - Ênfase4 20 2" xfId="1500"/>
    <cellStyle name="40% - Ênfase4 20 2 2" xfId="5590"/>
    <cellStyle name="40% - Ênfase4 20 2 2 2" xfId="13867"/>
    <cellStyle name="40% - Ênfase4 20 2 3" xfId="7614"/>
    <cellStyle name="40% - Ênfase4 20 2 3 2" xfId="15891"/>
    <cellStyle name="40% - Ênfase4 20 2 4" xfId="3556"/>
    <cellStyle name="40% - Ênfase4 20 2 4 2" xfId="11833"/>
    <cellStyle name="40% - Ênfase4 20 2 5" xfId="9784"/>
    <cellStyle name="40% - Ênfase4 20 3" xfId="990"/>
    <cellStyle name="40% - Ênfase4 20 3 2" xfId="5093"/>
    <cellStyle name="40% - Ênfase4 20 3 2 2" xfId="13370"/>
    <cellStyle name="40% - Ênfase4 20 3 3" xfId="7118"/>
    <cellStyle name="40% - Ênfase4 20 3 3 2" xfId="15395"/>
    <cellStyle name="40% - Ênfase4 20 3 4" xfId="3050"/>
    <cellStyle name="40% - Ênfase4 20 3 4 2" xfId="11327"/>
    <cellStyle name="40% - Ênfase4 20 3 5" xfId="9279"/>
    <cellStyle name="40% - Ênfase4 20 4" xfId="2040"/>
    <cellStyle name="40% - Ênfase4 20 4 2" xfId="6126"/>
    <cellStyle name="40% - Ênfase4 20 4 2 2" xfId="14403"/>
    <cellStyle name="40% - Ênfase4 20 4 3" xfId="8126"/>
    <cellStyle name="40% - Ênfase4 20 4 3 2" xfId="16403"/>
    <cellStyle name="40% - Ênfase4 20 4 4" xfId="4093"/>
    <cellStyle name="40% - Ênfase4 20 4 4 2" xfId="12370"/>
    <cellStyle name="40% - Ênfase4 20 4 5" xfId="10321"/>
    <cellStyle name="40% - Ênfase4 20 5" xfId="4590"/>
    <cellStyle name="40% - Ênfase4 20 5 2" xfId="12867"/>
    <cellStyle name="40% - Ênfase4 20 6" xfId="6620"/>
    <cellStyle name="40% - Ênfase4 20 6 2" xfId="14897"/>
    <cellStyle name="40% - Ênfase4 20 7" xfId="2543"/>
    <cellStyle name="40% - Ênfase4 20 7 2" xfId="10820"/>
    <cellStyle name="40% - Ênfase4 20 8" xfId="8773"/>
    <cellStyle name="40% - Ênfase4 21" xfId="215"/>
    <cellStyle name="40% - Ênfase4 21 2" xfId="1308"/>
    <cellStyle name="40% - Ênfase4 21 2 2" xfId="5398"/>
    <cellStyle name="40% - Ênfase4 21 2 2 2" xfId="13675"/>
    <cellStyle name="40% - Ênfase4 21 2 3" xfId="7423"/>
    <cellStyle name="40% - Ênfase4 21 2 3 2" xfId="15700"/>
    <cellStyle name="40% - Ênfase4 21 2 4" xfId="3364"/>
    <cellStyle name="40% - Ênfase4 21 2 4 2" xfId="11641"/>
    <cellStyle name="40% - Ênfase4 21 2 5" xfId="9592"/>
    <cellStyle name="40% - Ênfase4 21 3" xfId="799"/>
    <cellStyle name="40% - Ênfase4 21 3 2" xfId="4902"/>
    <cellStyle name="40% - Ênfase4 21 3 2 2" xfId="13179"/>
    <cellStyle name="40% - Ênfase4 21 3 3" xfId="6927"/>
    <cellStyle name="40% - Ênfase4 21 3 3 2" xfId="15204"/>
    <cellStyle name="40% - Ênfase4 21 3 4" xfId="2859"/>
    <cellStyle name="40% - Ênfase4 21 3 4 2" xfId="11136"/>
    <cellStyle name="40% - Ênfase4 21 3 5" xfId="9088"/>
    <cellStyle name="40% - Ênfase4 21 4" xfId="1849"/>
    <cellStyle name="40% - Ênfase4 21 4 2" xfId="5935"/>
    <cellStyle name="40% - Ênfase4 21 4 2 2" xfId="14212"/>
    <cellStyle name="40% - Ênfase4 21 4 3" xfId="7935"/>
    <cellStyle name="40% - Ênfase4 21 4 3 2" xfId="16212"/>
    <cellStyle name="40% - Ênfase4 21 4 4" xfId="3902"/>
    <cellStyle name="40% - Ênfase4 21 4 4 2" xfId="12179"/>
    <cellStyle name="40% - Ênfase4 21 4 5" xfId="10130"/>
    <cellStyle name="40% - Ênfase4 21 5" xfId="4398"/>
    <cellStyle name="40% - Ênfase4 21 5 2" xfId="12675"/>
    <cellStyle name="40% - Ênfase4 21 6" xfId="6429"/>
    <cellStyle name="40% - Ênfase4 21 6 2" xfId="14706"/>
    <cellStyle name="40% - Ênfase4 21 7" xfId="2350"/>
    <cellStyle name="40% - Ênfase4 21 7 2" xfId="10627"/>
    <cellStyle name="40% - Ênfase4 21 8" xfId="8581"/>
    <cellStyle name="40% - Ênfase4 22" xfId="431"/>
    <cellStyle name="40% - Ênfase4 3" xfId="145"/>
    <cellStyle name="40% - Ênfase4 3 2" xfId="160"/>
    <cellStyle name="40% - Ênfase4 3 2 2" xfId="1254"/>
    <cellStyle name="40% - Ênfase4 3 2 2 2" xfId="5345"/>
    <cellStyle name="40% - Ênfase4 3 2 2 2 2" xfId="13622"/>
    <cellStyle name="40% - Ênfase4 3 2 2 3" xfId="7370"/>
    <cellStyle name="40% - Ênfase4 3 2 2 3 2" xfId="15647"/>
    <cellStyle name="40% - Ênfase4 3 2 2 4" xfId="3310"/>
    <cellStyle name="40% - Ênfase4 3 2 2 4 2" xfId="11587"/>
    <cellStyle name="40% - Ênfase4 3 2 2 5" xfId="9538"/>
    <cellStyle name="40% - Ênfase4 3 2 3" xfId="745"/>
    <cellStyle name="40% - Ênfase4 3 2 3 2" xfId="4849"/>
    <cellStyle name="40% - Ênfase4 3 2 3 2 2" xfId="13126"/>
    <cellStyle name="40% - Ênfase4 3 2 3 3" xfId="6874"/>
    <cellStyle name="40% - Ênfase4 3 2 3 3 2" xfId="15151"/>
    <cellStyle name="40% - Ênfase4 3 2 3 4" xfId="2805"/>
    <cellStyle name="40% - Ênfase4 3 2 3 4 2" xfId="11082"/>
    <cellStyle name="40% - Ênfase4 3 2 3 5" xfId="9034"/>
    <cellStyle name="40% - Ênfase4 3 2 4" xfId="1795"/>
    <cellStyle name="40% - Ênfase4 3 2 4 2" xfId="5882"/>
    <cellStyle name="40% - Ênfase4 3 2 4 2 2" xfId="14159"/>
    <cellStyle name="40% - Ênfase4 3 2 4 3" xfId="7882"/>
    <cellStyle name="40% - Ênfase4 3 2 4 3 2" xfId="16159"/>
    <cellStyle name="40% - Ênfase4 3 2 4 4" xfId="3848"/>
    <cellStyle name="40% - Ênfase4 3 2 4 4 2" xfId="12125"/>
    <cellStyle name="40% - Ênfase4 3 2 4 5" xfId="10076"/>
    <cellStyle name="40% - Ênfase4 3 2 5" xfId="4345"/>
    <cellStyle name="40% - Ênfase4 3 2 5 2" xfId="12622"/>
    <cellStyle name="40% - Ênfase4 3 2 6" xfId="6376"/>
    <cellStyle name="40% - Ênfase4 3 2 6 2" xfId="14653"/>
    <cellStyle name="40% - Ênfase4 3 2 7" xfId="2296"/>
    <cellStyle name="40% - Ênfase4 3 2 7 2" xfId="10573"/>
    <cellStyle name="40% - Ênfase4 3 2 8" xfId="8527"/>
    <cellStyle name="40% - Ênfase4 3 3" xfId="1239"/>
    <cellStyle name="40% - Ênfase4 3 3 2" xfId="5330"/>
    <cellStyle name="40% - Ênfase4 3 3 2 2" xfId="13607"/>
    <cellStyle name="40% - Ênfase4 3 3 3" xfId="7355"/>
    <cellStyle name="40% - Ênfase4 3 3 3 2" xfId="15632"/>
    <cellStyle name="40% - Ênfase4 3 3 4" xfId="3295"/>
    <cellStyle name="40% - Ênfase4 3 3 4 2" xfId="11572"/>
    <cellStyle name="40% - Ênfase4 3 3 5" xfId="9523"/>
    <cellStyle name="40% - Ênfase4 3 4" xfId="730"/>
    <cellStyle name="40% - Ênfase4 3 4 2" xfId="4834"/>
    <cellStyle name="40% - Ênfase4 3 4 2 2" xfId="13111"/>
    <cellStyle name="40% - Ênfase4 3 4 3" xfId="6859"/>
    <cellStyle name="40% - Ênfase4 3 4 3 2" xfId="15136"/>
    <cellStyle name="40% - Ênfase4 3 4 4" xfId="2790"/>
    <cellStyle name="40% - Ênfase4 3 4 4 2" xfId="11067"/>
    <cellStyle name="40% - Ênfase4 3 4 5" xfId="9019"/>
    <cellStyle name="40% - Ênfase4 3 5" xfId="1780"/>
    <cellStyle name="40% - Ênfase4 3 5 2" xfId="5867"/>
    <cellStyle name="40% - Ênfase4 3 5 2 2" xfId="14144"/>
    <cellStyle name="40% - Ênfase4 3 5 3" xfId="7867"/>
    <cellStyle name="40% - Ênfase4 3 5 3 2" xfId="16144"/>
    <cellStyle name="40% - Ênfase4 3 5 4" xfId="3833"/>
    <cellStyle name="40% - Ênfase4 3 5 4 2" xfId="12110"/>
    <cellStyle name="40% - Ênfase4 3 5 5" xfId="10061"/>
    <cellStyle name="40% - Ênfase4 3 6" xfId="4330"/>
    <cellStyle name="40% - Ênfase4 3 6 2" xfId="12607"/>
    <cellStyle name="40% - Ênfase4 3 7" xfId="6361"/>
    <cellStyle name="40% - Ênfase4 3 7 2" xfId="14638"/>
    <cellStyle name="40% - Ênfase4 3 8" xfId="2281"/>
    <cellStyle name="40% - Ênfase4 3 8 2" xfId="10558"/>
    <cellStyle name="40% - Ênfase4 3 9" xfId="8512"/>
    <cellStyle name="40% - Ênfase4 4" xfId="163"/>
    <cellStyle name="40% - Ênfase4 4 2" xfId="166"/>
    <cellStyle name="40% - Ênfase4 4 2 2" xfId="1260"/>
    <cellStyle name="40% - Ênfase4 4 2 2 2" xfId="5351"/>
    <cellStyle name="40% - Ênfase4 4 2 2 2 2" xfId="13628"/>
    <cellStyle name="40% - Ênfase4 4 2 2 3" xfId="7376"/>
    <cellStyle name="40% - Ênfase4 4 2 2 3 2" xfId="15653"/>
    <cellStyle name="40% - Ênfase4 4 2 2 4" xfId="3316"/>
    <cellStyle name="40% - Ênfase4 4 2 2 4 2" xfId="11593"/>
    <cellStyle name="40% - Ênfase4 4 2 2 5" xfId="9544"/>
    <cellStyle name="40% - Ênfase4 4 2 3" xfId="751"/>
    <cellStyle name="40% - Ênfase4 4 2 3 2" xfId="4855"/>
    <cellStyle name="40% - Ênfase4 4 2 3 2 2" xfId="13132"/>
    <cellStyle name="40% - Ênfase4 4 2 3 3" xfId="6880"/>
    <cellStyle name="40% - Ênfase4 4 2 3 3 2" xfId="15157"/>
    <cellStyle name="40% - Ênfase4 4 2 3 4" xfId="2811"/>
    <cellStyle name="40% - Ênfase4 4 2 3 4 2" xfId="11088"/>
    <cellStyle name="40% - Ênfase4 4 2 3 5" xfId="9040"/>
    <cellStyle name="40% - Ênfase4 4 2 4" xfId="1801"/>
    <cellStyle name="40% - Ênfase4 4 2 4 2" xfId="5888"/>
    <cellStyle name="40% - Ênfase4 4 2 4 2 2" xfId="14165"/>
    <cellStyle name="40% - Ênfase4 4 2 4 3" xfId="7888"/>
    <cellStyle name="40% - Ênfase4 4 2 4 3 2" xfId="16165"/>
    <cellStyle name="40% - Ênfase4 4 2 4 4" xfId="3854"/>
    <cellStyle name="40% - Ênfase4 4 2 4 4 2" xfId="12131"/>
    <cellStyle name="40% - Ênfase4 4 2 4 5" xfId="10082"/>
    <cellStyle name="40% - Ênfase4 4 2 5" xfId="4351"/>
    <cellStyle name="40% - Ênfase4 4 2 5 2" xfId="12628"/>
    <cellStyle name="40% - Ênfase4 4 2 6" xfId="6382"/>
    <cellStyle name="40% - Ênfase4 4 2 6 2" xfId="14659"/>
    <cellStyle name="40% - Ênfase4 4 2 7" xfId="2302"/>
    <cellStyle name="40% - Ênfase4 4 2 7 2" xfId="10579"/>
    <cellStyle name="40% - Ênfase4 4 2 8" xfId="8533"/>
    <cellStyle name="40% - Ênfase4 4 3" xfId="1257"/>
    <cellStyle name="40% - Ênfase4 4 3 2" xfId="5348"/>
    <cellStyle name="40% - Ênfase4 4 3 2 2" xfId="13625"/>
    <cellStyle name="40% - Ênfase4 4 3 3" xfId="7373"/>
    <cellStyle name="40% - Ênfase4 4 3 3 2" xfId="15650"/>
    <cellStyle name="40% - Ênfase4 4 3 4" xfId="3313"/>
    <cellStyle name="40% - Ênfase4 4 3 4 2" xfId="11590"/>
    <cellStyle name="40% - Ênfase4 4 3 5" xfId="9541"/>
    <cellStyle name="40% - Ênfase4 4 4" xfId="748"/>
    <cellStyle name="40% - Ênfase4 4 4 2" xfId="4852"/>
    <cellStyle name="40% - Ênfase4 4 4 2 2" xfId="13129"/>
    <cellStyle name="40% - Ênfase4 4 4 3" xfId="6877"/>
    <cellStyle name="40% - Ênfase4 4 4 3 2" xfId="15154"/>
    <cellStyle name="40% - Ênfase4 4 4 4" xfId="2808"/>
    <cellStyle name="40% - Ênfase4 4 4 4 2" xfId="11085"/>
    <cellStyle name="40% - Ênfase4 4 4 5" xfId="9037"/>
    <cellStyle name="40% - Ênfase4 4 5" xfId="1798"/>
    <cellStyle name="40% - Ênfase4 4 5 2" xfId="5885"/>
    <cellStyle name="40% - Ênfase4 4 5 2 2" xfId="14162"/>
    <cellStyle name="40% - Ênfase4 4 5 3" xfId="7885"/>
    <cellStyle name="40% - Ênfase4 4 5 3 2" xfId="16162"/>
    <cellStyle name="40% - Ênfase4 4 5 4" xfId="3851"/>
    <cellStyle name="40% - Ênfase4 4 5 4 2" xfId="12128"/>
    <cellStyle name="40% - Ênfase4 4 5 5" xfId="10079"/>
    <cellStyle name="40% - Ênfase4 4 6" xfId="4348"/>
    <cellStyle name="40% - Ênfase4 4 6 2" xfId="12625"/>
    <cellStyle name="40% - Ênfase4 4 7" xfId="6379"/>
    <cellStyle name="40% - Ênfase4 4 7 2" xfId="14656"/>
    <cellStyle name="40% - Ênfase4 4 8" xfId="2299"/>
    <cellStyle name="40% - Ênfase4 4 8 2" xfId="10576"/>
    <cellStyle name="40% - Ênfase4 4 9" xfId="8530"/>
    <cellStyle name="40% - Ênfase4 5" xfId="169"/>
    <cellStyle name="40% - Ênfase4 5 2" xfId="171"/>
    <cellStyle name="40% - Ênfase4 5 2 2" xfId="1265"/>
    <cellStyle name="40% - Ênfase4 5 2 2 2" xfId="5356"/>
    <cellStyle name="40% - Ênfase4 5 2 2 2 2" xfId="13633"/>
    <cellStyle name="40% - Ênfase4 5 2 2 3" xfId="7381"/>
    <cellStyle name="40% - Ênfase4 5 2 2 3 2" xfId="15658"/>
    <cellStyle name="40% - Ênfase4 5 2 2 4" xfId="3321"/>
    <cellStyle name="40% - Ênfase4 5 2 2 4 2" xfId="11598"/>
    <cellStyle name="40% - Ênfase4 5 2 2 5" xfId="9549"/>
    <cellStyle name="40% - Ênfase4 5 2 3" xfId="756"/>
    <cellStyle name="40% - Ênfase4 5 2 3 2" xfId="4860"/>
    <cellStyle name="40% - Ênfase4 5 2 3 2 2" xfId="13137"/>
    <cellStyle name="40% - Ênfase4 5 2 3 3" xfId="6885"/>
    <cellStyle name="40% - Ênfase4 5 2 3 3 2" xfId="15162"/>
    <cellStyle name="40% - Ênfase4 5 2 3 4" xfId="2816"/>
    <cellStyle name="40% - Ênfase4 5 2 3 4 2" xfId="11093"/>
    <cellStyle name="40% - Ênfase4 5 2 3 5" xfId="9045"/>
    <cellStyle name="40% - Ênfase4 5 2 4" xfId="1806"/>
    <cellStyle name="40% - Ênfase4 5 2 4 2" xfId="5893"/>
    <cellStyle name="40% - Ênfase4 5 2 4 2 2" xfId="14170"/>
    <cellStyle name="40% - Ênfase4 5 2 4 3" xfId="7893"/>
    <cellStyle name="40% - Ênfase4 5 2 4 3 2" xfId="16170"/>
    <cellStyle name="40% - Ênfase4 5 2 4 4" xfId="3859"/>
    <cellStyle name="40% - Ênfase4 5 2 4 4 2" xfId="12136"/>
    <cellStyle name="40% - Ênfase4 5 2 4 5" xfId="10087"/>
    <cellStyle name="40% - Ênfase4 5 2 5" xfId="4356"/>
    <cellStyle name="40% - Ênfase4 5 2 5 2" xfId="12633"/>
    <cellStyle name="40% - Ênfase4 5 2 6" xfId="6387"/>
    <cellStyle name="40% - Ênfase4 5 2 6 2" xfId="14664"/>
    <cellStyle name="40% - Ênfase4 5 2 7" xfId="2307"/>
    <cellStyle name="40% - Ênfase4 5 2 7 2" xfId="10584"/>
    <cellStyle name="40% - Ênfase4 5 2 8" xfId="8538"/>
    <cellStyle name="40% - Ênfase4 5 3" xfId="1263"/>
    <cellStyle name="40% - Ênfase4 5 3 2" xfId="5354"/>
    <cellStyle name="40% - Ênfase4 5 3 2 2" xfId="13631"/>
    <cellStyle name="40% - Ênfase4 5 3 3" xfId="7379"/>
    <cellStyle name="40% - Ênfase4 5 3 3 2" xfId="15656"/>
    <cellStyle name="40% - Ênfase4 5 3 4" xfId="3319"/>
    <cellStyle name="40% - Ênfase4 5 3 4 2" xfId="11596"/>
    <cellStyle name="40% - Ênfase4 5 3 5" xfId="9547"/>
    <cellStyle name="40% - Ênfase4 5 4" xfId="754"/>
    <cellStyle name="40% - Ênfase4 5 4 2" xfId="4858"/>
    <cellStyle name="40% - Ênfase4 5 4 2 2" xfId="13135"/>
    <cellStyle name="40% - Ênfase4 5 4 3" xfId="6883"/>
    <cellStyle name="40% - Ênfase4 5 4 3 2" xfId="15160"/>
    <cellStyle name="40% - Ênfase4 5 4 4" xfId="2814"/>
    <cellStyle name="40% - Ênfase4 5 4 4 2" xfId="11091"/>
    <cellStyle name="40% - Ênfase4 5 4 5" xfId="9043"/>
    <cellStyle name="40% - Ênfase4 5 5" xfId="1804"/>
    <cellStyle name="40% - Ênfase4 5 5 2" xfId="5891"/>
    <cellStyle name="40% - Ênfase4 5 5 2 2" xfId="14168"/>
    <cellStyle name="40% - Ênfase4 5 5 3" xfId="7891"/>
    <cellStyle name="40% - Ênfase4 5 5 3 2" xfId="16168"/>
    <cellStyle name="40% - Ênfase4 5 5 4" xfId="3857"/>
    <cellStyle name="40% - Ênfase4 5 5 4 2" xfId="12134"/>
    <cellStyle name="40% - Ênfase4 5 5 5" xfId="10085"/>
    <cellStyle name="40% - Ênfase4 5 6" xfId="4354"/>
    <cellStyle name="40% - Ênfase4 5 6 2" xfId="12631"/>
    <cellStyle name="40% - Ênfase4 5 7" xfId="6385"/>
    <cellStyle name="40% - Ênfase4 5 7 2" xfId="14662"/>
    <cellStyle name="40% - Ênfase4 5 8" xfId="2305"/>
    <cellStyle name="40% - Ênfase4 5 8 2" xfId="10582"/>
    <cellStyle name="40% - Ênfase4 5 9" xfId="8536"/>
    <cellStyle name="40% - Ênfase4 6" xfId="437"/>
    <cellStyle name="40% - Ênfase4 6 2" xfId="438"/>
    <cellStyle name="40% - Ênfase4 6 2 2" xfId="1508"/>
    <cellStyle name="40% - Ênfase4 6 2 2 2" xfId="5598"/>
    <cellStyle name="40% - Ênfase4 6 2 2 2 2" xfId="13875"/>
    <cellStyle name="40% - Ênfase4 6 2 2 3" xfId="7622"/>
    <cellStyle name="40% - Ênfase4 6 2 2 3 2" xfId="15899"/>
    <cellStyle name="40% - Ênfase4 6 2 2 4" xfId="3564"/>
    <cellStyle name="40% - Ênfase4 6 2 2 4 2" xfId="11841"/>
    <cellStyle name="40% - Ênfase4 6 2 2 5" xfId="9792"/>
    <cellStyle name="40% - Ênfase4 6 2 3" xfId="998"/>
    <cellStyle name="40% - Ênfase4 6 2 3 2" xfId="5101"/>
    <cellStyle name="40% - Ênfase4 6 2 3 2 2" xfId="13378"/>
    <cellStyle name="40% - Ênfase4 6 2 3 3" xfId="7126"/>
    <cellStyle name="40% - Ênfase4 6 2 3 3 2" xfId="15403"/>
    <cellStyle name="40% - Ênfase4 6 2 3 4" xfId="3058"/>
    <cellStyle name="40% - Ênfase4 6 2 3 4 2" xfId="11335"/>
    <cellStyle name="40% - Ênfase4 6 2 3 5" xfId="9287"/>
    <cellStyle name="40% - Ênfase4 6 2 4" xfId="2048"/>
    <cellStyle name="40% - Ênfase4 6 2 4 2" xfId="6134"/>
    <cellStyle name="40% - Ênfase4 6 2 4 2 2" xfId="14411"/>
    <cellStyle name="40% - Ênfase4 6 2 4 3" xfId="8134"/>
    <cellStyle name="40% - Ênfase4 6 2 4 3 2" xfId="16411"/>
    <cellStyle name="40% - Ênfase4 6 2 4 4" xfId="4101"/>
    <cellStyle name="40% - Ênfase4 6 2 4 4 2" xfId="12378"/>
    <cellStyle name="40% - Ênfase4 6 2 4 5" xfId="10329"/>
    <cellStyle name="40% - Ênfase4 6 2 5" xfId="4598"/>
    <cellStyle name="40% - Ênfase4 6 2 5 2" xfId="12875"/>
    <cellStyle name="40% - Ênfase4 6 2 6" xfId="6628"/>
    <cellStyle name="40% - Ênfase4 6 2 6 2" xfId="14905"/>
    <cellStyle name="40% - Ênfase4 6 2 7" xfId="2551"/>
    <cellStyle name="40% - Ênfase4 6 2 7 2" xfId="10828"/>
    <cellStyle name="40% - Ênfase4 6 2 8" xfId="8781"/>
    <cellStyle name="40% - Ênfase4 6 3" xfId="1507"/>
    <cellStyle name="40% - Ênfase4 6 3 2" xfId="5597"/>
    <cellStyle name="40% - Ênfase4 6 3 2 2" xfId="13874"/>
    <cellStyle name="40% - Ênfase4 6 3 3" xfId="7621"/>
    <cellStyle name="40% - Ênfase4 6 3 3 2" xfId="15898"/>
    <cellStyle name="40% - Ênfase4 6 3 4" xfId="3563"/>
    <cellStyle name="40% - Ênfase4 6 3 4 2" xfId="11840"/>
    <cellStyle name="40% - Ênfase4 6 3 5" xfId="9791"/>
    <cellStyle name="40% - Ênfase4 6 4" xfId="997"/>
    <cellStyle name="40% - Ênfase4 6 4 2" xfId="5100"/>
    <cellStyle name="40% - Ênfase4 6 4 2 2" xfId="13377"/>
    <cellStyle name="40% - Ênfase4 6 4 3" xfId="7125"/>
    <cellStyle name="40% - Ênfase4 6 4 3 2" xfId="15402"/>
    <cellStyle name="40% - Ênfase4 6 4 4" xfId="3057"/>
    <cellStyle name="40% - Ênfase4 6 4 4 2" xfId="11334"/>
    <cellStyle name="40% - Ênfase4 6 4 5" xfId="9286"/>
    <cellStyle name="40% - Ênfase4 6 5" xfId="2047"/>
    <cellStyle name="40% - Ênfase4 6 5 2" xfId="6133"/>
    <cellStyle name="40% - Ênfase4 6 5 2 2" xfId="14410"/>
    <cellStyle name="40% - Ênfase4 6 5 3" xfId="8133"/>
    <cellStyle name="40% - Ênfase4 6 5 3 2" xfId="16410"/>
    <cellStyle name="40% - Ênfase4 6 5 4" xfId="4100"/>
    <cellStyle name="40% - Ênfase4 6 5 4 2" xfId="12377"/>
    <cellStyle name="40% - Ênfase4 6 5 5" xfId="10328"/>
    <cellStyle name="40% - Ênfase4 6 6" xfId="4597"/>
    <cellStyle name="40% - Ênfase4 6 6 2" xfId="12874"/>
    <cellStyle name="40% - Ênfase4 6 7" xfId="6627"/>
    <cellStyle name="40% - Ênfase4 6 7 2" xfId="14904"/>
    <cellStyle name="40% - Ênfase4 6 8" xfId="2550"/>
    <cellStyle name="40% - Ênfase4 6 8 2" xfId="10827"/>
    <cellStyle name="40% - Ênfase4 6 9" xfId="8780"/>
    <cellStyle name="40% - Ênfase4 7" xfId="109"/>
    <cellStyle name="40% - Ênfase4 7 2" xfId="308"/>
    <cellStyle name="40% - Ênfase4 7 2 2" xfId="1394"/>
    <cellStyle name="40% - Ênfase4 7 2 2 2" xfId="5484"/>
    <cellStyle name="40% - Ênfase4 7 2 2 2 2" xfId="13761"/>
    <cellStyle name="40% - Ênfase4 7 2 2 3" xfId="7509"/>
    <cellStyle name="40% - Ênfase4 7 2 2 3 2" xfId="15786"/>
    <cellStyle name="40% - Ênfase4 7 2 2 4" xfId="3450"/>
    <cellStyle name="40% - Ênfase4 7 2 2 4 2" xfId="11727"/>
    <cellStyle name="40% - Ênfase4 7 2 2 5" xfId="9678"/>
    <cellStyle name="40% - Ênfase4 7 2 3" xfId="885"/>
    <cellStyle name="40% - Ênfase4 7 2 3 2" xfId="4988"/>
    <cellStyle name="40% - Ênfase4 7 2 3 2 2" xfId="13265"/>
    <cellStyle name="40% - Ênfase4 7 2 3 3" xfId="7013"/>
    <cellStyle name="40% - Ênfase4 7 2 3 3 2" xfId="15290"/>
    <cellStyle name="40% - Ênfase4 7 2 3 4" xfId="2945"/>
    <cellStyle name="40% - Ênfase4 7 2 3 4 2" xfId="11222"/>
    <cellStyle name="40% - Ênfase4 7 2 3 5" xfId="9174"/>
    <cellStyle name="40% - Ênfase4 7 2 4" xfId="1935"/>
    <cellStyle name="40% - Ênfase4 7 2 4 2" xfId="6021"/>
    <cellStyle name="40% - Ênfase4 7 2 4 2 2" xfId="14298"/>
    <cellStyle name="40% - Ênfase4 7 2 4 3" xfId="8021"/>
    <cellStyle name="40% - Ênfase4 7 2 4 3 2" xfId="16298"/>
    <cellStyle name="40% - Ênfase4 7 2 4 4" xfId="3988"/>
    <cellStyle name="40% - Ênfase4 7 2 4 4 2" xfId="12265"/>
    <cellStyle name="40% - Ênfase4 7 2 4 5" xfId="10216"/>
    <cellStyle name="40% - Ênfase4 7 2 5" xfId="4484"/>
    <cellStyle name="40% - Ênfase4 7 2 5 2" xfId="12761"/>
    <cellStyle name="40% - Ênfase4 7 2 6" xfId="6515"/>
    <cellStyle name="40% - Ênfase4 7 2 6 2" xfId="14792"/>
    <cellStyle name="40% - Ênfase4 7 2 7" xfId="2436"/>
    <cellStyle name="40% - Ênfase4 7 2 7 2" xfId="10713"/>
    <cellStyle name="40% - Ênfase4 7 2 8" xfId="8667"/>
    <cellStyle name="40% - Ênfase4 7 3" xfId="1205"/>
    <cellStyle name="40% - Ênfase4 7 3 2" xfId="5296"/>
    <cellStyle name="40% - Ênfase4 7 3 2 2" xfId="13573"/>
    <cellStyle name="40% - Ênfase4 7 3 3" xfId="7321"/>
    <cellStyle name="40% - Ênfase4 7 3 3 2" xfId="15598"/>
    <cellStyle name="40% - Ênfase4 7 3 4" xfId="3261"/>
    <cellStyle name="40% - Ênfase4 7 3 4 2" xfId="11538"/>
    <cellStyle name="40% - Ênfase4 7 3 5" xfId="9489"/>
    <cellStyle name="40% - Ênfase4 7 4" xfId="695"/>
    <cellStyle name="40% - Ênfase4 7 4 2" xfId="4800"/>
    <cellStyle name="40% - Ênfase4 7 4 2 2" xfId="13077"/>
    <cellStyle name="40% - Ênfase4 7 4 3" xfId="6825"/>
    <cellStyle name="40% - Ênfase4 7 4 3 2" xfId="15102"/>
    <cellStyle name="40% - Ênfase4 7 4 4" xfId="2755"/>
    <cellStyle name="40% - Ênfase4 7 4 4 2" xfId="11032"/>
    <cellStyle name="40% - Ênfase4 7 4 5" xfId="8984"/>
    <cellStyle name="40% - Ênfase4 7 5" xfId="1746"/>
    <cellStyle name="40% - Ênfase4 7 5 2" xfId="5833"/>
    <cellStyle name="40% - Ênfase4 7 5 2 2" xfId="14110"/>
    <cellStyle name="40% - Ênfase4 7 5 3" xfId="7833"/>
    <cellStyle name="40% - Ênfase4 7 5 3 2" xfId="16110"/>
    <cellStyle name="40% - Ênfase4 7 5 4" xfId="3799"/>
    <cellStyle name="40% - Ênfase4 7 5 4 2" xfId="12076"/>
    <cellStyle name="40% - Ênfase4 7 5 5" xfId="10027"/>
    <cellStyle name="40% - Ênfase4 7 6" xfId="4296"/>
    <cellStyle name="40% - Ênfase4 7 6 2" xfId="12573"/>
    <cellStyle name="40% - Ênfase4 7 7" xfId="6327"/>
    <cellStyle name="40% - Ênfase4 7 7 2" xfId="14604"/>
    <cellStyle name="40% - Ênfase4 7 8" xfId="2247"/>
    <cellStyle name="40% - Ênfase4 7 8 2" xfId="10524"/>
    <cellStyle name="40% - Ênfase4 7 9" xfId="8478"/>
    <cellStyle name="40% - Ênfase4 8" xfId="439"/>
    <cellStyle name="40% - Ênfase4 8 2" xfId="440"/>
    <cellStyle name="40% - Ênfase4 8 2 2" xfId="1510"/>
    <cellStyle name="40% - Ênfase4 8 2 2 2" xfId="5600"/>
    <cellStyle name="40% - Ênfase4 8 2 2 2 2" xfId="13877"/>
    <cellStyle name="40% - Ênfase4 8 2 2 3" xfId="7624"/>
    <cellStyle name="40% - Ênfase4 8 2 2 3 2" xfId="15901"/>
    <cellStyle name="40% - Ênfase4 8 2 2 4" xfId="3566"/>
    <cellStyle name="40% - Ênfase4 8 2 2 4 2" xfId="11843"/>
    <cellStyle name="40% - Ênfase4 8 2 2 5" xfId="9794"/>
    <cellStyle name="40% - Ênfase4 8 2 3" xfId="1000"/>
    <cellStyle name="40% - Ênfase4 8 2 3 2" xfId="5103"/>
    <cellStyle name="40% - Ênfase4 8 2 3 2 2" xfId="13380"/>
    <cellStyle name="40% - Ênfase4 8 2 3 3" xfId="7128"/>
    <cellStyle name="40% - Ênfase4 8 2 3 3 2" xfId="15405"/>
    <cellStyle name="40% - Ênfase4 8 2 3 4" xfId="3060"/>
    <cellStyle name="40% - Ênfase4 8 2 3 4 2" xfId="11337"/>
    <cellStyle name="40% - Ênfase4 8 2 3 5" xfId="9289"/>
    <cellStyle name="40% - Ênfase4 8 2 4" xfId="2050"/>
    <cellStyle name="40% - Ênfase4 8 2 4 2" xfId="6136"/>
    <cellStyle name="40% - Ênfase4 8 2 4 2 2" xfId="14413"/>
    <cellStyle name="40% - Ênfase4 8 2 4 3" xfId="8136"/>
    <cellStyle name="40% - Ênfase4 8 2 4 3 2" xfId="16413"/>
    <cellStyle name="40% - Ênfase4 8 2 4 4" xfId="4103"/>
    <cellStyle name="40% - Ênfase4 8 2 4 4 2" xfId="12380"/>
    <cellStyle name="40% - Ênfase4 8 2 4 5" xfId="10331"/>
    <cellStyle name="40% - Ênfase4 8 2 5" xfId="4600"/>
    <cellStyle name="40% - Ênfase4 8 2 5 2" xfId="12877"/>
    <cellStyle name="40% - Ênfase4 8 2 6" xfId="6630"/>
    <cellStyle name="40% - Ênfase4 8 2 6 2" xfId="14907"/>
    <cellStyle name="40% - Ênfase4 8 2 7" xfId="2553"/>
    <cellStyle name="40% - Ênfase4 8 2 7 2" xfId="10830"/>
    <cellStyle name="40% - Ênfase4 8 2 8" xfId="8783"/>
    <cellStyle name="40% - Ênfase4 8 3" xfId="1509"/>
    <cellStyle name="40% - Ênfase4 8 3 2" xfId="5599"/>
    <cellStyle name="40% - Ênfase4 8 3 2 2" xfId="13876"/>
    <cellStyle name="40% - Ênfase4 8 3 3" xfId="7623"/>
    <cellStyle name="40% - Ênfase4 8 3 3 2" xfId="15900"/>
    <cellStyle name="40% - Ênfase4 8 3 4" xfId="3565"/>
    <cellStyle name="40% - Ênfase4 8 3 4 2" xfId="11842"/>
    <cellStyle name="40% - Ênfase4 8 3 5" xfId="9793"/>
    <cellStyle name="40% - Ênfase4 8 4" xfId="999"/>
    <cellStyle name="40% - Ênfase4 8 4 2" xfId="5102"/>
    <cellStyle name="40% - Ênfase4 8 4 2 2" xfId="13379"/>
    <cellStyle name="40% - Ênfase4 8 4 3" xfId="7127"/>
    <cellStyle name="40% - Ênfase4 8 4 3 2" xfId="15404"/>
    <cellStyle name="40% - Ênfase4 8 4 4" xfId="3059"/>
    <cellStyle name="40% - Ênfase4 8 4 4 2" xfId="11336"/>
    <cellStyle name="40% - Ênfase4 8 4 5" xfId="9288"/>
    <cellStyle name="40% - Ênfase4 8 5" xfId="2049"/>
    <cellStyle name="40% - Ênfase4 8 5 2" xfId="6135"/>
    <cellStyle name="40% - Ênfase4 8 5 2 2" xfId="14412"/>
    <cellStyle name="40% - Ênfase4 8 5 3" xfId="8135"/>
    <cellStyle name="40% - Ênfase4 8 5 3 2" xfId="16412"/>
    <cellStyle name="40% - Ênfase4 8 5 4" xfId="4102"/>
    <cellStyle name="40% - Ênfase4 8 5 4 2" xfId="12379"/>
    <cellStyle name="40% - Ênfase4 8 5 5" xfId="10330"/>
    <cellStyle name="40% - Ênfase4 8 6" xfId="4599"/>
    <cellStyle name="40% - Ênfase4 8 6 2" xfId="12876"/>
    <cellStyle name="40% - Ênfase4 8 7" xfId="6629"/>
    <cellStyle name="40% - Ênfase4 8 7 2" xfId="14906"/>
    <cellStyle name="40% - Ênfase4 8 8" xfId="2552"/>
    <cellStyle name="40% - Ênfase4 8 8 2" xfId="10829"/>
    <cellStyle name="40% - Ênfase4 8 9" xfId="8782"/>
    <cellStyle name="40% - Ênfase4 9" xfId="441"/>
    <cellStyle name="40% - Ênfase4 9 2" xfId="442"/>
    <cellStyle name="40% - Ênfase4 9 2 2" xfId="1512"/>
    <cellStyle name="40% - Ênfase4 9 2 2 2" xfId="5602"/>
    <cellStyle name="40% - Ênfase4 9 2 2 2 2" xfId="13879"/>
    <cellStyle name="40% - Ênfase4 9 2 2 3" xfId="7626"/>
    <cellStyle name="40% - Ênfase4 9 2 2 3 2" xfId="15903"/>
    <cellStyle name="40% - Ênfase4 9 2 2 4" xfId="3568"/>
    <cellStyle name="40% - Ênfase4 9 2 2 4 2" xfId="11845"/>
    <cellStyle name="40% - Ênfase4 9 2 2 5" xfId="9796"/>
    <cellStyle name="40% - Ênfase4 9 2 3" xfId="1002"/>
    <cellStyle name="40% - Ênfase4 9 2 3 2" xfId="5105"/>
    <cellStyle name="40% - Ênfase4 9 2 3 2 2" xfId="13382"/>
    <cellStyle name="40% - Ênfase4 9 2 3 3" xfId="7130"/>
    <cellStyle name="40% - Ênfase4 9 2 3 3 2" xfId="15407"/>
    <cellStyle name="40% - Ênfase4 9 2 3 4" xfId="3062"/>
    <cellStyle name="40% - Ênfase4 9 2 3 4 2" xfId="11339"/>
    <cellStyle name="40% - Ênfase4 9 2 3 5" xfId="9291"/>
    <cellStyle name="40% - Ênfase4 9 2 4" xfId="2052"/>
    <cellStyle name="40% - Ênfase4 9 2 4 2" xfId="6138"/>
    <cellStyle name="40% - Ênfase4 9 2 4 2 2" xfId="14415"/>
    <cellStyle name="40% - Ênfase4 9 2 4 3" xfId="8138"/>
    <cellStyle name="40% - Ênfase4 9 2 4 3 2" xfId="16415"/>
    <cellStyle name="40% - Ênfase4 9 2 4 4" xfId="4105"/>
    <cellStyle name="40% - Ênfase4 9 2 4 4 2" xfId="12382"/>
    <cellStyle name="40% - Ênfase4 9 2 4 5" xfId="10333"/>
    <cellStyle name="40% - Ênfase4 9 2 5" xfId="4602"/>
    <cellStyle name="40% - Ênfase4 9 2 5 2" xfId="12879"/>
    <cellStyle name="40% - Ênfase4 9 2 6" xfId="6632"/>
    <cellStyle name="40% - Ênfase4 9 2 6 2" xfId="14909"/>
    <cellStyle name="40% - Ênfase4 9 2 7" xfId="2555"/>
    <cellStyle name="40% - Ênfase4 9 2 7 2" xfId="10832"/>
    <cellStyle name="40% - Ênfase4 9 2 8" xfId="8785"/>
    <cellStyle name="40% - Ênfase4 9 3" xfId="1511"/>
    <cellStyle name="40% - Ênfase4 9 3 2" xfId="5601"/>
    <cellStyle name="40% - Ênfase4 9 3 2 2" xfId="13878"/>
    <cellStyle name="40% - Ênfase4 9 3 3" xfId="7625"/>
    <cellStyle name="40% - Ênfase4 9 3 3 2" xfId="15902"/>
    <cellStyle name="40% - Ênfase4 9 3 4" xfId="3567"/>
    <cellStyle name="40% - Ênfase4 9 3 4 2" xfId="11844"/>
    <cellStyle name="40% - Ênfase4 9 3 5" xfId="9795"/>
    <cellStyle name="40% - Ênfase4 9 4" xfId="1001"/>
    <cellStyle name="40% - Ênfase4 9 4 2" xfId="5104"/>
    <cellStyle name="40% - Ênfase4 9 4 2 2" xfId="13381"/>
    <cellStyle name="40% - Ênfase4 9 4 3" xfId="7129"/>
    <cellStyle name="40% - Ênfase4 9 4 3 2" xfId="15406"/>
    <cellStyle name="40% - Ênfase4 9 4 4" xfId="3061"/>
    <cellStyle name="40% - Ênfase4 9 4 4 2" xfId="11338"/>
    <cellStyle name="40% - Ênfase4 9 4 5" xfId="9290"/>
    <cellStyle name="40% - Ênfase4 9 5" xfId="2051"/>
    <cellStyle name="40% - Ênfase4 9 5 2" xfId="6137"/>
    <cellStyle name="40% - Ênfase4 9 5 2 2" xfId="14414"/>
    <cellStyle name="40% - Ênfase4 9 5 3" xfId="8137"/>
    <cellStyle name="40% - Ênfase4 9 5 3 2" xfId="16414"/>
    <cellStyle name="40% - Ênfase4 9 5 4" xfId="4104"/>
    <cellStyle name="40% - Ênfase4 9 5 4 2" xfId="12381"/>
    <cellStyle name="40% - Ênfase4 9 5 5" xfId="10332"/>
    <cellStyle name="40% - Ênfase4 9 6" xfId="4601"/>
    <cellStyle name="40% - Ênfase4 9 6 2" xfId="12878"/>
    <cellStyle name="40% - Ênfase4 9 7" xfId="6631"/>
    <cellStyle name="40% - Ênfase4 9 7 2" xfId="14908"/>
    <cellStyle name="40% - Ênfase4 9 8" xfId="2554"/>
    <cellStyle name="40% - Ênfase4 9 8 2" xfId="10831"/>
    <cellStyle name="40% - Ênfase4 9 9" xfId="8784"/>
    <cellStyle name="40% - Ênfase5 10" xfId="443"/>
    <cellStyle name="40% - Ênfase5 10 2" xfId="60"/>
    <cellStyle name="40% - Ênfase5 10 2 2" xfId="1158"/>
    <cellStyle name="40% - Ênfase5 10 2 2 2" xfId="5250"/>
    <cellStyle name="40% - Ênfase5 10 2 2 2 2" xfId="13527"/>
    <cellStyle name="40% - Ênfase5 10 2 2 3" xfId="7275"/>
    <cellStyle name="40% - Ênfase5 10 2 2 3 2" xfId="15552"/>
    <cellStyle name="40% - Ênfase5 10 2 2 4" xfId="3215"/>
    <cellStyle name="40% - Ênfase5 10 2 2 4 2" xfId="11492"/>
    <cellStyle name="40% - Ênfase5 10 2 2 5" xfId="9443"/>
    <cellStyle name="40% - Ênfase5 10 2 3" xfId="649"/>
    <cellStyle name="40% - Ênfase5 10 2 3 2" xfId="4755"/>
    <cellStyle name="40% - Ênfase5 10 2 3 2 2" xfId="13032"/>
    <cellStyle name="40% - Ênfase5 10 2 3 3" xfId="6780"/>
    <cellStyle name="40% - Ênfase5 10 2 3 3 2" xfId="15057"/>
    <cellStyle name="40% - Ênfase5 10 2 3 4" xfId="2710"/>
    <cellStyle name="40% - Ênfase5 10 2 3 4 2" xfId="10987"/>
    <cellStyle name="40% - Ênfase5 10 2 3 5" xfId="8939"/>
    <cellStyle name="40% - Ênfase5 10 2 4" xfId="1701"/>
    <cellStyle name="40% - Ênfase5 10 2 4 2" xfId="5788"/>
    <cellStyle name="40% - Ênfase5 10 2 4 2 2" xfId="14065"/>
    <cellStyle name="40% - Ênfase5 10 2 4 3" xfId="7788"/>
    <cellStyle name="40% - Ênfase5 10 2 4 3 2" xfId="16065"/>
    <cellStyle name="40% - Ênfase5 10 2 4 4" xfId="3754"/>
    <cellStyle name="40% - Ênfase5 10 2 4 4 2" xfId="12031"/>
    <cellStyle name="40% - Ênfase5 10 2 4 5" xfId="9982"/>
    <cellStyle name="40% - Ênfase5 10 2 5" xfId="4251"/>
    <cellStyle name="40% - Ênfase5 10 2 5 2" xfId="12528"/>
    <cellStyle name="40% - Ênfase5 10 2 6" xfId="6282"/>
    <cellStyle name="40% - Ênfase5 10 2 6 2" xfId="14559"/>
    <cellStyle name="40% - Ênfase5 10 2 7" xfId="2201"/>
    <cellStyle name="40% - Ênfase5 10 2 7 2" xfId="10478"/>
    <cellStyle name="40% - Ênfase5 10 2 8" xfId="8433"/>
    <cellStyle name="40% - Ênfase5 10 3" xfId="1513"/>
    <cellStyle name="40% - Ênfase5 10 3 2" xfId="5603"/>
    <cellStyle name="40% - Ênfase5 10 3 2 2" xfId="13880"/>
    <cellStyle name="40% - Ênfase5 10 3 3" xfId="7627"/>
    <cellStyle name="40% - Ênfase5 10 3 3 2" xfId="15904"/>
    <cellStyle name="40% - Ênfase5 10 3 4" xfId="3569"/>
    <cellStyle name="40% - Ênfase5 10 3 4 2" xfId="11846"/>
    <cellStyle name="40% - Ênfase5 10 3 5" xfId="9797"/>
    <cellStyle name="40% - Ênfase5 10 4" xfId="1003"/>
    <cellStyle name="40% - Ênfase5 10 4 2" xfId="5106"/>
    <cellStyle name="40% - Ênfase5 10 4 2 2" xfId="13383"/>
    <cellStyle name="40% - Ênfase5 10 4 3" xfId="7131"/>
    <cellStyle name="40% - Ênfase5 10 4 3 2" xfId="15408"/>
    <cellStyle name="40% - Ênfase5 10 4 4" xfId="3063"/>
    <cellStyle name="40% - Ênfase5 10 4 4 2" xfId="11340"/>
    <cellStyle name="40% - Ênfase5 10 4 5" xfId="9292"/>
    <cellStyle name="40% - Ênfase5 10 5" xfId="2053"/>
    <cellStyle name="40% - Ênfase5 10 5 2" xfId="6139"/>
    <cellStyle name="40% - Ênfase5 10 5 2 2" xfId="14416"/>
    <cellStyle name="40% - Ênfase5 10 5 3" xfId="8139"/>
    <cellStyle name="40% - Ênfase5 10 5 3 2" xfId="16416"/>
    <cellStyle name="40% - Ênfase5 10 5 4" xfId="4106"/>
    <cellStyle name="40% - Ênfase5 10 5 4 2" xfId="12383"/>
    <cellStyle name="40% - Ênfase5 10 5 5" xfId="10334"/>
    <cellStyle name="40% - Ênfase5 10 6" xfId="4603"/>
    <cellStyle name="40% - Ênfase5 10 6 2" xfId="12880"/>
    <cellStyle name="40% - Ênfase5 10 7" xfId="6633"/>
    <cellStyle name="40% - Ênfase5 10 7 2" xfId="14910"/>
    <cellStyle name="40% - Ênfase5 10 8" xfId="2556"/>
    <cellStyle name="40% - Ênfase5 10 8 2" xfId="10833"/>
    <cellStyle name="40% - Ênfase5 10 9" xfId="8786"/>
    <cellStyle name="40% - Ênfase5 11" xfId="445"/>
    <cellStyle name="40% - Ênfase5 11 2" xfId="1514"/>
    <cellStyle name="40% - Ênfase5 11 2 2" xfId="5604"/>
    <cellStyle name="40% - Ênfase5 11 2 2 2" xfId="13881"/>
    <cellStyle name="40% - Ênfase5 11 2 3" xfId="7628"/>
    <cellStyle name="40% - Ênfase5 11 2 3 2" xfId="15905"/>
    <cellStyle name="40% - Ênfase5 11 2 4" xfId="3570"/>
    <cellStyle name="40% - Ênfase5 11 2 4 2" xfId="11847"/>
    <cellStyle name="40% - Ênfase5 11 2 5" xfId="9798"/>
    <cellStyle name="40% - Ênfase5 11 3" xfId="1004"/>
    <cellStyle name="40% - Ênfase5 11 3 2" xfId="5107"/>
    <cellStyle name="40% - Ênfase5 11 3 2 2" xfId="13384"/>
    <cellStyle name="40% - Ênfase5 11 3 3" xfId="7132"/>
    <cellStyle name="40% - Ênfase5 11 3 3 2" xfId="15409"/>
    <cellStyle name="40% - Ênfase5 11 3 4" xfId="3064"/>
    <cellStyle name="40% - Ênfase5 11 3 4 2" xfId="11341"/>
    <cellStyle name="40% - Ênfase5 11 3 5" xfId="9293"/>
    <cellStyle name="40% - Ênfase5 11 4" xfId="2054"/>
    <cellStyle name="40% - Ênfase5 11 4 2" xfId="6140"/>
    <cellStyle name="40% - Ênfase5 11 4 2 2" xfId="14417"/>
    <cellStyle name="40% - Ênfase5 11 4 3" xfId="8140"/>
    <cellStyle name="40% - Ênfase5 11 4 3 2" xfId="16417"/>
    <cellStyle name="40% - Ênfase5 11 4 4" xfId="4107"/>
    <cellStyle name="40% - Ênfase5 11 4 4 2" xfId="12384"/>
    <cellStyle name="40% - Ênfase5 11 4 5" xfId="10335"/>
    <cellStyle name="40% - Ênfase5 11 5" xfId="4604"/>
    <cellStyle name="40% - Ênfase5 11 5 2" xfId="12881"/>
    <cellStyle name="40% - Ênfase5 11 6" xfId="6634"/>
    <cellStyle name="40% - Ênfase5 11 6 2" xfId="14911"/>
    <cellStyle name="40% - Ênfase5 11 7" xfId="2557"/>
    <cellStyle name="40% - Ênfase5 11 7 2" xfId="10834"/>
    <cellStyle name="40% - Ênfase5 11 8" xfId="8787"/>
    <cellStyle name="40% - Ênfase5 12" xfId="447"/>
    <cellStyle name="40% - Ênfase5 12 2" xfId="1515"/>
    <cellStyle name="40% - Ênfase5 12 2 2" xfId="5605"/>
    <cellStyle name="40% - Ênfase5 12 2 2 2" xfId="13882"/>
    <cellStyle name="40% - Ênfase5 12 2 3" xfId="7629"/>
    <cellStyle name="40% - Ênfase5 12 2 3 2" xfId="15906"/>
    <cellStyle name="40% - Ênfase5 12 2 4" xfId="3571"/>
    <cellStyle name="40% - Ênfase5 12 2 4 2" xfId="11848"/>
    <cellStyle name="40% - Ênfase5 12 2 5" xfId="9799"/>
    <cellStyle name="40% - Ênfase5 12 3" xfId="1005"/>
    <cellStyle name="40% - Ênfase5 12 3 2" xfId="5108"/>
    <cellStyle name="40% - Ênfase5 12 3 2 2" xfId="13385"/>
    <cellStyle name="40% - Ênfase5 12 3 3" xfId="7133"/>
    <cellStyle name="40% - Ênfase5 12 3 3 2" xfId="15410"/>
    <cellStyle name="40% - Ênfase5 12 3 4" xfId="3065"/>
    <cellStyle name="40% - Ênfase5 12 3 4 2" xfId="11342"/>
    <cellStyle name="40% - Ênfase5 12 3 5" xfId="9294"/>
    <cellStyle name="40% - Ênfase5 12 4" xfId="2055"/>
    <cellStyle name="40% - Ênfase5 12 4 2" xfId="6141"/>
    <cellStyle name="40% - Ênfase5 12 4 2 2" xfId="14418"/>
    <cellStyle name="40% - Ênfase5 12 4 3" xfId="8141"/>
    <cellStyle name="40% - Ênfase5 12 4 3 2" xfId="16418"/>
    <cellStyle name="40% - Ênfase5 12 4 4" xfId="4108"/>
    <cellStyle name="40% - Ênfase5 12 4 4 2" xfId="12385"/>
    <cellStyle name="40% - Ênfase5 12 4 5" xfId="10336"/>
    <cellStyle name="40% - Ênfase5 12 5" xfId="4605"/>
    <cellStyle name="40% - Ênfase5 12 5 2" xfId="12882"/>
    <cellStyle name="40% - Ênfase5 12 6" xfId="6635"/>
    <cellStyle name="40% - Ênfase5 12 6 2" xfId="14912"/>
    <cellStyle name="40% - Ênfase5 12 7" xfId="2558"/>
    <cellStyle name="40% - Ênfase5 12 7 2" xfId="10835"/>
    <cellStyle name="40% - Ênfase5 12 8" xfId="8788"/>
    <cellStyle name="40% - Ênfase5 13" xfId="448"/>
    <cellStyle name="40% - Ênfase5 13 2" xfId="1516"/>
    <cellStyle name="40% - Ênfase5 13 2 2" xfId="5606"/>
    <cellStyle name="40% - Ênfase5 13 2 2 2" xfId="13883"/>
    <cellStyle name="40% - Ênfase5 13 2 3" xfId="7630"/>
    <cellStyle name="40% - Ênfase5 13 2 3 2" xfId="15907"/>
    <cellStyle name="40% - Ênfase5 13 2 4" xfId="3572"/>
    <cellStyle name="40% - Ênfase5 13 2 4 2" xfId="11849"/>
    <cellStyle name="40% - Ênfase5 13 2 5" xfId="9800"/>
    <cellStyle name="40% - Ênfase5 13 3" xfId="1006"/>
    <cellStyle name="40% - Ênfase5 13 3 2" xfId="5109"/>
    <cellStyle name="40% - Ênfase5 13 3 2 2" xfId="13386"/>
    <cellStyle name="40% - Ênfase5 13 3 3" xfId="7134"/>
    <cellStyle name="40% - Ênfase5 13 3 3 2" xfId="15411"/>
    <cellStyle name="40% - Ênfase5 13 3 4" xfId="3066"/>
    <cellStyle name="40% - Ênfase5 13 3 4 2" xfId="11343"/>
    <cellStyle name="40% - Ênfase5 13 3 5" xfId="9295"/>
    <cellStyle name="40% - Ênfase5 13 4" xfId="2056"/>
    <cellStyle name="40% - Ênfase5 13 4 2" xfId="6142"/>
    <cellStyle name="40% - Ênfase5 13 4 2 2" xfId="14419"/>
    <cellStyle name="40% - Ênfase5 13 4 3" xfId="8142"/>
    <cellStyle name="40% - Ênfase5 13 4 3 2" xfId="16419"/>
    <cellStyle name="40% - Ênfase5 13 4 4" xfId="4109"/>
    <cellStyle name="40% - Ênfase5 13 4 4 2" xfId="12386"/>
    <cellStyle name="40% - Ênfase5 13 4 5" xfId="10337"/>
    <cellStyle name="40% - Ênfase5 13 5" xfId="4606"/>
    <cellStyle name="40% - Ênfase5 13 5 2" xfId="12883"/>
    <cellStyle name="40% - Ênfase5 13 6" xfId="6636"/>
    <cellStyle name="40% - Ênfase5 13 6 2" xfId="14913"/>
    <cellStyle name="40% - Ênfase5 13 7" xfId="2559"/>
    <cellStyle name="40% - Ênfase5 13 7 2" xfId="10836"/>
    <cellStyle name="40% - Ênfase5 13 8" xfId="8789"/>
    <cellStyle name="40% - Ênfase5 14" xfId="384"/>
    <cellStyle name="40% - Ênfase5 14 2" xfId="1464"/>
    <cellStyle name="40% - Ênfase5 14 2 2" xfId="5554"/>
    <cellStyle name="40% - Ênfase5 14 2 2 2" xfId="13831"/>
    <cellStyle name="40% - Ênfase5 14 2 3" xfId="7578"/>
    <cellStyle name="40% - Ênfase5 14 2 3 2" xfId="15855"/>
    <cellStyle name="40% - Ênfase5 14 2 4" xfId="3520"/>
    <cellStyle name="40% - Ênfase5 14 2 4 2" xfId="11797"/>
    <cellStyle name="40% - Ênfase5 14 2 5" xfId="9748"/>
    <cellStyle name="40% - Ênfase5 14 3" xfId="954"/>
    <cellStyle name="40% - Ênfase5 14 3 2" xfId="5057"/>
    <cellStyle name="40% - Ênfase5 14 3 2 2" xfId="13334"/>
    <cellStyle name="40% - Ênfase5 14 3 3" xfId="7082"/>
    <cellStyle name="40% - Ênfase5 14 3 3 2" xfId="15359"/>
    <cellStyle name="40% - Ênfase5 14 3 4" xfId="3014"/>
    <cellStyle name="40% - Ênfase5 14 3 4 2" xfId="11291"/>
    <cellStyle name="40% - Ênfase5 14 3 5" xfId="9243"/>
    <cellStyle name="40% - Ênfase5 14 4" xfId="2004"/>
    <cellStyle name="40% - Ênfase5 14 4 2" xfId="6090"/>
    <cellStyle name="40% - Ênfase5 14 4 2 2" xfId="14367"/>
    <cellStyle name="40% - Ênfase5 14 4 3" xfId="8090"/>
    <cellStyle name="40% - Ênfase5 14 4 3 2" xfId="16367"/>
    <cellStyle name="40% - Ênfase5 14 4 4" xfId="4057"/>
    <cellStyle name="40% - Ênfase5 14 4 4 2" xfId="12334"/>
    <cellStyle name="40% - Ênfase5 14 4 5" xfId="10285"/>
    <cellStyle name="40% - Ênfase5 14 5" xfId="4554"/>
    <cellStyle name="40% - Ênfase5 14 5 2" xfId="12831"/>
    <cellStyle name="40% - Ênfase5 14 6" xfId="6584"/>
    <cellStyle name="40% - Ênfase5 14 6 2" xfId="14861"/>
    <cellStyle name="40% - Ênfase5 14 7" xfId="2507"/>
    <cellStyle name="40% - Ênfase5 14 7 2" xfId="10784"/>
    <cellStyle name="40% - Ênfase5 14 8" xfId="8737"/>
    <cellStyle name="40% - Ênfase5 15" xfId="450"/>
    <cellStyle name="40% - Ênfase5 15 2" xfId="1517"/>
    <cellStyle name="40% - Ênfase5 15 2 2" xfId="5607"/>
    <cellStyle name="40% - Ênfase5 15 2 2 2" xfId="13884"/>
    <cellStyle name="40% - Ênfase5 15 2 3" xfId="7631"/>
    <cellStyle name="40% - Ênfase5 15 2 3 2" xfId="15908"/>
    <cellStyle name="40% - Ênfase5 15 2 4" xfId="3573"/>
    <cellStyle name="40% - Ênfase5 15 2 4 2" xfId="11850"/>
    <cellStyle name="40% - Ênfase5 15 2 5" xfId="9801"/>
    <cellStyle name="40% - Ênfase5 15 3" xfId="1007"/>
    <cellStyle name="40% - Ênfase5 15 3 2" xfId="5110"/>
    <cellStyle name="40% - Ênfase5 15 3 2 2" xfId="13387"/>
    <cellStyle name="40% - Ênfase5 15 3 3" xfId="7135"/>
    <cellStyle name="40% - Ênfase5 15 3 3 2" xfId="15412"/>
    <cellStyle name="40% - Ênfase5 15 3 4" xfId="3067"/>
    <cellStyle name="40% - Ênfase5 15 3 4 2" xfId="11344"/>
    <cellStyle name="40% - Ênfase5 15 3 5" xfId="9296"/>
    <cellStyle name="40% - Ênfase5 15 4" xfId="2057"/>
    <cellStyle name="40% - Ênfase5 15 4 2" xfId="6143"/>
    <cellStyle name="40% - Ênfase5 15 4 2 2" xfId="14420"/>
    <cellStyle name="40% - Ênfase5 15 4 3" xfId="8143"/>
    <cellStyle name="40% - Ênfase5 15 4 3 2" xfId="16420"/>
    <cellStyle name="40% - Ênfase5 15 4 4" xfId="4110"/>
    <cellStyle name="40% - Ênfase5 15 4 4 2" xfId="12387"/>
    <cellStyle name="40% - Ênfase5 15 4 5" xfId="10338"/>
    <cellStyle name="40% - Ênfase5 15 5" xfId="4607"/>
    <cellStyle name="40% - Ênfase5 15 5 2" xfId="12884"/>
    <cellStyle name="40% - Ênfase5 15 6" xfId="6637"/>
    <cellStyle name="40% - Ênfase5 15 6 2" xfId="14914"/>
    <cellStyle name="40% - Ênfase5 15 7" xfId="2560"/>
    <cellStyle name="40% - Ênfase5 15 7 2" xfId="10837"/>
    <cellStyle name="40% - Ênfase5 15 8" xfId="8790"/>
    <cellStyle name="40% - Ênfase5 16" xfId="455"/>
    <cellStyle name="40% - Ênfase5 16 2" xfId="1522"/>
    <cellStyle name="40% - Ênfase5 16 2 2" xfId="5612"/>
    <cellStyle name="40% - Ênfase5 16 2 2 2" xfId="13889"/>
    <cellStyle name="40% - Ênfase5 16 2 3" xfId="7635"/>
    <cellStyle name="40% - Ênfase5 16 2 3 2" xfId="15912"/>
    <cellStyle name="40% - Ênfase5 16 2 4" xfId="3578"/>
    <cellStyle name="40% - Ênfase5 16 2 4 2" xfId="11855"/>
    <cellStyle name="40% - Ênfase5 16 2 5" xfId="9806"/>
    <cellStyle name="40% - Ênfase5 16 3" xfId="1011"/>
    <cellStyle name="40% - Ênfase5 16 3 2" xfId="5114"/>
    <cellStyle name="40% - Ênfase5 16 3 2 2" xfId="13391"/>
    <cellStyle name="40% - Ênfase5 16 3 3" xfId="7139"/>
    <cellStyle name="40% - Ênfase5 16 3 3 2" xfId="15416"/>
    <cellStyle name="40% - Ênfase5 16 3 4" xfId="3071"/>
    <cellStyle name="40% - Ênfase5 16 3 4 2" xfId="11348"/>
    <cellStyle name="40% - Ênfase5 16 3 5" xfId="9300"/>
    <cellStyle name="40% - Ênfase5 16 4" xfId="2061"/>
    <cellStyle name="40% - Ênfase5 16 4 2" xfId="6147"/>
    <cellStyle name="40% - Ênfase5 16 4 2 2" xfId="14424"/>
    <cellStyle name="40% - Ênfase5 16 4 3" xfId="8147"/>
    <cellStyle name="40% - Ênfase5 16 4 3 2" xfId="16424"/>
    <cellStyle name="40% - Ênfase5 16 4 4" xfId="4114"/>
    <cellStyle name="40% - Ênfase5 16 4 4 2" xfId="12391"/>
    <cellStyle name="40% - Ênfase5 16 4 5" xfId="10342"/>
    <cellStyle name="40% - Ênfase5 16 5" xfId="4612"/>
    <cellStyle name="40% - Ênfase5 16 5 2" xfId="12889"/>
    <cellStyle name="40% - Ênfase5 16 6" xfId="6641"/>
    <cellStyle name="40% - Ênfase5 16 6 2" xfId="14918"/>
    <cellStyle name="40% - Ênfase5 16 7" xfId="2565"/>
    <cellStyle name="40% - Ênfase5 16 7 2" xfId="10842"/>
    <cellStyle name="40% - Ênfase5 16 8" xfId="8795"/>
    <cellStyle name="40% - Ênfase5 17" xfId="288"/>
    <cellStyle name="40% - Ênfase5 17 2" xfId="1376"/>
    <cellStyle name="40% - Ênfase5 17 2 2" xfId="5466"/>
    <cellStyle name="40% - Ênfase5 17 2 2 2" xfId="13743"/>
    <cellStyle name="40% - Ênfase5 17 2 3" xfId="7491"/>
    <cellStyle name="40% - Ênfase5 17 2 3 2" xfId="15768"/>
    <cellStyle name="40% - Ênfase5 17 2 4" xfId="3432"/>
    <cellStyle name="40% - Ênfase5 17 2 4 2" xfId="11709"/>
    <cellStyle name="40% - Ênfase5 17 2 5" xfId="9660"/>
    <cellStyle name="40% - Ênfase5 17 3" xfId="867"/>
    <cellStyle name="40% - Ênfase5 17 3 2" xfId="4970"/>
    <cellStyle name="40% - Ênfase5 17 3 2 2" xfId="13247"/>
    <cellStyle name="40% - Ênfase5 17 3 3" xfId="6995"/>
    <cellStyle name="40% - Ênfase5 17 3 3 2" xfId="15272"/>
    <cellStyle name="40% - Ênfase5 17 3 4" xfId="2927"/>
    <cellStyle name="40% - Ênfase5 17 3 4 2" xfId="11204"/>
    <cellStyle name="40% - Ênfase5 17 3 5" xfId="9156"/>
    <cellStyle name="40% - Ênfase5 17 4" xfId="1917"/>
    <cellStyle name="40% - Ênfase5 17 4 2" xfId="6003"/>
    <cellStyle name="40% - Ênfase5 17 4 2 2" xfId="14280"/>
    <cellStyle name="40% - Ênfase5 17 4 3" xfId="8003"/>
    <cellStyle name="40% - Ênfase5 17 4 3 2" xfId="16280"/>
    <cellStyle name="40% - Ênfase5 17 4 4" xfId="3970"/>
    <cellStyle name="40% - Ênfase5 17 4 4 2" xfId="12247"/>
    <cellStyle name="40% - Ênfase5 17 4 5" xfId="10198"/>
    <cellStyle name="40% - Ênfase5 17 5" xfId="4466"/>
    <cellStyle name="40% - Ênfase5 17 5 2" xfId="12743"/>
    <cellStyle name="40% - Ênfase5 17 6" xfId="6497"/>
    <cellStyle name="40% - Ênfase5 17 6 2" xfId="14774"/>
    <cellStyle name="40% - Ênfase5 17 7" xfId="2418"/>
    <cellStyle name="40% - Ênfase5 17 7 2" xfId="10695"/>
    <cellStyle name="40% - Ênfase5 17 8" xfId="8649"/>
    <cellStyle name="40% - Ênfase5 18" xfId="457"/>
    <cellStyle name="40% - Ênfase5 18 2" xfId="1524"/>
    <cellStyle name="40% - Ênfase5 18 2 2" xfId="5614"/>
    <cellStyle name="40% - Ênfase5 18 2 2 2" xfId="13891"/>
    <cellStyle name="40% - Ênfase5 18 2 3" xfId="7637"/>
    <cellStyle name="40% - Ênfase5 18 2 3 2" xfId="15914"/>
    <cellStyle name="40% - Ênfase5 18 2 4" xfId="3580"/>
    <cellStyle name="40% - Ênfase5 18 2 4 2" xfId="11857"/>
    <cellStyle name="40% - Ênfase5 18 2 5" xfId="9808"/>
    <cellStyle name="40% - Ênfase5 18 3" xfId="1013"/>
    <cellStyle name="40% - Ênfase5 18 3 2" xfId="5116"/>
    <cellStyle name="40% - Ênfase5 18 3 2 2" xfId="13393"/>
    <cellStyle name="40% - Ênfase5 18 3 3" xfId="7141"/>
    <cellStyle name="40% - Ênfase5 18 3 3 2" xfId="15418"/>
    <cellStyle name="40% - Ênfase5 18 3 4" xfId="3073"/>
    <cellStyle name="40% - Ênfase5 18 3 4 2" xfId="11350"/>
    <cellStyle name="40% - Ênfase5 18 3 5" xfId="9302"/>
    <cellStyle name="40% - Ênfase5 18 4" xfId="2063"/>
    <cellStyle name="40% - Ênfase5 18 4 2" xfId="6149"/>
    <cellStyle name="40% - Ênfase5 18 4 2 2" xfId="14426"/>
    <cellStyle name="40% - Ênfase5 18 4 3" xfId="8149"/>
    <cellStyle name="40% - Ênfase5 18 4 3 2" xfId="16426"/>
    <cellStyle name="40% - Ênfase5 18 4 4" xfId="4116"/>
    <cellStyle name="40% - Ênfase5 18 4 4 2" xfId="12393"/>
    <cellStyle name="40% - Ênfase5 18 4 5" xfId="10344"/>
    <cellStyle name="40% - Ênfase5 18 5" xfId="4614"/>
    <cellStyle name="40% - Ênfase5 18 5 2" xfId="12891"/>
    <cellStyle name="40% - Ênfase5 18 6" xfId="6643"/>
    <cellStyle name="40% - Ênfase5 18 6 2" xfId="14920"/>
    <cellStyle name="40% - Ênfase5 18 7" xfId="2567"/>
    <cellStyle name="40% - Ênfase5 18 7 2" xfId="10844"/>
    <cellStyle name="40% - Ênfase5 18 8" xfId="8797"/>
    <cellStyle name="40% - Ênfase5 19" xfId="458"/>
    <cellStyle name="40% - Ênfase5 19 2" xfId="1525"/>
    <cellStyle name="40% - Ênfase5 19 2 2" xfId="5615"/>
    <cellStyle name="40% - Ênfase5 19 2 2 2" xfId="13892"/>
    <cellStyle name="40% - Ênfase5 19 2 3" xfId="7638"/>
    <cellStyle name="40% - Ênfase5 19 2 3 2" xfId="15915"/>
    <cellStyle name="40% - Ênfase5 19 2 4" xfId="3581"/>
    <cellStyle name="40% - Ênfase5 19 2 4 2" xfId="11858"/>
    <cellStyle name="40% - Ênfase5 19 2 5" xfId="9809"/>
    <cellStyle name="40% - Ênfase5 19 3" xfId="1014"/>
    <cellStyle name="40% - Ênfase5 19 3 2" xfId="5117"/>
    <cellStyle name="40% - Ênfase5 19 3 2 2" xfId="13394"/>
    <cellStyle name="40% - Ênfase5 19 3 3" xfId="7142"/>
    <cellStyle name="40% - Ênfase5 19 3 3 2" xfId="15419"/>
    <cellStyle name="40% - Ênfase5 19 3 4" xfId="3074"/>
    <cellStyle name="40% - Ênfase5 19 3 4 2" xfId="11351"/>
    <cellStyle name="40% - Ênfase5 19 3 5" xfId="9303"/>
    <cellStyle name="40% - Ênfase5 19 4" xfId="2064"/>
    <cellStyle name="40% - Ênfase5 19 4 2" xfId="6150"/>
    <cellStyle name="40% - Ênfase5 19 4 2 2" xfId="14427"/>
    <cellStyle name="40% - Ênfase5 19 4 3" xfId="8150"/>
    <cellStyle name="40% - Ênfase5 19 4 3 2" xfId="16427"/>
    <cellStyle name="40% - Ênfase5 19 4 4" xfId="4117"/>
    <cellStyle name="40% - Ênfase5 19 4 4 2" xfId="12394"/>
    <cellStyle name="40% - Ênfase5 19 4 5" xfId="10345"/>
    <cellStyle name="40% - Ênfase5 19 5" xfId="4615"/>
    <cellStyle name="40% - Ênfase5 19 5 2" xfId="12892"/>
    <cellStyle name="40% - Ênfase5 19 6" xfId="6644"/>
    <cellStyle name="40% - Ênfase5 19 6 2" xfId="14921"/>
    <cellStyle name="40% - Ênfase5 19 7" xfId="2568"/>
    <cellStyle name="40% - Ênfase5 19 7 2" xfId="10845"/>
    <cellStyle name="40% - Ênfase5 19 8" xfId="8798"/>
    <cellStyle name="40% - Ênfase5 2" xfId="204"/>
    <cellStyle name="40% - Ênfase5 2 2" xfId="206"/>
    <cellStyle name="40% - Ênfase5 2 2 2" xfId="1299"/>
    <cellStyle name="40% - Ênfase5 2 2 2 2" xfId="5389"/>
    <cellStyle name="40% - Ênfase5 2 2 2 2 2" xfId="13666"/>
    <cellStyle name="40% - Ênfase5 2 2 2 3" xfId="7414"/>
    <cellStyle name="40% - Ênfase5 2 2 2 3 2" xfId="15691"/>
    <cellStyle name="40% - Ênfase5 2 2 2 4" xfId="3355"/>
    <cellStyle name="40% - Ênfase5 2 2 2 4 2" xfId="11632"/>
    <cellStyle name="40% - Ênfase5 2 2 2 5" xfId="9583"/>
    <cellStyle name="40% - Ênfase5 2 2 3" xfId="790"/>
    <cellStyle name="40% - Ênfase5 2 2 3 2" xfId="4893"/>
    <cellStyle name="40% - Ênfase5 2 2 3 2 2" xfId="13170"/>
    <cellStyle name="40% - Ênfase5 2 2 3 3" xfId="6918"/>
    <cellStyle name="40% - Ênfase5 2 2 3 3 2" xfId="15195"/>
    <cellStyle name="40% - Ênfase5 2 2 3 4" xfId="2850"/>
    <cellStyle name="40% - Ênfase5 2 2 3 4 2" xfId="11127"/>
    <cellStyle name="40% - Ênfase5 2 2 3 5" xfId="9079"/>
    <cellStyle name="40% - Ênfase5 2 2 4" xfId="1840"/>
    <cellStyle name="40% - Ênfase5 2 2 4 2" xfId="5926"/>
    <cellStyle name="40% - Ênfase5 2 2 4 2 2" xfId="14203"/>
    <cellStyle name="40% - Ênfase5 2 2 4 3" xfId="7926"/>
    <cellStyle name="40% - Ênfase5 2 2 4 3 2" xfId="16203"/>
    <cellStyle name="40% - Ênfase5 2 2 4 4" xfId="3893"/>
    <cellStyle name="40% - Ênfase5 2 2 4 4 2" xfId="12170"/>
    <cellStyle name="40% - Ênfase5 2 2 4 5" xfId="10121"/>
    <cellStyle name="40% - Ênfase5 2 2 5" xfId="4389"/>
    <cellStyle name="40% - Ênfase5 2 2 5 2" xfId="12666"/>
    <cellStyle name="40% - Ênfase5 2 2 6" xfId="6420"/>
    <cellStyle name="40% - Ênfase5 2 2 6 2" xfId="14697"/>
    <cellStyle name="40% - Ênfase5 2 2 7" xfId="2341"/>
    <cellStyle name="40% - Ênfase5 2 2 7 2" xfId="10618"/>
    <cellStyle name="40% - Ênfase5 2 2 8" xfId="8572"/>
    <cellStyle name="40% - Ênfase5 2 3" xfId="1297"/>
    <cellStyle name="40% - Ênfase5 2 3 2" xfId="5387"/>
    <cellStyle name="40% - Ênfase5 2 3 2 2" xfId="13664"/>
    <cellStyle name="40% - Ênfase5 2 3 3" xfId="7412"/>
    <cellStyle name="40% - Ênfase5 2 3 3 2" xfId="15689"/>
    <cellStyle name="40% - Ênfase5 2 3 4" xfId="3353"/>
    <cellStyle name="40% - Ênfase5 2 3 4 2" xfId="11630"/>
    <cellStyle name="40% - Ênfase5 2 3 5" xfId="9581"/>
    <cellStyle name="40% - Ênfase5 2 4" xfId="788"/>
    <cellStyle name="40% - Ênfase5 2 4 2" xfId="4891"/>
    <cellStyle name="40% - Ênfase5 2 4 2 2" xfId="13168"/>
    <cellStyle name="40% - Ênfase5 2 4 3" xfId="6916"/>
    <cellStyle name="40% - Ênfase5 2 4 3 2" xfId="15193"/>
    <cellStyle name="40% - Ênfase5 2 4 4" xfId="2848"/>
    <cellStyle name="40% - Ênfase5 2 4 4 2" xfId="11125"/>
    <cellStyle name="40% - Ênfase5 2 4 5" xfId="9077"/>
    <cellStyle name="40% - Ênfase5 2 5" xfId="1838"/>
    <cellStyle name="40% - Ênfase5 2 5 2" xfId="5924"/>
    <cellStyle name="40% - Ênfase5 2 5 2 2" xfId="14201"/>
    <cellStyle name="40% - Ênfase5 2 5 3" xfId="7924"/>
    <cellStyle name="40% - Ênfase5 2 5 3 2" xfId="16201"/>
    <cellStyle name="40% - Ênfase5 2 5 4" xfId="3891"/>
    <cellStyle name="40% - Ênfase5 2 5 4 2" xfId="12168"/>
    <cellStyle name="40% - Ênfase5 2 5 5" xfId="10119"/>
    <cellStyle name="40% - Ênfase5 2 6" xfId="4387"/>
    <cellStyle name="40% - Ênfase5 2 6 2" xfId="12664"/>
    <cellStyle name="40% - Ênfase5 2 7" xfId="6418"/>
    <cellStyle name="40% - Ênfase5 2 7 2" xfId="14695"/>
    <cellStyle name="40% - Ênfase5 2 8" xfId="2339"/>
    <cellStyle name="40% - Ênfase5 2 8 2" xfId="10616"/>
    <cellStyle name="40% - Ênfase5 2 9" xfId="8570"/>
    <cellStyle name="40% - Ênfase5 20" xfId="451"/>
    <cellStyle name="40% - Ênfase5 20 2" xfId="1518"/>
    <cellStyle name="40% - Ênfase5 20 2 2" xfId="5608"/>
    <cellStyle name="40% - Ênfase5 20 2 2 2" xfId="13885"/>
    <cellStyle name="40% - Ênfase5 20 2 3" xfId="7632"/>
    <cellStyle name="40% - Ênfase5 20 2 3 2" xfId="15909"/>
    <cellStyle name="40% - Ênfase5 20 2 4" xfId="3574"/>
    <cellStyle name="40% - Ênfase5 20 2 4 2" xfId="11851"/>
    <cellStyle name="40% - Ênfase5 20 2 5" xfId="9802"/>
    <cellStyle name="40% - Ênfase5 20 3" xfId="1008"/>
    <cellStyle name="40% - Ênfase5 20 3 2" xfId="5111"/>
    <cellStyle name="40% - Ênfase5 20 3 2 2" xfId="13388"/>
    <cellStyle name="40% - Ênfase5 20 3 3" xfId="7136"/>
    <cellStyle name="40% - Ênfase5 20 3 3 2" xfId="15413"/>
    <cellStyle name="40% - Ênfase5 20 3 4" xfId="3068"/>
    <cellStyle name="40% - Ênfase5 20 3 4 2" xfId="11345"/>
    <cellStyle name="40% - Ênfase5 20 3 5" xfId="9297"/>
    <cellStyle name="40% - Ênfase5 20 4" xfId="2058"/>
    <cellStyle name="40% - Ênfase5 20 4 2" xfId="6144"/>
    <cellStyle name="40% - Ênfase5 20 4 2 2" xfId="14421"/>
    <cellStyle name="40% - Ênfase5 20 4 3" xfId="8144"/>
    <cellStyle name="40% - Ênfase5 20 4 3 2" xfId="16421"/>
    <cellStyle name="40% - Ênfase5 20 4 4" xfId="4111"/>
    <cellStyle name="40% - Ênfase5 20 4 4 2" xfId="12388"/>
    <cellStyle name="40% - Ênfase5 20 4 5" xfId="10339"/>
    <cellStyle name="40% - Ênfase5 20 5" xfId="4608"/>
    <cellStyle name="40% - Ênfase5 20 5 2" xfId="12885"/>
    <cellStyle name="40% - Ênfase5 20 6" xfId="6638"/>
    <cellStyle name="40% - Ênfase5 20 6 2" xfId="14915"/>
    <cellStyle name="40% - Ênfase5 20 7" xfId="2561"/>
    <cellStyle name="40% - Ênfase5 20 7 2" xfId="10838"/>
    <cellStyle name="40% - Ênfase5 20 8" xfId="8791"/>
    <cellStyle name="40% - Ênfase5 21" xfId="456"/>
    <cellStyle name="40% - Ênfase5 21 2" xfId="1523"/>
    <cellStyle name="40% - Ênfase5 21 2 2" xfId="5613"/>
    <cellStyle name="40% - Ênfase5 21 2 2 2" xfId="13890"/>
    <cellStyle name="40% - Ênfase5 21 2 3" xfId="7636"/>
    <cellStyle name="40% - Ênfase5 21 2 3 2" xfId="15913"/>
    <cellStyle name="40% - Ênfase5 21 2 4" xfId="3579"/>
    <cellStyle name="40% - Ênfase5 21 2 4 2" xfId="11856"/>
    <cellStyle name="40% - Ênfase5 21 2 5" xfId="9807"/>
    <cellStyle name="40% - Ênfase5 21 3" xfId="1012"/>
    <cellStyle name="40% - Ênfase5 21 3 2" xfId="5115"/>
    <cellStyle name="40% - Ênfase5 21 3 2 2" xfId="13392"/>
    <cellStyle name="40% - Ênfase5 21 3 3" xfId="7140"/>
    <cellStyle name="40% - Ênfase5 21 3 3 2" xfId="15417"/>
    <cellStyle name="40% - Ênfase5 21 3 4" xfId="3072"/>
    <cellStyle name="40% - Ênfase5 21 3 4 2" xfId="11349"/>
    <cellStyle name="40% - Ênfase5 21 3 5" xfId="9301"/>
    <cellStyle name="40% - Ênfase5 21 4" xfId="2062"/>
    <cellStyle name="40% - Ênfase5 21 4 2" xfId="6148"/>
    <cellStyle name="40% - Ênfase5 21 4 2 2" xfId="14425"/>
    <cellStyle name="40% - Ênfase5 21 4 3" xfId="8148"/>
    <cellStyle name="40% - Ênfase5 21 4 3 2" xfId="16425"/>
    <cellStyle name="40% - Ênfase5 21 4 4" xfId="4115"/>
    <cellStyle name="40% - Ênfase5 21 4 4 2" xfId="12392"/>
    <cellStyle name="40% - Ênfase5 21 4 5" xfId="10343"/>
    <cellStyle name="40% - Ênfase5 21 5" xfId="4613"/>
    <cellStyle name="40% - Ênfase5 21 5 2" xfId="12890"/>
    <cellStyle name="40% - Ênfase5 21 6" xfId="6642"/>
    <cellStyle name="40% - Ênfase5 21 6 2" xfId="14919"/>
    <cellStyle name="40% - Ênfase5 21 7" xfId="2566"/>
    <cellStyle name="40% - Ênfase5 21 7 2" xfId="10843"/>
    <cellStyle name="40% - Ênfase5 21 8" xfId="8796"/>
    <cellStyle name="40% - Ênfase5 22" xfId="289"/>
    <cellStyle name="40% - Ênfase5 3" xfId="154"/>
    <cellStyle name="40% - Ênfase5 3 2" xfId="110"/>
    <cellStyle name="40% - Ênfase5 3 2 2" xfId="1206"/>
    <cellStyle name="40% - Ênfase5 3 2 2 2" xfId="5297"/>
    <cellStyle name="40% - Ênfase5 3 2 2 2 2" xfId="13574"/>
    <cellStyle name="40% - Ênfase5 3 2 2 3" xfId="7322"/>
    <cellStyle name="40% - Ênfase5 3 2 2 3 2" xfId="15599"/>
    <cellStyle name="40% - Ênfase5 3 2 2 4" xfId="3262"/>
    <cellStyle name="40% - Ênfase5 3 2 2 4 2" xfId="11539"/>
    <cellStyle name="40% - Ênfase5 3 2 2 5" xfId="9490"/>
    <cellStyle name="40% - Ênfase5 3 2 3" xfId="696"/>
    <cellStyle name="40% - Ênfase5 3 2 3 2" xfId="4801"/>
    <cellStyle name="40% - Ênfase5 3 2 3 2 2" xfId="13078"/>
    <cellStyle name="40% - Ênfase5 3 2 3 3" xfId="6826"/>
    <cellStyle name="40% - Ênfase5 3 2 3 3 2" xfId="15103"/>
    <cellStyle name="40% - Ênfase5 3 2 3 4" xfId="2756"/>
    <cellStyle name="40% - Ênfase5 3 2 3 4 2" xfId="11033"/>
    <cellStyle name="40% - Ênfase5 3 2 3 5" xfId="8985"/>
    <cellStyle name="40% - Ênfase5 3 2 4" xfId="1747"/>
    <cellStyle name="40% - Ênfase5 3 2 4 2" xfId="5834"/>
    <cellStyle name="40% - Ênfase5 3 2 4 2 2" xfId="14111"/>
    <cellStyle name="40% - Ênfase5 3 2 4 3" xfId="7834"/>
    <cellStyle name="40% - Ênfase5 3 2 4 3 2" xfId="16111"/>
    <cellStyle name="40% - Ênfase5 3 2 4 4" xfId="3800"/>
    <cellStyle name="40% - Ênfase5 3 2 4 4 2" xfId="12077"/>
    <cellStyle name="40% - Ênfase5 3 2 4 5" xfId="10028"/>
    <cellStyle name="40% - Ênfase5 3 2 5" xfId="4297"/>
    <cellStyle name="40% - Ênfase5 3 2 5 2" xfId="12574"/>
    <cellStyle name="40% - Ênfase5 3 2 6" xfId="6328"/>
    <cellStyle name="40% - Ênfase5 3 2 6 2" xfId="14605"/>
    <cellStyle name="40% - Ênfase5 3 2 7" xfId="2248"/>
    <cellStyle name="40% - Ênfase5 3 2 7 2" xfId="10525"/>
    <cellStyle name="40% - Ênfase5 3 2 8" xfId="8479"/>
    <cellStyle name="40% - Ênfase5 3 3" xfId="1248"/>
    <cellStyle name="40% - Ênfase5 3 3 2" xfId="5339"/>
    <cellStyle name="40% - Ênfase5 3 3 2 2" xfId="13616"/>
    <cellStyle name="40% - Ênfase5 3 3 3" xfId="7364"/>
    <cellStyle name="40% - Ênfase5 3 3 3 2" xfId="15641"/>
    <cellStyle name="40% - Ênfase5 3 3 4" xfId="3304"/>
    <cellStyle name="40% - Ênfase5 3 3 4 2" xfId="11581"/>
    <cellStyle name="40% - Ênfase5 3 3 5" xfId="9532"/>
    <cellStyle name="40% - Ênfase5 3 4" xfId="739"/>
    <cellStyle name="40% - Ênfase5 3 4 2" xfId="4843"/>
    <cellStyle name="40% - Ênfase5 3 4 2 2" xfId="13120"/>
    <cellStyle name="40% - Ênfase5 3 4 3" xfId="6868"/>
    <cellStyle name="40% - Ênfase5 3 4 3 2" xfId="15145"/>
    <cellStyle name="40% - Ênfase5 3 4 4" xfId="2799"/>
    <cellStyle name="40% - Ênfase5 3 4 4 2" xfId="11076"/>
    <cellStyle name="40% - Ênfase5 3 4 5" xfId="9028"/>
    <cellStyle name="40% - Ênfase5 3 5" xfId="1789"/>
    <cellStyle name="40% - Ênfase5 3 5 2" xfId="5876"/>
    <cellStyle name="40% - Ênfase5 3 5 2 2" xfId="14153"/>
    <cellStyle name="40% - Ênfase5 3 5 3" xfId="7876"/>
    <cellStyle name="40% - Ênfase5 3 5 3 2" xfId="16153"/>
    <cellStyle name="40% - Ênfase5 3 5 4" xfId="3842"/>
    <cellStyle name="40% - Ênfase5 3 5 4 2" xfId="12119"/>
    <cellStyle name="40% - Ênfase5 3 5 5" xfId="10070"/>
    <cellStyle name="40% - Ênfase5 3 6" xfId="4339"/>
    <cellStyle name="40% - Ênfase5 3 6 2" xfId="12616"/>
    <cellStyle name="40% - Ênfase5 3 7" xfId="6370"/>
    <cellStyle name="40% - Ênfase5 3 7 2" xfId="14647"/>
    <cellStyle name="40% - Ênfase5 3 8" xfId="2290"/>
    <cellStyle name="40% - Ênfase5 3 8 2" xfId="10567"/>
    <cellStyle name="40% - Ênfase5 3 9" xfId="8521"/>
    <cellStyle name="40% - Ênfase5 4" xfId="208"/>
    <cellStyle name="40% - Ênfase5 4 2" xfId="212"/>
    <cellStyle name="40% - Ênfase5 4 2 2" xfId="1305"/>
    <cellStyle name="40% - Ênfase5 4 2 2 2" xfId="5395"/>
    <cellStyle name="40% - Ênfase5 4 2 2 2 2" xfId="13672"/>
    <cellStyle name="40% - Ênfase5 4 2 2 3" xfId="7420"/>
    <cellStyle name="40% - Ênfase5 4 2 2 3 2" xfId="15697"/>
    <cellStyle name="40% - Ênfase5 4 2 2 4" xfId="3361"/>
    <cellStyle name="40% - Ênfase5 4 2 2 4 2" xfId="11638"/>
    <cellStyle name="40% - Ênfase5 4 2 2 5" xfId="9589"/>
    <cellStyle name="40% - Ênfase5 4 2 3" xfId="796"/>
    <cellStyle name="40% - Ênfase5 4 2 3 2" xfId="4899"/>
    <cellStyle name="40% - Ênfase5 4 2 3 2 2" xfId="13176"/>
    <cellStyle name="40% - Ênfase5 4 2 3 3" xfId="6924"/>
    <cellStyle name="40% - Ênfase5 4 2 3 3 2" xfId="15201"/>
    <cellStyle name="40% - Ênfase5 4 2 3 4" xfId="2856"/>
    <cellStyle name="40% - Ênfase5 4 2 3 4 2" xfId="11133"/>
    <cellStyle name="40% - Ênfase5 4 2 3 5" xfId="9085"/>
    <cellStyle name="40% - Ênfase5 4 2 4" xfId="1846"/>
    <cellStyle name="40% - Ênfase5 4 2 4 2" xfId="5932"/>
    <cellStyle name="40% - Ênfase5 4 2 4 2 2" xfId="14209"/>
    <cellStyle name="40% - Ênfase5 4 2 4 3" xfId="7932"/>
    <cellStyle name="40% - Ênfase5 4 2 4 3 2" xfId="16209"/>
    <cellStyle name="40% - Ênfase5 4 2 4 4" xfId="3899"/>
    <cellStyle name="40% - Ênfase5 4 2 4 4 2" xfId="12176"/>
    <cellStyle name="40% - Ênfase5 4 2 4 5" xfId="10127"/>
    <cellStyle name="40% - Ênfase5 4 2 5" xfId="4395"/>
    <cellStyle name="40% - Ênfase5 4 2 5 2" xfId="12672"/>
    <cellStyle name="40% - Ênfase5 4 2 6" xfId="6426"/>
    <cellStyle name="40% - Ênfase5 4 2 6 2" xfId="14703"/>
    <cellStyle name="40% - Ênfase5 4 2 7" xfId="2347"/>
    <cellStyle name="40% - Ênfase5 4 2 7 2" xfId="10624"/>
    <cellStyle name="40% - Ênfase5 4 2 8" xfId="8578"/>
    <cellStyle name="40% - Ênfase5 4 3" xfId="1301"/>
    <cellStyle name="40% - Ênfase5 4 3 2" xfId="5391"/>
    <cellStyle name="40% - Ênfase5 4 3 2 2" xfId="13668"/>
    <cellStyle name="40% - Ênfase5 4 3 3" xfId="7416"/>
    <cellStyle name="40% - Ênfase5 4 3 3 2" xfId="15693"/>
    <cellStyle name="40% - Ênfase5 4 3 4" xfId="3357"/>
    <cellStyle name="40% - Ênfase5 4 3 4 2" xfId="11634"/>
    <cellStyle name="40% - Ênfase5 4 3 5" xfId="9585"/>
    <cellStyle name="40% - Ênfase5 4 4" xfId="792"/>
    <cellStyle name="40% - Ênfase5 4 4 2" xfId="4895"/>
    <cellStyle name="40% - Ênfase5 4 4 2 2" xfId="13172"/>
    <cellStyle name="40% - Ênfase5 4 4 3" xfId="6920"/>
    <cellStyle name="40% - Ênfase5 4 4 3 2" xfId="15197"/>
    <cellStyle name="40% - Ênfase5 4 4 4" xfId="2852"/>
    <cellStyle name="40% - Ênfase5 4 4 4 2" xfId="11129"/>
    <cellStyle name="40% - Ênfase5 4 4 5" xfId="9081"/>
    <cellStyle name="40% - Ênfase5 4 5" xfId="1842"/>
    <cellStyle name="40% - Ênfase5 4 5 2" xfId="5928"/>
    <cellStyle name="40% - Ênfase5 4 5 2 2" xfId="14205"/>
    <cellStyle name="40% - Ênfase5 4 5 3" xfId="7928"/>
    <cellStyle name="40% - Ênfase5 4 5 3 2" xfId="16205"/>
    <cellStyle name="40% - Ênfase5 4 5 4" xfId="3895"/>
    <cellStyle name="40% - Ênfase5 4 5 4 2" xfId="12172"/>
    <cellStyle name="40% - Ênfase5 4 5 5" xfId="10123"/>
    <cellStyle name="40% - Ênfase5 4 6" xfId="4391"/>
    <cellStyle name="40% - Ênfase5 4 6 2" xfId="12668"/>
    <cellStyle name="40% - Ênfase5 4 7" xfId="6422"/>
    <cellStyle name="40% - Ênfase5 4 7 2" xfId="14699"/>
    <cellStyle name="40% - Ênfase5 4 8" xfId="2343"/>
    <cellStyle name="40% - Ênfase5 4 8 2" xfId="10620"/>
    <cellStyle name="40% - Ênfase5 4 9" xfId="8574"/>
    <cellStyle name="40% - Ênfase5 5" xfId="216"/>
    <cellStyle name="40% - Ênfase5 5 2" xfId="39"/>
    <cellStyle name="40% - Ênfase5 5 2 2" xfId="1140"/>
    <cellStyle name="40% - Ênfase5 5 2 2 2" xfId="5232"/>
    <cellStyle name="40% - Ênfase5 5 2 2 2 2" xfId="13509"/>
    <cellStyle name="40% - Ênfase5 5 2 2 3" xfId="7257"/>
    <cellStyle name="40% - Ênfase5 5 2 2 3 2" xfId="15534"/>
    <cellStyle name="40% - Ênfase5 5 2 2 4" xfId="3197"/>
    <cellStyle name="40% - Ênfase5 5 2 2 4 2" xfId="11474"/>
    <cellStyle name="40% - Ênfase5 5 2 2 5" xfId="9425"/>
    <cellStyle name="40% - Ênfase5 5 2 3" xfId="632"/>
    <cellStyle name="40% - Ênfase5 5 2 3 2" xfId="4738"/>
    <cellStyle name="40% - Ênfase5 5 2 3 2 2" xfId="13015"/>
    <cellStyle name="40% - Ênfase5 5 2 3 3" xfId="6763"/>
    <cellStyle name="40% - Ênfase5 5 2 3 3 2" xfId="15040"/>
    <cellStyle name="40% - Ênfase5 5 2 3 4" xfId="2693"/>
    <cellStyle name="40% - Ênfase5 5 2 3 4 2" xfId="10970"/>
    <cellStyle name="40% - Ênfase5 5 2 3 5" xfId="8922"/>
    <cellStyle name="40% - Ênfase5 5 2 4" xfId="1684"/>
    <cellStyle name="40% - Ênfase5 5 2 4 2" xfId="5771"/>
    <cellStyle name="40% - Ênfase5 5 2 4 2 2" xfId="14048"/>
    <cellStyle name="40% - Ênfase5 5 2 4 3" xfId="7771"/>
    <cellStyle name="40% - Ênfase5 5 2 4 3 2" xfId="16048"/>
    <cellStyle name="40% - Ênfase5 5 2 4 4" xfId="3737"/>
    <cellStyle name="40% - Ênfase5 5 2 4 4 2" xfId="12014"/>
    <cellStyle name="40% - Ênfase5 5 2 4 5" xfId="9965"/>
    <cellStyle name="40% - Ênfase5 5 2 5" xfId="4234"/>
    <cellStyle name="40% - Ênfase5 5 2 5 2" xfId="12511"/>
    <cellStyle name="40% - Ênfase5 5 2 6" xfId="6265"/>
    <cellStyle name="40% - Ênfase5 5 2 6 2" xfId="14542"/>
    <cellStyle name="40% - Ênfase5 5 2 7" xfId="2184"/>
    <cellStyle name="40% - Ênfase5 5 2 7 2" xfId="10461"/>
    <cellStyle name="40% - Ênfase5 5 2 8" xfId="8416"/>
    <cellStyle name="40% - Ênfase5 5 3" xfId="1309"/>
    <cellStyle name="40% - Ênfase5 5 3 2" xfId="5399"/>
    <cellStyle name="40% - Ênfase5 5 3 2 2" xfId="13676"/>
    <cellStyle name="40% - Ênfase5 5 3 3" xfId="7424"/>
    <cellStyle name="40% - Ênfase5 5 3 3 2" xfId="15701"/>
    <cellStyle name="40% - Ênfase5 5 3 4" xfId="3365"/>
    <cellStyle name="40% - Ênfase5 5 3 4 2" xfId="11642"/>
    <cellStyle name="40% - Ênfase5 5 3 5" xfId="9593"/>
    <cellStyle name="40% - Ênfase5 5 4" xfId="800"/>
    <cellStyle name="40% - Ênfase5 5 4 2" xfId="4903"/>
    <cellStyle name="40% - Ênfase5 5 4 2 2" xfId="13180"/>
    <cellStyle name="40% - Ênfase5 5 4 3" xfId="6928"/>
    <cellStyle name="40% - Ênfase5 5 4 3 2" xfId="15205"/>
    <cellStyle name="40% - Ênfase5 5 4 4" xfId="2860"/>
    <cellStyle name="40% - Ênfase5 5 4 4 2" xfId="11137"/>
    <cellStyle name="40% - Ênfase5 5 4 5" xfId="9089"/>
    <cellStyle name="40% - Ênfase5 5 5" xfId="1850"/>
    <cellStyle name="40% - Ênfase5 5 5 2" xfId="5936"/>
    <cellStyle name="40% - Ênfase5 5 5 2 2" xfId="14213"/>
    <cellStyle name="40% - Ênfase5 5 5 3" xfId="7936"/>
    <cellStyle name="40% - Ênfase5 5 5 3 2" xfId="16213"/>
    <cellStyle name="40% - Ênfase5 5 5 4" xfId="3903"/>
    <cellStyle name="40% - Ênfase5 5 5 4 2" xfId="12180"/>
    <cellStyle name="40% - Ênfase5 5 5 5" xfId="10131"/>
    <cellStyle name="40% - Ênfase5 5 6" xfId="4399"/>
    <cellStyle name="40% - Ênfase5 5 6 2" xfId="12676"/>
    <cellStyle name="40% - Ênfase5 5 7" xfId="6430"/>
    <cellStyle name="40% - Ênfase5 5 7 2" xfId="14707"/>
    <cellStyle name="40% - Ênfase5 5 8" xfId="2351"/>
    <cellStyle name="40% - Ênfase5 5 8 2" xfId="10628"/>
    <cellStyle name="40% - Ênfase5 5 9" xfId="8582"/>
    <cellStyle name="40% - Ênfase5 6" xfId="269"/>
    <cellStyle name="40% - Ênfase5 6 2" xfId="459"/>
    <cellStyle name="40% - Ênfase5 6 2 2" xfId="1526"/>
    <cellStyle name="40% - Ênfase5 6 2 2 2" xfId="5616"/>
    <cellStyle name="40% - Ênfase5 6 2 2 2 2" xfId="13893"/>
    <cellStyle name="40% - Ênfase5 6 2 2 3" xfId="7639"/>
    <cellStyle name="40% - Ênfase5 6 2 2 3 2" xfId="15916"/>
    <cellStyle name="40% - Ênfase5 6 2 2 4" xfId="3582"/>
    <cellStyle name="40% - Ênfase5 6 2 2 4 2" xfId="11859"/>
    <cellStyle name="40% - Ênfase5 6 2 2 5" xfId="9810"/>
    <cellStyle name="40% - Ênfase5 6 2 3" xfId="1015"/>
    <cellStyle name="40% - Ênfase5 6 2 3 2" xfId="5118"/>
    <cellStyle name="40% - Ênfase5 6 2 3 2 2" xfId="13395"/>
    <cellStyle name="40% - Ênfase5 6 2 3 3" xfId="7143"/>
    <cellStyle name="40% - Ênfase5 6 2 3 3 2" xfId="15420"/>
    <cellStyle name="40% - Ênfase5 6 2 3 4" xfId="3075"/>
    <cellStyle name="40% - Ênfase5 6 2 3 4 2" xfId="11352"/>
    <cellStyle name="40% - Ênfase5 6 2 3 5" xfId="9304"/>
    <cellStyle name="40% - Ênfase5 6 2 4" xfId="2065"/>
    <cellStyle name="40% - Ênfase5 6 2 4 2" xfId="6151"/>
    <cellStyle name="40% - Ênfase5 6 2 4 2 2" xfId="14428"/>
    <cellStyle name="40% - Ênfase5 6 2 4 3" xfId="8151"/>
    <cellStyle name="40% - Ênfase5 6 2 4 3 2" xfId="16428"/>
    <cellStyle name="40% - Ênfase5 6 2 4 4" xfId="4118"/>
    <cellStyle name="40% - Ênfase5 6 2 4 4 2" xfId="12395"/>
    <cellStyle name="40% - Ênfase5 6 2 4 5" xfId="10346"/>
    <cellStyle name="40% - Ênfase5 6 2 5" xfId="4616"/>
    <cellStyle name="40% - Ênfase5 6 2 5 2" xfId="12893"/>
    <cellStyle name="40% - Ênfase5 6 2 6" xfId="6645"/>
    <cellStyle name="40% - Ênfase5 6 2 6 2" xfId="14922"/>
    <cellStyle name="40% - Ênfase5 6 2 7" xfId="2569"/>
    <cellStyle name="40% - Ênfase5 6 2 7 2" xfId="10846"/>
    <cellStyle name="40% - Ênfase5 6 2 8" xfId="8799"/>
    <cellStyle name="40% - Ênfase5 6 3" xfId="1357"/>
    <cellStyle name="40% - Ênfase5 6 3 2" xfId="5447"/>
    <cellStyle name="40% - Ênfase5 6 3 2 2" xfId="13724"/>
    <cellStyle name="40% - Ênfase5 6 3 3" xfId="7472"/>
    <cellStyle name="40% - Ênfase5 6 3 3 2" xfId="15749"/>
    <cellStyle name="40% - Ênfase5 6 3 4" xfId="3413"/>
    <cellStyle name="40% - Ênfase5 6 3 4 2" xfId="11690"/>
    <cellStyle name="40% - Ênfase5 6 3 5" xfId="9641"/>
    <cellStyle name="40% - Ênfase5 6 4" xfId="848"/>
    <cellStyle name="40% - Ênfase5 6 4 2" xfId="4951"/>
    <cellStyle name="40% - Ênfase5 6 4 2 2" xfId="13228"/>
    <cellStyle name="40% - Ênfase5 6 4 3" xfId="6976"/>
    <cellStyle name="40% - Ênfase5 6 4 3 2" xfId="15253"/>
    <cellStyle name="40% - Ênfase5 6 4 4" xfId="2908"/>
    <cellStyle name="40% - Ênfase5 6 4 4 2" xfId="11185"/>
    <cellStyle name="40% - Ênfase5 6 4 5" xfId="9137"/>
    <cellStyle name="40% - Ênfase5 6 5" xfId="1898"/>
    <cellStyle name="40% - Ênfase5 6 5 2" xfId="5984"/>
    <cellStyle name="40% - Ênfase5 6 5 2 2" xfId="14261"/>
    <cellStyle name="40% - Ênfase5 6 5 3" xfId="7984"/>
    <cellStyle name="40% - Ênfase5 6 5 3 2" xfId="16261"/>
    <cellStyle name="40% - Ênfase5 6 5 4" xfId="3951"/>
    <cellStyle name="40% - Ênfase5 6 5 4 2" xfId="12228"/>
    <cellStyle name="40% - Ênfase5 6 5 5" xfId="10179"/>
    <cellStyle name="40% - Ênfase5 6 6" xfId="4447"/>
    <cellStyle name="40% - Ênfase5 6 6 2" xfId="12724"/>
    <cellStyle name="40% - Ênfase5 6 7" xfId="6478"/>
    <cellStyle name="40% - Ênfase5 6 7 2" xfId="14755"/>
    <cellStyle name="40% - Ênfase5 6 8" xfId="2399"/>
    <cellStyle name="40% - Ênfase5 6 8 2" xfId="10676"/>
    <cellStyle name="40% - Ênfase5 6 9" xfId="8630"/>
    <cellStyle name="40% - Ênfase5 7" xfId="271"/>
    <cellStyle name="40% - Ênfase5 7 2" xfId="460"/>
    <cellStyle name="40% - Ênfase5 7 2 2" xfId="1527"/>
    <cellStyle name="40% - Ênfase5 7 2 2 2" xfId="5617"/>
    <cellStyle name="40% - Ênfase5 7 2 2 2 2" xfId="13894"/>
    <cellStyle name="40% - Ênfase5 7 2 2 3" xfId="7640"/>
    <cellStyle name="40% - Ênfase5 7 2 2 3 2" xfId="15917"/>
    <cellStyle name="40% - Ênfase5 7 2 2 4" xfId="3583"/>
    <cellStyle name="40% - Ênfase5 7 2 2 4 2" xfId="11860"/>
    <cellStyle name="40% - Ênfase5 7 2 2 5" xfId="9811"/>
    <cellStyle name="40% - Ênfase5 7 2 3" xfId="1016"/>
    <cellStyle name="40% - Ênfase5 7 2 3 2" xfId="5119"/>
    <cellStyle name="40% - Ênfase5 7 2 3 2 2" xfId="13396"/>
    <cellStyle name="40% - Ênfase5 7 2 3 3" xfId="7144"/>
    <cellStyle name="40% - Ênfase5 7 2 3 3 2" xfId="15421"/>
    <cellStyle name="40% - Ênfase5 7 2 3 4" xfId="3076"/>
    <cellStyle name="40% - Ênfase5 7 2 3 4 2" xfId="11353"/>
    <cellStyle name="40% - Ênfase5 7 2 3 5" xfId="9305"/>
    <cellStyle name="40% - Ênfase5 7 2 4" xfId="2066"/>
    <cellStyle name="40% - Ênfase5 7 2 4 2" xfId="6152"/>
    <cellStyle name="40% - Ênfase5 7 2 4 2 2" xfId="14429"/>
    <cellStyle name="40% - Ênfase5 7 2 4 3" xfId="8152"/>
    <cellStyle name="40% - Ênfase5 7 2 4 3 2" xfId="16429"/>
    <cellStyle name="40% - Ênfase5 7 2 4 4" xfId="4119"/>
    <cellStyle name="40% - Ênfase5 7 2 4 4 2" xfId="12396"/>
    <cellStyle name="40% - Ênfase5 7 2 4 5" xfId="10347"/>
    <cellStyle name="40% - Ênfase5 7 2 5" xfId="4617"/>
    <cellStyle name="40% - Ênfase5 7 2 5 2" xfId="12894"/>
    <cellStyle name="40% - Ênfase5 7 2 6" xfId="6646"/>
    <cellStyle name="40% - Ênfase5 7 2 6 2" xfId="14923"/>
    <cellStyle name="40% - Ênfase5 7 2 7" xfId="2570"/>
    <cellStyle name="40% - Ênfase5 7 2 7 2" xfId="10847"/>
    <cellStyle name="40% - Ênfase5 7 2 8" xfId="8800"/>
    <cellStyle name="40% - Ênfase5 7 3" xfId="1359"/>
    <cellStyle name="40% - Ênfase5 7 3 2" xfId="5449"/>
    <cellStyle name="40% - Ênfase5 7 3 2 2" xfId="13726"/>
    <cellStyle name="40% - Ênfase5 7 3 3" xfId="7474"/>
    <cellStyle name="40% - Ênfase5 7 3 3 2" xfId="15751"/>
    <cellStyle name="40% - Ênfase5 7 3 4" xfId="3415"/>
    <cellStyle name="40% - Ênfase5 7 3 4 2" xfId="11692"/>
    <cellStyle name="40% - Ênfase5 7 3 5" xfId="9643"/>
    <cellStyle name="40% - Ênfase5 7 4" xfId="850"/>
    <cellStyle name="40% - Ênfase5 7 4 2" xfId="4953"/>
    <cellStyle name="40% - Ênfase5 7 4 2 2" xfId="13230"/>
    <cellStyle name="40% - Ênfase5 7 4 3" xfId="6978"/>
    <cellStyle name="40% - Ênfase5 7 4 3 2" xfId="15255"/>
    <cellStyle name="40% - Ênfase5 7 4 4" xfId="2910"/>
    <cellStyle name="40% - Ênfase5 7 4 4 2" xfId="11187"/>
    <cellStyle name="40% - Ênfase5 7 4 5" xfId="9139"/>
    <cellStyle name="40% - Ênfase5 7 5" xfId="1900"/>
    <cellStyle name="40% - Ênfase5 7 5 2" xfId="5986"/>
    <cellStyle name="40% - Ênfase5 7 5 2 2" xfId="14263"/>
    <cellStyle name="40% - Ênfase5 7 5 3" xfId="7986"/>
    <cellStyle name="40% - Ênfase5 7 5 3 2" xfId="16263"/>
    <cellStyle name="40% - Ênfase5 7 5 4" xfId="3953"/>
    <cellStyle name="40% - Ênfase5 7 5 4 2" xfId="12230"/>
    <cellStyle name="40% - Ênfase5 7 5 5" xfId="10181"/>
    <cellStyle name="40% - Ênfase5 7 6" xfId="4449"/>
    <cellStyle name="40% - Ênfase5 7 6 2" xfId="12726"/>
    <cellStyle name="40% - Ênfase5 7 7" xfId="6480"/>
    <cellStyle name="40% - Ênfase5 7 7 2" xfId="14757"/>
    <cellStyle name="40% - Ênfase5 7 8" xfId="2401"/>
    <cellStyle name="40% - Ênfase5 7 8 2" xfId="10678"/>
    <cellStyle name="40% - Ênfase5 7 9" xfId="8632"/>
    <cellStyle name="40% - Ênfase5 8" xfId="273"/>
    <cellStyle name="40% - Ênfase5 8 2" xfId="178"/>
    <cellStyle name="40% - Ênfase5 8 2 2" xfId="1272"/>
    <cellStyle name="40% - Ênfase5 8 2 2 2" xfId="5363"/>
    <cellStyle name="40% - Ênfase5 8 2 2 2 2" xfId="13640"/>
    <cellStyle name="40% - Ênfase5 8 2 2 3" xfId="7388"/>
    <cellStyle name="40% - Ênfase5 8 2 2 3 2" xfId="15665"/>
    <cellStyle name="40% - Ênfase5 8 2 2 4" xfId="3328"/>
    <cellStyle name="40% - Ênfase5 8 2 2 4 2" xfId="11605"/>
    <cellStyle name="40% - Ênfase5 8 2 2 5" xfId="9556"/>
    <cellStyle name="40% - Ênfase5 8 2 3" xfId="763"/>
    <cellStyle name="40% - Ênfase5 8 2 3 2" xfId="4867"/>
    <cellStyle name="40% - Ênfase5 8 2 3 2 2" xfId="13144"/>
    <cellStyle name="40% - Ênfase5 8 2 3 3" xfId="6892"/>
    <cellStyle name="40% - Ênfase5 8 2 3 3 2" xfId="15169"/>
    <cellStyle name="40% - Ênfase5 8 2 3 4" xfId="2823"/>
    <cellStyle name="40% - Ênfase5 8 2 3 4 2" xfId="11100"/>
    <cellStyle name="40% - Ênfase5 8 2 3 5" xfId="9052"/>
    <cellStyle name="40% - Ênfase5 8 2 4" xfId="1813"/>
    <cellStyle name="40% - Ênfase5 8 2 4 2" xfId="5900"/>
    <cellStyle name="40% - Ênfase5 8 2 4 2 2" xfId="14177"/>
    <cellStyle name="40% - Ênfase5 8 2 4 3" xfId="7900"/>
    <cellStyle name="40% - Ênfase5 8 2 4 3 2" xfId="16177"/>
    <cellStyle name="40% - Ênfase5 8 2 4 4" xfId="3866"/>
    <cellStyle name="40% - Ênfase5 8 2 4 4 2" xfId="12143"/>
    <cellStyle name="40% - Ênfase5 8 2 4 5" xfId="10094"/>
    <cellStyle name="40% - Ênfase5 8 2 5" xfId="4363"/>
    <cellStyle name="40% - Ênfase5 8 2 5 2" xfId="12640"/>
    <cellStyle name="40% - Ênfase5 8 2 6" xfId="6394"/>
    <cellStyle name="40% - Ênfase5 8 2 6 2" xfId="14671"/>
    <cellStyle name="40% - Ênfase5 8 2 7" xfId="2314"/>
    <cellStyle name="40% - Ênfase5 8 2 7 2" xfId="10591"/>
    <cellStyle name="40% - Ênfase5 8 2 8" xfId="8545"/>
    <cellStyle name="40% - Ênfase5 8 3" xfId="1361"/>
    <cellStyle name="40% - Ênfase5 8 3 2" xfId="5451"/>
    <cellStyle name="40% - Ênfase5 8 3 2 2" xfId="13728"/>
    <cellStyle name="40% - Ênfase5 8 3 3" xfId="7476"/>
    <cellStyle name="40% - Ênfase5 8 3 3 2" xfId="15753"/>
    <cellStyle name="40% - Ênfase5 8 3 4" xfId="3417"/>
    <cellStyle name="40% - Ênfase5 8 3 4 2" xfId="11694"/>
    <cellStyle name="40% - Ênfase5 8 3 5" xfId="9645"/>
    <cellStyle name="40% - Ênfase5 8 4" xfId="852"/>
    <cellStyle name="40% - Ênfase5 8 4 2" xfId="4955"/>
    <cellStyle name="40% - Ênfase5 8 4 2 2" xfId="13232"/>
    <cellStyle name="40% - Ênfase5 8 4 3" xfId="6980"/>
    <cellStyle name="40% - Ênfase5 8 4 3 2" xfId="15257"/>
    <cellStyle name="40% - Ênfase5 8 4 4" xfId="2912"/>
    <cellStyle name="40% - Ênfase5 8 4 4 2" xfId="11189"/>
    <cellStyle name="40% - Ênfase5 8 4 5" xfId="9141"/>
    <cellStyle name="40% - Ênfase5 8 5" xfId="1902"/>
    <cellStyle name="40% - Ênfase5 8 5 2" xfId="5988"/>
    <cellStyle name="40% - Ênfase5 8 5 2 2" xfId="14265"/>
    <cellStyle name="40% - Ênfase5 8 5 3" xfId="7988"/>
    <cellStyle name="40% - Ênfase5 8 5 3 2" xfId="16265"/>
    <cellStyle name="40% - Ênfase5 8 5 4" xfId="3955"/>
    <cellStyle name="40% - Ênfase5 8 5 4 2" xfId="12232"/>
    <cellStyle name="40% - Ênfase5 8 5 5" xfId="10183"/>
    <cellStyle name="40% - Ênfase5 8 6" xfId="4451"/>
    <cellStyle name="40% - Ênfase5 8 6 2" xfId="12728"/>
    <cellStyle name="40% - Ênfase5 8 7" xfId="6482"/>
    <cellStyle name="40% - Ênfase5 8 7 2" xfId="14759"/>
    <cellStyle name="40% - Ênfase5 8 8" xfId="2403"/>
    <cellStyle name="40% - Ênfase5 8 8 2" xfId="10680"/>
    <cellStyle name="40% - Ênfase5 8 9" xfId="8634"/>
    <cellStyle name="40% - Ênfase5 9" xfId="276"/>
    <cellStyle name="40% - Ênfase5 9 2" xfId="454"/>
    <cellStyle name="40% - Ênfase5 9 2 2" xfId="1521"/>
    <cellStyle name="40% - Ênfase5 9 2 2 2" xfId="5611"/>
    <cellStyle name="40% - Ênfase5 9 2 2 2 2" xfId="13888"/>
    <cellStyle name="40% - Ênfase5 9 2 2 3" xfId="7634"/>
    <cellStyle name="40% - Ênfase5 9 2 2 3 2" xfId="15911"/>
    <cellStyle name="40% - Ênfase5 9 2 2 4" xfId="3577"/>
    <cellStyle name="40% - Ênfase5 9 2 2 4 2" xfId="11854"/>
    <cellStyle name="40% - Ênfase5 9 2 2 5" xfId="9805"/>
    <cellStyle name="40% - Ênfase5 9 2 3" xfId="1010"/>
    <cellStyle name="40% - Ênfase5 9 2 3 2" xfId="5113"/>
    <cellStyle name="40% - Ênfase5 9 2 3 2 2" xfId="13390"/>
    <cellStyle name="40% - Ênfase5 9 2 3 3" xfId="7138"/>
    <cellStyle name="40% - Ênfase5 9 2 3 3 2" xfId="15415"/>
    <cellStyle name="40% - Ênfase5 9 2 3 4" xfId="3070"/>
    <cellStyle name="40% - Ênfase5 9 2 3 4 2" xfId="11347"/>
    <cellStyle name="40% - Ênfase5 9 2 3 5" xfId="9299"/>
    <cellStyle name="40% - Ênfase5 9 2 4" xfId="2060"/>
    <cellStyle name="40% - Ênfase5 9 2 4 2" xfId="6146"/>
    <cellStyle name="40% - Ênfase5 9 2 4 2 2" xfId="14423"/>
    <cellStyle name="40% - Ênfase5 9 2 4 3" xfId="8146"/>
    <cellStyle name="40% - Ênfase5 9 2 4 3 2" xfId="16423"/>
    <cellStyle name="40% - Ênfase5 9 2 4 4" xfId="4113"/>
    <cellStyle name="40% - Ênfase5 9 2 4 4 2" xfId="12390"/>
    <cellStyle name="40% - Ênfase5 9 2 4 5" xfId="10341"/>
    <cellStyle name="40% - Ênfase5 9 2 5" xfId="4611"/>
    <cellStyle name="40% - Ênfase5 9 2 5 2" xfId="12888"/>
    <cellStyle name="40% - Ênfase5 9 2 6" xfId="6640"/>
    <cellStyle name="40% - Ênfase5 9 2 6 2" xfId="14917"/>
    <cellStyle name="40% - Ênfase5 9 2 7" xfId="2564"/>
    <cellStyle name="40% - Ênfase5 9 2 7 2" xfId="10841"/>
    <cellStyle name="40% - Ênfase5 9 2 8" xfId="8794"/>
    <cellStyle name="40% - Ênfase5 9 3" xfId="1364"/>
    <cellStyle name="40% - Ênfase5 9 3 2" xfId="5454"/>
    <cellStyle name="40% - Ênfase5 9 3 2 2" xfId="13731"/>
    <cellStyle name="40% - Ênfase5 9 3 3" xfId="7479"/>
    <cellStyle name="40% - Ênfase5 9 3 3 2" xfId="15756"/>
    <cellStyle name="40% - Ênfase5 9 3 4" xfId="3420"/>
    <cellStyle name="40% - Ênfase5 9 3 4 2" xfId="11697"/>
    <cellStyle name="40% - Ênfase5 9 3 5" xfId="9648"/>
    <cellStyle name="40% - Ênfase5 9 4" xfId="855"/>
    <cellStyle name="40% - Ênfase5 9 4 2" xfId="4958"/>
    <cellStyle name="40% - Ênfase5 9 4 2 2" xfId="13235"/>
    <cellStyle name="40% - Ênfase5 9 4 3" xfId="6983"/>
    <cellStyle name="40% - Ênfase5 9 4 3 2" xfId="15260"/>
    <cellStyle name="40% - Ênfase5 9 4 4" xfId="2915"/>
    <cellStyle name="40% - Ênfase5 9 4 4 2" xfId="11192"/>
    <cellStyle name="40% - Ênfase5 9 4 5" xfId="9144"/>
    <cellStyle name="40% - Ênfase5 9 5" xfId="1905"/>
    <cellStyle name="40% - Ênfase5 9 5 2" xfId="5991"/>
    <cellStyle name="40% - Ênfase5 9 5 2 2" xfId="14268"/>
    <cellStyle name="40% - Ênfase5 9 5 3" xfId="7991"/>
    <cellStyle name="40% - Ênfase5 9 5 3 2" xfId="16268"/>
    <cellStyle name="40% - Ênfase5 9 5 4" xfId="3958"/>
    <cellStyle name="40% - Ênfase5 9 5 4 2" xfId="12235"/>
    <cellStyle name="40% - Ênfase5 9 5 5" xfId="10186"/>
    <cellStyle name="40% - Ênfase5 9 6" xfId="4454"/>
    <cellStyle name="40% - Ênfase5 9 6 2" xfId="12731"/>
    <cellStyle name="40% - Ênfase5 9 7" xfId="6485"/>
    <cellStyle name="40% - Ênfase5 9 7 2" xfId="14762"/>
    <cellStyle name="40% - Ênfase5 9 8" xfId="2406"/>
    <cellStyle name="40% - Ênfase5 9 8 2" xfId="10683"/>
    <cellStyle name="40% - Ênfase5 9 9" xfId="8637"/>
    <cellStyle name="40% - Ênfase6 10" xfId="461"/>
    <cellStyle name="40% - Ênfase6 10 2" xfId="325"/>
    <cellStyle name="40% - Ênfase6 10 2 2" xfId="1410"/>
    <cellStyle name="40% - Ênfase6 10 2 2 2" xfId="5500"/>
    <cellStyle name="40% - Ênfase6 10 2 2 2 2" xfId="13777"/>
    <cellStyle name="40% - Ênfase6 10 2 2 3" xfId="7525"/>
    <cellStyle name="40% - Ênfase6 10 2 2 3 2" xfId="15802"/>
    <cellStyle name="40% - Ênfase6 10 2 2 4" xfId="3466"/>
    <cellStyle name="40% - Ênfase6 10 2 2 4 2" xfId="11743"/>
    <cellStyle name="40% - Ênfase6 10 2 2 5" xfId="9694"/>
    <cellStyle name="40% - Ênfase6 10 2 3" xfId="901"/>
    <cellStyle name="40% - Ênfase6 10 2 3 2" xfId="5004"/>
    <cellStyle name="40% - Ênfase6 10 2 3 2 2" xfId="13281"/>
    <cellStyle name="40% - Ênfase6 10 2 3 3" xfId="7029"/>
    <cellStyle name="40% - Ênfase6 10 2 3 3 2" xfId="15306"/>
    <cellStyle name="40% - Ênfase6 10 2 3 4" xfId="2961"/>
    <cellStyle name="40% - Ênfase6 10 2 3 4 2" xfId="11238"/>
    <cellStyle name="40% - Ênfase6 10 2 3 5" xfId="9190"/>
    <cellStyle name="40% - Ênfase6 10 2 4" xfId="1951"/>
    <cellStyle name="40% - Ênfase6 10 2 4 2" xfId="6037"/>
    <cellStyle name="40% - Ênfase6 10 2 4 2 2" xfId="14314"/>
    <cellStyle name="40% - Ênfase6 10 2 4 3" xfId="8037"/>
    <cellStyle name="40% - Ênfase6 10 2 4 3 2" xfId="16314"/>
    <cellStyle name="40% - Ênfase6 10 2 4 4" xfId="4004"/>
    <cellStyle name="40% - Ênfase6 10 2 4 4 2" xfId="12281"/>
    <cellStyle name="40% - Ênfase6 10 2 4 5" xfId="10232"/>
    <cellStyle name="40% - Ênfase6 10 2 5" xfId="4500"/>
    <cellStyle name="40% - Ênfase6 10 2 5 2" xfId="12777"/>
    <cellStyle name="40% - Ênfase6 10 2 6" xfId="6531"/>
    <cellStyle name="40% - Ênfase6 10 2 6 2" xfId="14808"/>
    <cellStyle name="40% - Ênfase6 10 2 7" xfId="2452"/>
    <cellStyle name="40% - Ênfase6 10 2 7 2" xfId="10729"/>
    <cellStyle name="40% - Ênfase6 10 2 8" xfId="8683"/>
    <cellStyle name="40% - Ênfase6 10 3" xfId="1528"/>
    <cellStyle name="40% - Ênfase6 10 3 2" xfId="5618"/>
    <cellStyle name="40% - Ênfase6 10 3 2 2" xfId="13895"/>
    <cellStyle name="40% - Ênfase6 10 3 3" xfId="7641"/>
    <cellStyle name="40% - Ênfase6 10 3 3 2" xfId="15918"/>
    <cellStyle name="40% - Ênfase6 10 3 4" xfId="3584"/>
    <cellStyle name="40% - Ênfase6 10 3 4 2" xfId="11861"/>
    <cellStyle name="40% - Ênfase6 10 3 5" xfId="9812"/>
    <cellStyle name="40% - Ênfase6 10 4" xfId="1017"/>
    <cellStyle name="40% - Ênfase6 10 4 2" xfId="5120"/>
    <cellStyle name="40% - Ênfase6 10 4 2 2" xfId="13397"/>
    <cellStyle name="40% - Ênfase6 10 4 3" xfId="7145"/>
    <cellStyle name="40% - Ênfase6 10 4 3 2" xfId="15422"/>
    <cellStyle name="40% - Ênfase6 10 4 4" xfId="3077"/>
    <cellStyle name="40% - Ênfase6 10 4 4 2" xfId="11354"/>
    <cellStyle name="40% - Ênfase6 10 4 5" xfId="9306"/>
    <cellStyle name="40% - Ênfase6 10 5" xfId="2067"/>
    <cellStyle name="40% - Ênfase6 10 5 2" xfId="6153"/>
    <cellStyle name="40% - Ênfase6 10 5 2 2" xfId="14430"/>
    <cellStyle name="40% - Ênfase6 10 5 3" xfId="8153"/>
    <cellStyle name="40% - Ênfase6 10 5 3 2" xfId="16430"/>
    <cellStyle name="40% - Ênfase6 10 5 4" xfId="4120"/>
    <cellStyle name="40% - Ênfase6 10 5 4 2" xfId="12397"/>
    <cellStyle name="40% - Ênfase6 10 5 5" xfId="10348"/>
    <cellStyle name="40% - Ênfase6 10 6" xfId="4618"/>
    <cellStyle name="40% - Ênfase6 10 6 2" xfId="12895"/>
    <cellStyle name="40% - Ênfase6 10 7" xfId="6647"/>
    <cellStyle name="40% - Ênfase6 10 7 2" xfId="14924"/>
    <cellStyle name="40% - Ênfase6 10 8" xfId="2571"/>
    <cellStyle name="40% - Ênfase6 10 8 2" xfId="10848"/>
    <cellStyle name="40% - Ênfase6 10 9" xfId="8801"/>
    <cellStyle name="40% - Ênfase6 11" xfId="462"/>
    <cellStyle name="40% - Ênfase6 11 2" xfId="1529"/>
    <cellStyle name="40% - Ênfase6 11 2 2" xfId="5619"/>
    <cellStyle name="40% - Ênfase6 11 2 2 2" xfId="13896"/>
    <cellStyle name="40% - Ênfase6 11 2 3" xfId="7642"/>
    <cellStyle name="40% - Ênfase6 11 2 3 2" xfId="15919"/>
    <cellStyle name="40% - Ênfase6 11 2 4" xfId="3585"/>
    <cellStyle name="40% - Ênfase6 11 2 4 2" xfId="11862"/>
    <cellStyle name="40% - Ênfase6 11 2 5" xfId="9813"/>
    <cellStyle name="40% - Ênfase6 11 3" xfId="1018"/>
    <cellStyle name="40% - Ênfase6 11 3 2" xfId="5121"/>
    <cellStyle name="40% - Ênfase6 11 3 2 2" xfId="13398"/>
    <cellStyle name="40% - Ênfase6 11 3 3" xfId="7146"/>
    <cellStyle name="40% - Ênfase6 11 3 3 2" xfId="15423"/>
    <cellStyle name="40% - Ênfase6 11 3 4" xfId="3078"/>
    <cellStyle name="40% - Ênfase6 11 3 4 2" xfId="11355"/>
    <cellStyle name="40% - Ênfase6 11 3 5" xfId="9307"/>
    <cellStyle name="40% - Ênfase6 11 4" xfId="2068"/>
    <cellStyle name="40% - Ênfase6 11 4 2" xfId="6154"/>
    <cellStyle name="40% - Ênfase6 11 4 2 2" xfId="14431"/>
    <cellStyle name="40% - Ênfase6 11 4 3" xfId="8154"/>
    <cellStyle name="40% - Ênfase6 11 4 3 2" xfId="16431"/>
    <cellStyle name="40% - Ênfase6 11 4 4" xfId="4121"/>
    <cellStyle name="40% - Ênfase6 11 4 4 2" xfId="12398"/>
    <cellStyle name="40% - Ênfase6 11 4 5" xfId="10349"/>
    <cellStyle name="40% - Ênfase6 11 5" xfId="4619"/>
    <cellStyle name="40% - Ênfase6 11 5 2" xfId="12896"/>
    <cellStyle name="40% - Ênfase6 11 6" xfId="6648"/>
    <cellStyle name="40% - Ênfase6 11 6 2" xfId="14925"/>
    <cellStyle name="40% - Ênfase6 11 7" xfId="2572"/>
    <cellStyle name="40% - Ênfase6 11 7 2" xfId="10849"/>
    <cellStyle name="40% - Ênfase6 11 8" xfId="8802"/>
    <cellStyle name="40% - Ênfase6 12" xfId="463"/>
    <cellStyle name="40% - Ênfase6 12 2" xfId="1530"/>
    <cellStyle name="40% - Ênfase6 12 2 2" xfId="5620"/>
    <cellStyle name="40% - Ênfase6 12 2 2 2" xfId="13897"/>
    <cellStyle name="40% - Ênfase6 12 2 3" xfId="7643"/>
    <cellStyle name="40% - Ênfase6 12 2 3 2" xfId="15920"/>
    <cellStyle name="40% - Ênfase6 12 2 4" xfId="3586"/>
    <cellStyle name="40% - Ênfase6 12 2 4 2" xfId="11863"/>
    <cellStyle name="40% - Ênfase6 12 2 5" xfId="9814"/>
    <cellStyle name="40% - Ênfase6 12 3" xfId="1019"/>
    <cellStyle name="40% - Ênfase6 12 3 2" xfId="5122"/>
    <cellStyle name="40% - Ênfase6 12 3 2 2" xfId="13399"/>
    <cellStyle name="40% - Ênfase6 12 3 3" xfId="7147"/>
    <cellStyle name="40% - Ênfase6 12 3 3 2" xfId="15424"/>
    <cellStyle name="40% - Ênfase6 12 3 4" xfId="3079"/>
    <cellStyle name="40% - Ênfase6 12 3 4 2" xfId="11356"/>
    <cellStyle name="40% - Ênfase6 12 3 5" xfId="9308"/>
    <cellStyle name="40% - Ênfase6 12 4" xfId="2069"/>
    <cellStyle name="40% - Ênfase6 12 4 2" xfId="6155"/>
    <cellStyle name="40% - Ênfase6 12 4 2 2" xfId="14432"/>
    <cellStyle name="40% - Ênfase6 12 4 3" xfId="8155"/>
    <cellStyle name="40% - Ênfase6 12 4 3 2" xfId="16432"/>
    <cellStyle name="40% - Ênfase6 12 4 4" xfId="4122"/>
    <cellStyle name="40% - Ênfase6 12 4 4 2" xfId="12399"/>
    <cellStyle name="40% - Ênfase6 12 4 5" xfId="10350"/>
    <cellStyle name="40% - Ênfase6 12 5" xfId="4620"/>
    <cellStyle name="40% - Ênfase6 12 5 2" xfId="12897"/>
    <cellStyle name="40% - Ênfase6 12 6" xfId="6649"/>
    <cellStyle name="40% - Ênfase6 12 6 2" xfId="14926"/>
    <cellStyle name="40% - Ênfase6 12 7" xfId="2573"/>
    <cellStyle name="40% - Ênfase6 12 7 2" xfId="10850"/>
    <cellStyle name="40% - Ênfase6 12 8" xfId="8803"/>
    <cellStyle name="40% - Ênfase6 13" xfId="464"/>
    <cellStyle name="40% - Ênfase6 13 2" xfId="1531"/>
    <cellStyle name="40% - Ênfase6 13 2 2" xfId="5621"/>
    <cellStyle name="40% - Ênfase6 13 2 2 2" xfId="13898"/>
    <cellStyle name="40% - Ênfase6 13 2 3" xfId="7644"/>
    <cellStyle name="40% - Ênfase6 13 2 3 2" xfId="15921"/>
    <cellStyle name="40% - Ênfase6 13 2 4" xfId="3587"/>
    <cellStyle name="40% - Ênfase6 13 2 4 2" xfId="11864"/>
    <cellStyle name="40% - Ênfase6 13 2 5" xfId="9815"/>
    <cellStyle name="40% - Ênfase6 13 3" xfId="1020"/>
    <cellStyle name="40% - Ênfase6 13 3 2" xfId="5123"/>
    <cellStyle name="40% - Ênfase6 13 3 2 2" xfId="13400"/>
    <cellStyle name="40% - Ênfase6 13 3 3" xfId="7148"/>
    <cellStyle name="40% - Ênfase6 13 3 3 2" xfId="15425"/>
    <cellStyle name="40% - Ênfase6 13 3 4" xfId="3080"/>
    <cellStyle name="40% - Ênfase6 13 3 4 2" xfId="11357"/>
    <cellStyle name="40% - Ênfase6 13 3 5" xfId="9309"/>
    <cellStyle name="40% - Ênfase6 13 4" xfId="2070"/>
    <cellStyle name="40% - Ênfase6 13 4 2" xfId="6156"/>
    <cellStyle name="40% - Ênfase6 13 4 2 2" xfId="14433"/>
    <cellStyle name="40% - Ênfase6 13 4 3" xfId="8156"/>
    <cellStyle name="40% - Ênfase6 13 4 3 2" xfId="16433"/>
    <cellStyle name="40% - Ênfase6 13 4 4" xfId="4123"/>
    <cellStyle name="40% - Ênfase6 13 4 4 2" xfId="12400"/>
    <cellStyle name="40% - Ênfase6 13 4 5" xfId="10351"/>
    <cellStyle name="40% - Ênfase6 13 5" xfId="4621"/>
    <cellStyle name="40% - Ênfase6 13 5 2" xfId="12898"/>
    <cellStyle name="40% - Ênfase6 13 6" xfId="6650"/>
    <cellStyle name="40% - Ênfase6 13 6 2" xfId="14927"/>
    <cellStyle name="40% - Ênfase6 13 7" xfId="2574"/>
    <cellStyle name="40% - Ênfase6 13 7 2" xfId="10851"/>
    <cellStyle name="40% - Ênfase6 13 8" xfId="8804"/>
    <cellStyle name="40% - Ênfase6 14" xfId="350"/>
    <cellStyle name="40% - Ênfase6 14 2" xfId="1433"/>
    <cellStyle name="40% - Ênfase6 14 2 2" xfId="5523"/>
    <cellStyle name="40% - Ênfase6 14 2 2 2" xfId="13800"/>
    <cellStyle name="40% - Ênfase6 14 2 3" xfId="7547"/>
    <cellStyle name="40% - Ênfase6 14 2 3 2" xfId="15824"/>
    <cellStyle name="40% - Ênfase6 14 2 4" xfId="3489"/>
    <cellStyle name="40% - Ênfase6 14 2 4 2" xfId="11766"/>
    <cellStyle name="40% - Ênfase6 14 2 5" xfId="9717"/>
    <cellStyle name="40% - Ênfase6 14 3" xfId="923"/>
    <cellStyle name="40% - Ênfase6 14 3 2" xfId="5026"/>
    <cellStyle name="40% - Ênfase6 14 3 2 2" xfId="13303"/>
    <cellStyle name="40% - Ênfase6 14 3 3" xfId="7051"/>
    <cellStyle name="40% - Ênfase6 14 3 3 2" xfId="15328"/>
    <cellStyle name="40% - Ênfase6 14 3 4" xfId="2983"/>
    <cellStyle name="40% - Ênfase6 14 3 4 2" xfId="11260"/>
    <cellStyle name="40% - Ênfase6 14 3 5" xfId="9212"/>
    <cellStyle name="40% - Ênfase6 14 4" xfId="1973"/>
    <cellStyle name="40% - Ênfase6 14 4 2" xfId="6059"/>
    <cellStyle name="40% - Ênfase6 14 4 2 2" xfId="14336"/>
    <cellStyle name="40% - Ênfase6 14 4 3" xfId="8059"/>
    <cellStyle name="40% - Ênfase6 14 4 3 2" xfId="16336"/>
    <cellStyle name="40% - Ênfase6 14 4 4" xfId="4026"/>
    <cellStyle name="40% - Ênfase6 14 4 4 2" xfId="12303"/>
    <cellStyle name="40% - Ênfase6 14 4 5" xfId="10254"/>
    <cellStyle name="40% - Ênfase6 14 5" xfId="4523"/>
    <cellStyle name="40% - Ênfase6 14 5 2" xfId="12800"/>
    <cellStyle name="40% - Ênfase6 14 6" xfId="6553"/>
    <cellStyle name="40% - Ênfase6 14 6 2" xfId="14830"/>
    <cellStyle name="40% - Ênfase6 14 7" xfId="2476"/>
    <cellStyle name="40% - Ênfase6 14 7 2" xfId="10753"/>
    <cellStyle name="40% - Ênfase6 14 8" xfId="8706"/>
    <cellStyle name="40% - Ênfase6 15" xfId="128"/>
    <cellStyle name="40% - Ênfase6 15 2" xfId="1223"/>
    <cellStyle name="40% - Ênfase6 15 2 2" xfId="5314"/>
    <cellStyle name="40% - Ênfase6 15 2 2 2" xfId="13591"/>
    <cellStyle name="40% - Ênfase6 15 2 3" xfId="7339"/>
    <cellStyle name="40% - Ênfase6 15 2 3 2" xfId="15616"/>
    <cellStyle name="40% - Ênfase6 15 2 4" xfId="3279"/>
    <cellStyle name="40% - Ênfase6 15 2 4 2" xfId="11556"/>
    <cellStyle name="40% - Ênfase6 15 2 5" xfId="9507"/>
    <cellStyle name="40% - Ênfase6 15 3" xfId="713"/>
    <cellStyle name="40% - Ênfase6 15 3 2" xfId="4818"/>
    <cellStyle name="40% - Ênfase6 15 3 2 2" xfId="13095"/>
    <cellStyle name="40% - Ênfase6 15 3 3" xfId="6843"/>
    <cellStyle name="40% - Ênfase6 15 3 3 2" xfId="15120"/>
    <cellStyle name="40% - Ênfase6 15 3 4" xfId="2773"/>
    <cellStyle name="40% - Ênfase6 15 3 4 2" xfId="11050"/>
    <cellStyle name="40% - Ênfase6 15 3 5" xfId="9002"/>
    <cellStyle name="40% - Ênfase6 15 4" xfId="1764"/>
    <cellStyle name="40% - Ênfase6 15 4 2" xfId="5851"/>
    <cellStyle name="40% - Ênfase6 15 4 2 2" xfId="14128"/>
    <cellStyle name="40% - Ênfase6 15 4 3" xfId="7851"/>
    <cellStyle name="40% - Ênfase6 15 4 3 2" xfId="16128"/>
    <cellStyle name="40% - Ênfase6 15 4 4" xfId="3817"/>
    <cellStyle name="40% - Ênfase6 15 4 4 2" xfId="12094"/>
    <cellStyle name="40% - Ênfase6 15 4 5" xfId="10045"/>
    <cellStyle name="40% - Ênfase6 15 5" xfId="4314"/>
    <cellStyle name="40% - Ênfase6 15 5 2" xfId="12591"/>
    <cellStyle name="40% - Ênfase6 15 6" xfId="6345"/>
    <cellStyle name="40% - Ênfase6 15 6 2" xfId="14622"/>
    <cellStyle name="40% - Ênfase6 15 7" xfId="2265"/>
    <cellStyle name="40% - Ênfase6 15 7 2" xfId="10542"/>
    <cellStyle name="40% - Ênfase6 15 8" xfId="8496"/>
    <cellStyle name="40% - Ênfase6 16" xfId="355"/>
    <cellStyle name="40% - Ênfase6 16 2" xfId="1438"/>
    <cellStyle name="40% - Ênfase6 16 2 2" xfId="5528"/>
    <cellStyle name="40% - Ênfase6 16 2 2 2" xfId="13805"/>
    <cellStyle name="40% - Ênfase6 16 2 3" xfId="7552"/>
    <cellStyle name="40% - Ênfase6 16 2 3 2" xfId="15829"/>
    <cellStyle name="40% - Ênfase6 16 2 4" xfId="3494"/>
    <cellStyle name="40% - Ênfase6 16 2 4 2" xfId="11771"/>
    <cellStyle name="40% - Ênfase6 16 2 5" xfId="9722"/>
    <cellStyle name="40% - Ênfase6 16 3" xfId="928"/>
    <cellStyle name="40% - Ênfase6 16 3 2" xfId="5031"/>
    <cellStyle name="40% - Ênfase6 16 3 2 2" xfId="13308"/>
    <cellStyle name="40% - Ênfase6 16 3 3" xfId="7056"/>
    <cellStyle name="40% - Ênfase6 16 3 3 2" xfId="15333"/>
    <cellStyle name="40% - Ênfase6 16 3 4" xfId="2988"/>
    <cellStyle name="40% - Ênfase6 16 3 4 2" xfId="11265"/>
    <cellStyle name="40% - Ênfase6 16 3 5" xfId="9217"/>
    <cellStyle name="40% - Ênfase6 16 4" xfId="1978"/>
    <cellStyle name="40% - Ênfase6 16 4 2" xfId="6064"/>
    <cellStyle name="40% - Ênfase6 16 4 2 2" xfId="14341"/>
    <cellStyle name="40% - Ênfase6 16 4 3" xfId="8064"/>
    <cellStyle name="40% - Ênfase6 16 4 3 2" xfId="16341"/>
    <cellStyle name="40% - Ênfase6 16 4 4" xfId="4031"/>
    <cellStyle name="40% - Ênfase6 16 4 4 2" xfId="12308"/>
    <cellStyle name="40% - Ênfase6 16 4 5" xfId="10259"/>
    <cellStyle name="40% - Ênfase6 16 5" xfId="4528"/>
    <cellStyle name="40% - Ênfase6 16 5 2" xfId="12805"/>
    <cellStyle name="40% - Ênfase6 16 6" xfId="6558"/>
    <cellStyle name="40% - Ênfase6 16 6 2" xfId="14835"/>
    <cellStyle name="40% - Ênfase6 16 7" xfId="2481"/>
    <cellStyle name="40% - Ênfase6 16 7 2" xfId="10758"/>
    <cellStyle name="40% - Ênfase6 16 8" xfId="8711"/>
    <cellStyle name="40% - Ênfase6 17" xfId="304"/>
    <cellStyle name="40% - Ênfase6 17 2" xfId="1391"/>
    <cellStyle name="40% - Ênfase6 17 2 2" xfId="5481"/>
    <cellStyle name="40% - Ênfase6 17 2 2 2" xfId="13758"/>
    <cellStyle name="40% - Ênfase6 17 2 3" xfId="7506"/>
    <cellStyle name="40% - Ênfase6 17 2 3 2" xfId="15783"/>
    <cellStyle name="40% - Ênfase6 17 2 4" xfId="3447"/>
    <cellStyle name="40% - Ênfase6 17 2 4 2" xfId="11724"/>
    <cellStyle name="40% - Ênfase6 17 2 5" xfId="9675"/>
    <cellStyle name="40% - Ênfase6 17 3" xfId="882"/>
    <cellStyle name="40% - Ênfase6 17 3 2" xfId="4985"/>
    <cellStyle name="40% - Ênfase6 17 3 2 2" xfId="13262"/>
    <cellStyle name="40% - Ênfase6 17 3 3" xfId="7010"/>
    <cellStyle name="40% - Ênfase6 17 3 3 2" xfId="15287"/>
    <cellStyle name="40% - Ênfase6 17 3 4" xfId="2942"/>
    <cellStyle name="40% - Ênfase6 17 3 4 2" xfId="11219"/>
    <cellStyle name="40% - Ênfase6 17 3 5" xfId="9171"/>
    <cellStyle name="40% - Ênfase6 17 4" xfId="1932"/>
    <cellStyle name="40% - Ênfase6 17 4 2" xfId="6018"/>
    <cellStyle name="40% - Ênfase6 17 4 2 2" xfId="14295"/>
    <cellStyle name="40% - Ênfase6 17 4 3" xfId="8018"/>
    <cellStyle name="40% - Ênfase6 17 4 3 2" xfId="16295"/>
    <cellStyle name="40% - Ênfase6 17 4 4" xfId="3985"/>
    <cellStyle name="40% - Ênfase6 17 4 4 2" xfId="12262"/>
    <cellStyle name="40% - Ênfase6 17 4 5" xfId="10213"/>
    <cellStyle name="40% - Ênfase6 17 5" xfId="4481"/>
    <cellStyle name="40% - Ênfase6 17 5 2" xfId="12758"/>
    <cellStyle name="40% - Ênfase6 17 6" xfId="6512"/>
    <cellStyle name="40% - Ênfase6 17 6 2" xfId="14789"/>
    <cellStyle name="40% - Ênfase6 17 7" xfId="2433"/>
    <cellStyle name="40% - Ênfase6 17 7 2" xfId="10710"/>
    <cellStyle name="40% - Ênfase6 17 8" xfId="8664"/>
    <cellStyle name="40% - Ênfase6 18" xfId="361"/>
    <cellStyle name="40% - Ênfase6 18 2" xfId="1443"/>
    <cellStyle name="40% - Ênfase6 18 2 2" xfId="5533"/>
    <cellStyle name="40% - Ênfase6 18 2 2 2" xfId="13810"/>
    <cellStyle name="40% - Ênfase6 18 2 3" xfId="7557"/>
    <cellStyle name="40% - Ênfase6 18 2 3 2" xfId="15834"/>
    <cellStyle name="40% - Ênfase6 18 2 4" xfId="3499"/>
    <cellStyle name="40% - Ênfase6 18 2 4 2" xfId="11776"/>
    <cellStyle name="40% - Ênfase6 18 2 5" xfId="9727"/>
    <cellStyle name="40% - Ênfase6 18 3" xfId="933"/>
    <cellStyle name="40% - Ênfase6 18 3 2" xfId="5036"/>
    <cellStyle name="40% - Ênfase6 18 3 2 2" xfId="13313"/>
    <cellStyle name="40% - Ênfase6 18 3 3" xfId="7061"/>
    <cellStyle name="40% - Ênfase6 18 3 3 2" xfId="15338"/>
    <cellStyle name="40% - Ênfase6 18 3 4" xfId="2993"/>
    <cellStyle name="40% - Ênfase6 18 3 4 2" xfId="11270"/>
    <cellStyle name="40% - Ênfase6 18 3 5" xfId="9222"/>
    <cellStyle name="40% - Ênfase6 18 4" xfId="1983"/>
    <cellStyle name="40% - Ênfase6 18 4 2" xfId="6069"/>
    <cellStyle name="40% - Ênfase6 18 4 2 2" xfId="14346"/>
    <cellStyle name="40% - Ênfase6 18 4 3" xfId="8069"/>
    <cellStyle name="40% - Ênfase6 18 4 3 2" xfId="16346"/>
    <cellStyle name="40% - Ênfase6 18 4 4" xfId="4036"/>
    <cellStyle name="40% - Ênfase6 18 4 4 2" xfId="12313"/>
    <cellStyle name="40% - Ênfase6 18 4 5" xfId="10264"/>
    <cellStyle name="40% - Ênfase6 18 5" xfId="4533"/>
    <cellStyle name="40% - Ênfase6 18 5 2" xfId="12810"/>
    <cellStyle name="40% - Ênfase6 18 6" xfId="6563"/>
    <cellStyle name="40% - Ênfase6 18 6 2" xfId="14840"/>
    <cellStyle name="40% - Ênfase6 18 7" xfId="2486"/>
    <cellStyle name="40% - Ênfase6 18 7 2" xfId="10763"/>
    <cellStyle name="40% - Ênfase6 18 8" xfId="8716"/>
    <cellStyle name="40% - Ênfase6 19" xfId="365"/>
    <cellStyle name="40% - Ênfase6 19 2" xfId="1446"/>
    <cellStyle name="40% - Ênfase6 19 2 2" xfId="5536"/>
    <cellStyle name="40% - Ênfase6 19 2 2 2" xfId="13813"/>
    <cellStyle name="40% - Ênfase6 19 2 3" xfId="7560"/>
    <cellStyle name="40% - Ênfase6 19 2 3 2" xfId="15837"/>
    <cellStyle name="40% - Ênfase6 19 2 4" xfId="3502"/>
    <cellStyle name="40% - Ênfase6 19 2 4 2" xfId="11779"/>
    <cellStyle name="40% - Ênfase6 19 2 5" xfId="9730"/>
    <cellStyle name="40% - Ênfase6 19 3" xfId="936"/>
    <cellStyle name="40% - Ênfase6 19 3 2" xfId="5039"/>
    <cellStyle name="40% - Ênfase6 19 3 2 2" xfId="13316"/>
    <cellStyle name="40% - Ênfase6 19 3 3" xfId="7064"/>
    <cellStyle name="40% - Ênfase6 19 3 3 2" xfId="15341"/>
    <cellStyle name="40% - Ênfase6 19 3 4" xfId="2996"/>
    <cellStyle name="40% - Ênfase6 19 3 4 2" xfId="11273"/>
    <cellStyle name="40% - Ênfase6 19 3 5" xfId="9225"/>
    <cellStyle name="40% - Ênfase6 19 4" xfId="1986"/>
    <cellStyle name="40% - Ênfase6 19 4 2" xfId="6072"/>
    <cellStyle name="40% - Ênfase6 19 4 2 2" xfId="14349"/>
    <cellStyle name="40% - Ênfase6 19 4 3" xfId="8072"/>
    <cellStyle name="40% - Ênfase6 19 4 3 2" xfId="16349"/>
    <cellStyle name="40% - Ênfase6 19 4 4" xfId="4039"/>
    <cellStyle name="40% - Ênfase6 19 4 4 2" xfId="12316"/>
    <cellStyle name="40% - Ênfase6 19 4 5" xfId="10267"/>
    <cellStyle name="40% - Ênfase6 19 5" xfId="4536"/>
    <cellStyle name="40% - Ênfase6 19 5 2" xfId="12813"/>
    <cellStyle name="40% - Ênfase6 19 6" xfId="6566"/>
    <cellStyle name="40% - Ênfase6 19 6 2" xfId="14843"/>
    <cellStyle name="40% - Ênfase6 19 7" xfId="2489"/>
    <cellStyle name="40% - Ênfase6 19 7 2" xfId="10766"/>
    <cellStyle name="40% - Ênfase6 19 8" xfId="8719"/>
    <cellStyle name="40% - Ênfase6 2" xfId="253"/>
    <cellStyle name="40% - Ênfase6 2 2" xfId="255"/>
    <cellStyle name="40% - Ênfase6 2 2 2" xfId="1343"/>
    <cellStyle name="40% - Ênfase6 2 2 2 2" xfId="5433"/>
    <cellStyle name="40% - Ênfase6 2 2 2 2 2" xfId="13710"/>
    <cellStyle name="40% - Ênfase6 2 2 2 3" xfId="7458"/>
    <cellStyle name="40% - Ênfase6 2 2 2 3 2" xfId="15735"/>
    <cellStyle name="40% - Ênfase6 2 2 2 4" xfId="3399"/>
    <cellStyle name="40% - Ênfase6 2 2 2 4 2" xfId="11676"/>
    <cellStyle name="40% - Ênfase6 2 2 2 5" xfId="9627"/>
    <cellStyle name="40% - Ênfase6 2 2 3" xfId="834"/>
    <cellStyle name="40% - Ênfase6 2 2 3 2" xfId="4937"/>
    <cellStyle name="40% - Ênfase6 2 2 3 2 2" xfId="13214"/>
    <cellStyle name="40% - Ênfase6 2 2 3 3" xfId="6962"/>
    <cellStyle name="40% - Ênfase6 2 2 3 3 2" xfId="15239"/>
    <cellStyle name="40% - Ênfase6 2 2 3 4" xfId="2894"/>
    <cellStyle name="40% - Ênfase6 2 2 3 4 2" xfId="11171"/>
    <cellStyle name="40% - Ênfase6 2 2 3 5" xfId="9123"/>
    <cellStyle name="40% - Ênfase6 2 2 4" xfId="1884"/>
    <cellStyle name="40% - Ênfase6 2 2 4 2" xfId="5970"/>
    <cellStyle name="40% - Ênfase6 2 2 4 2 2" xfId="14247"/>
    <cellStyle name="40% - Ênfase6 2 2 4 3" xfId="7970"/>
    <cellStyle name="40% - Ênfase6 2 2 4 3 2" xfId="16247"/>
    <cellStyle name="40% - Ênfase6 2 2 4 4" xfId="3937"/>
    <cellStyle name="40% - Ênfase6 2 2 4 4 2" xfId="12214"/>
    <cellStyle name="40% - Ênfase6 2 2 4 5" xfId="10165"/>
    <cellStyle name="40% - Ênfase6 2 2 5" xfId="4433"/>
    <cellStyle name="40% - Ênfase6 2 2 5 2" xfId="12710"/>
    <cellStyle name="40% - Ênfase6 2 2 6" xfId="6464"/>
    <cellStyle name="40% - Ênfase6 2 2 6 2" xfId="14741"/>
    <cellStyle name="40% - Ênfase6 2 2 7" xfId="2385"/>
    <cellStyle name="40% - Ênfase6 2 2 7 2" xfId="10662"/>
    <cellStyle name="40% - Ênfase6 2 2 8" xfId="8616"/>
    <cellStyle name="40% - Ênfase6 2 3" xfId="1341"/>
    <cellStyle name="40% - Ênfase6 2 3 2" xfId="5431"/>
    <cellStyle name="40% - Ênfase6 2 3 2 2" xfId="13708"/>
    <cellStyle name="40% - Ênfase6 2 3 3" xfId="7456"/>
    <cellStyle name="40% - Ênfase6 2 3 3 2" xfId="15733"/>
    <cellStyle name="40% - Ênfase6 2 3 4" xfId="3397"/>
    <cellStyle name="40% - Ênfase6 2 3 4 2" xfId="11674"/>
    <cellStyle name="40% - Ênfase6 2 3 5" xfId="9625"/>
    <cellStyle name="40% - Ênfase6 2 4" xfId="832"/>
    <cellStyle name="40% - Ênfase6 2 4 2" xfId="4935"/>
    <cellStyle name="40% - Ênfase6 2 4 2 2" xfId="13212"/>
    <cellStyle name="40% - Ênfase6 2 4 3" xfId="6960"/>
    <cellStyle name="40% - Ênfase6 2 4 3 2" xfId="15237"/>
    <cellStyle name="40% - Ênfase6 2 4 4" xfId="2892"/>
    <cellStyle name="40% - Ênfase6 2 4 4 2" xfId="11169"/>
    <cellStyle name="40% - Ênfase6 2 4 5" xfId="9121"/>
    <cellStyle name="40% - Ênfase6 2 5" xfId="1882"/>
    <cellStyle name="40% - Ênfase6 2 5 2" xfId="5968"/>
    <cellStyle name="40% - Ênfase6 2 5 2 2" xfId="14245"/>
    <cellStyle name="40% - Ênfase6 2 5 3" xfId="7968"/>
    <cellStyle name="40% - Ênfase6 2 5 3 2" xfId="16245"/>
    <cellStyle name="40% - Ênfase6 2 5 4" xfId="3935"/>
    <cellStyle name="40% - Ênfase6 2 5 4 2" xfId="12212"/>
    <cellStyle name="40% - Ênfase6 2 5 5" xfId="10163"/>
    <cellStyle name="40% - Ênfase6 2 6" xfId="4431"/>
    <cellStyle name="40% - Ênfase6 2 6 2" xfId="12708"/>
    <cellStyle name="40% - Ênfase6 2 7" xfId="6462"/>
    <cellStyle name="40% - Ênfase6 2 7 2" xfId="14739"/>
    <cellStyle name="40% - Ênfase6 2 8" xfId="2383"/>
    <cellStyle name="40% - Ênfase6 2 8 2" xfId="10660"/>
    <cellStyle name="40% - Ênfase6 2 9" xfId="8614"/>
    <cellStyle name="40% - Ênfase6 20" xfId="129"/>
    <cellStyle name="40% - Ênfase6 20 2" xfId="1224"/>
    <cellStyle name="40% - Ênfase6 20 2 2" xfId="5315"/>
    <cellStyle name="40% - Ênfase6 20 2 2 2" xfId="13592"/>
    <cellStyle name="40% - Ênfase6 20 2 3" xfId="7340"/>
    <cellStyle name="40% - Ênfase6 20 2 3 2" xfId="15617"/>
    <cellStyle name="40% - Ênfase6 20 2 4" xfId="3280"/>
    <cellStyle name="40% - Ênfase6 20 2 4 2" xfId="11557"/>
    <cellStyle name="40% - Ênfase6 20 2 5" xfId="9508"/>
    <cellStyle name="40% - Ênfase6 20 3" xfId="714"/>
    <cellStyle name="40% - Ênfase6 20 3 2" xfId="4819"/>
    <cellStyle name="40% - Ênfase6 20 3 2 2" xfId="13096"/>
    <cellStyle name="40% - Ênfase6 20 3 3" xfId="6844"/>
    <cellStyle name="40% - Ênfase6 20 3 3 2" xfId="15121"/>
    <cellStyle name="40% - Ênfase6 20 3 4" xfId="2774"/>
    <cellStyle name="40% - Ênfase6 20 3 4 2" xfId="11051"/>
    <cellStyle name="40% - Ênfase6 20 3 5" xfId="9003"/>
    <cellStyle name="40% - Ênfase6 20 4" xfId="1765"/>
    <cellStyle name="40% - Ênfase6 20 4 2" xfId="5852"/>
    <cellStyle name="40% - Ênfase6 20 4 2 2" xfId="14129"/>
    <cellStyle name="40% - Ênfase6 20 4 3" xfId="7852"/>
    <cellStyle name="40% - Ênfase6 20 4 3 2" xfId="16129"/>
    <cellStyle name="40% - Ênfase6 20 4 4" xfId="3818"/>
    <cellStyle name="40% - Ênfase6 20 4 4 2" xfId="12095"/>
    <cellStyle name="40% - Ênfase6 20 4 5" xfId="10046"/>
    <cellStyle name="40% - Ênfase6 20 5" xfId="4315"/>
    <cellStyle name="40% - Ênfase6 20 5 2" xfId="12592"/>
    <cellStyle name="40% - Ênfase6 20 6" xfId="6346"/>
    <cellStyle name="40% - Ênfase6 20 6 2" xfId="14623"/>
    <cellStyle name="40% - Ênfase6 20 7" xfId="2266"/>
    <cellStyle name="40% - Ênfase6 20 7 2" xfId="10543"/>
    <cellStyle name="40% - Ênfase6 20 8" xfId="8497"/>
    <cellStyle name="40% - Ênfase6 21" xfId="356"/>
    <cellStyle name="40% - Ênfase6 21 2" xfId="1439"/>
    <cellStyle name="40% - Ênfase6 21 2 2" xfId="5529"/>
    <cellStyle name="40% - Ênfase6 21 2 2 2" xfId="13806"/>
    <cellStyle name="40% - Ênfase6 21 2 3" xfId="7553"/>
    <cellStyle name="40% - Ênfase6 21 2 3 2" xfId="15830"/>
    <cellStyle name="40% - Ênfase6 21 2 4" xfId="3495"/>
    <cellStyle name="40% - Ênfase6 21 2 4 2" xfId="11772"/>
    <cellStyle name="40% - Ênfase6 21 2 5" xfId="9723"/>
    <cellStyle name="40% - Ênfase6 21 3" xfId="929"/>
    <cellStyle name="40% - Ênfase6 21 3 2" xfId="5032"/>
    <cellStyle name="40% - Ênfase6 21 3 2 2" xfId="13309"/>
    <cellStyle name="40% - Ênfase6 21 3 3" xfId="7057"/>
    <cellStyle name="40% - Ênfase6 21 3 3 2" xfId="15334"/>
    <cellStyle name="40% - Ênfase6 21 3 4" xfId="2989"/>
    <cellStyle name="40% - Ênfase6 21 3 4 2" xfId="11266"/>
    <cellStyle name="40% - Ênfase6 21 3 5" xfId="9218"/>
    <cellStyle name="40% - Ênfase6 21 4" xfId="1979"/>
    <cellStyle name="40% - Ênfase6 21 4 2" xfId="6065"/>
    <cellStyle name="40% - Ênfase6 21 4 2 2" xfId="14342"/>
    <cellStyle name="40% - Ênfase6 21 4 3" xfId="8065"/>
    <cellStyle name="40% - Ênfase6 21 4 3 2" xfId="16342"/>
    <cellStyle name="40% - Ênfase6 21 4 4" xfId="4032"/>
    <cellStyle name="40% - Ênfase6 21 4 4 2" xfId="12309"/>
    <cellStyle name="40% - Ênfase6 21 4 5" xfId="10260"/>
    <cellStyle name="40% - Ênfase6 21 5" xfId="4529"/>
    <cellStyle name="40% - Ênfase6 21 5 2" xfId="12806"/>
    <cellStyle name="40% - Ênfase6 21 6" xfId="6559"/>
    <cellStyle name="40% - Ênfase6 21 6 2" xfId="14836"/>
    <cellStyle name="40% - Ênfase6 21 7" xfId="2482"/>
    <cellStyle name="40% - Ênfase6 21 7 2" xfId="10759"/>
    <cellStyle name="40% - Ênfase6 21 8" xfId="8712"/>
    <cellStyle name="40% - Ênfase6 22" xfId="305"/>
    <cellStyle name="40% - Ênfase6 3" xfId="159"/>
    <cellStyle name="40% - Ênfase6 3 2" xfId="257"/>
    <cellStyle name="40% - Ênfase6 3 2 2" xfId="1345"/>
    <cellStyle name="40% - Ênfase6 3 2 2 2" xfId="5435"/>
    <cellStyle name="40% - Ênfase6 3 2 2 2 2" xfId="13712"/>
    <cellStyle name="40% - Ênfase6 3 2 2 3" xfId="7460"/>
    <cellStyle name="40% - Ênfase6 3 2 2 3 2" xfId="15737"/>
    <cellStyle name="40% - Ênfase6 3 2 2 4" xfId="3401"/>
    <cellStyle name="40% - Ênfase6 3 2 2 4 2" xfId="11678"/>
    <cellStyle name="40% - Ênfase6 3 2 2 5" xfId="9629"/>
    <cellStyle name="40% - Ênfase6 3 2 3" xfId="836"/>
    <cellStyle name="40% - Ênfase6 3 2 3 2" xfId="4939"/>
    <cellStyle name="40% - Ênfase6 3 2 3 2 2" xfId="13216"/>
    <cellStyle name="40% - Ênfase6 3 2 3 3" xfId="6964"/>
    <cellStyle name="40% - Ênfase6 3 2 3 3 2" xfId="15241"/>
    <cellStyle name="40% - Ênfase6 3 2 3 4" xfId="2896"/>
    <cellStyle name="40% - Ênfase6 3 2 3 4 2" xfId="11173"/>
    <cellStyle name="40% - Ênfase6 3 2 3 5" xfId="9125"/>
    <cellStyle name="40% - Ênfase6 3 2 4" xfId="1886"/>
    <cellStyle name="40% - Ênfase6 3 2 4 2" xfId="5972"/>
    <cellStyle name="40% - Ênfase6 3 2 4 2 2" xfId="14249"/>
    <cellStyle name="40% - Ênfase6 3 2 4 3" xfId="7972"/>
    <cellStyle name="40% - Ênfase6 3 2 4 3 2" xfId="16249"/>
    <cellStyle name="40% - Ênfase6 3 2 4 4" xfId="3939"/>
    <cellStyle name="40% - Ênfase6 3 2 4 4 2" xfId="12216"/>
    <cellStyle name="40% - Ênfase6 3 2 4 5" xfId="10167"/>
    <cellStyle name="40% - Ênfase6 3 2 5" xfId="4435"/>
    <cellStyle name="40% - Ênfase6 3 2 5 2" xfId="12712"/>
    <cellStyle name="40% - Ênfase6 3 2 6" xfId="6466"/>
    <cellStyle name="40% - Ênfase6 3 2 6 2" xfId="14743"/>
    <cellStyle name="40% - Ênfase6 3 2 7" xfId="2387"/>
    <cellStyle name="40% - Ênfase6 3 2 7 2" xfId="10664"/>
    <cellStyle name="40% - Ênfase6 3 2 8" xfId="8618"/>
    <cellStyle name="40% - Ênfase6 3 3" xfId="1253"/>
    <cellStyle name="40% - Ênfase6 3 3 2" xfId="5344"/>
    <cellStyle name="40% - Ênfase6 3 3 2 2" xfId="13621"/>
    <cellStyle name="40% - Ênfase6 3 3 3" xfId="7369"/>
    <cellStyle name="40% - Ênfase6 3 3 3 2" xfId="15646"/>
    <cellStyle name="40% - Ênfase6 3 3 4" xfId="3309"/>
    <cellStyle name="40% - Ênfase6 3 3 4 2" xfId="11586"/>
    <cellStyle name="40% - Ênfase6 3 3 5" xfId="9537"/>
    <cellStyle name="40% - Ênfase6 3 4" xfId="744"/>
    <cellStyle name="40% - Ênfase6 3 4 2" xfId="4848"/>
    <cellStyle name="40% - Ênfase6 3 4 2 2" xfId="13125"/>
    <cellStyle name="40% - Ênfase6 3 4 3" xfId="6873"/>
    <cellStyle name="40% - Ênfase6 3 4 3 2" xfId="15150"/>
    <cellStyle name="40% - Ênfase6 3 4 4" xfId="2804"/>
    <cellStyle name="40% - Ênfase6 3 4 4 2" xfId="11081"/>
    <cellStyle name="40% - Ênfase6 3 4 5" xfId="9033"/>
    <cellStyle name="40% - Ênfase6 3 5" xfId="1794"/>
    <cellStyle name="40% - Ênfase6 3 5 2" xfId="5881"/>
    <cellStyle name="40% - Ênfase6 3 5 2 2" xfId="14158"/>
    <cellStyle name="40% - Ênfase6 3 5 3" xfId="7881"/>
    <cellStyle name="40% - Ênfase6 3 5 3 2" xfId="16158"/>
    <cellStyle name="40% - Ênfase6 3 5 4" xfId="3847"/>
    <cellStyle name="40% - Ênfase6 3 5 4 2" xfId="12124"/>
    <cellStyle name="40% - Ênfase6 3 5 5" xfId="10075"/>
    <cellStyle name="40% - Ênfase6 3 6" xfId="4344"/>
    <cellStyle name="40% - Ênfase6 3 6 2" xfId="12621"/>
    <cellStyle name="40% - Ênfase6 3 7" xfId="6375"/>
    <cellStyle name="40% - Ênfase6 3 7 2" xfId="14652"/>
    <cellStyle name="40% - Ênfase6 3 8" xfId="2295"/>
    <cellStyle name="40% - Ênfase6 3 8 2" xfId="10572"/>
    <cellStyle name="40% - Ênfase6 3 9" xfId="8526"/>
    <cellStyle name="40% - Ênfase6 4" xfId="259"/>
    <cellStyle name="40% - Ênfase6 4 2" xfId="261"/>
    <cellStyle name="40% - Ênfase6 4 2 2" xfId="1349"/>
    <cellStyle name="40% - Ênfase6 4 2 2 2" xfId="5439"/>
    <cellStyle name="40% - Ênfase6 4 2 2 2 2" xfId="13716"/>
    <cellStyle name="40% - Ênfase6 4 2 2 3" xfId="7464"/>
    <cellStyle name="40% - Ênfase6 4 2 2 3 2" xfId="15741"/>
    <cellStyle name="40% - Ênfase6 4 2 2 4" xfId="3405"/>
    <cellStyle name="40% - Ênfase6 4 2 2 4 2" xfId="11682"/>
    <cellStyle name="40% - Ênfase6 4 2 2 5" xfId="9633"/>
    <cellStyle name="40% - Ênfase6 4 2 3" xfId="840"/>
    <cellStyle name="40% - Ênfase6 4 2 3 2" xfId="4943"/>
    <cellStyle name="40% - Ênfase6 4 2 3 2 2" xfId="13220"/>
    <cellStyle name="40% - Ênfase6 4 2 3 3" xfId="6968"/>
    <cellStyle name="40% - Ênfase6 4 2 3 3 2" xfId="15245"/>
    <cellStyle name="40% - Ênfase6 4 2 3 4" xfId="2900"/>
    <cellStyle name="40% - Ênfase6 4 2 3 4 2" xfId="11177"/>
    <cellStyle name="40% - Ênfase6 4 2 3 5" xfId="9129"/>
    <cellStyle name="40% - Ênfase6 4 2 4" xfId="1890"/>
    <cellStyle name="40% - Ênfase6 4 2 4 2" xfId="5976"/>
    <cellStyle name="40% - Ênfase6 4 2 4 2 2" xfId="14253"/>
    <cellStyle name="40% - Ênfase6 4 2 4 3" xfId="7976"/>
    <cellStyle name="40% - Ênfase6 4 2 4 3 2" xfId="16253"/>
    <cellStyle name="40% - Ênfase6 4 2 4 4" xfId="3943"/>
    <cellStyle name="40% - Ênfase6 4 2 4 4 2" xfId="12220"/>
    <cellStyle name="40% - Ênfase6 4 2 4 5" xfId="10171"/>
    <cellStyle name="40% - Ênfase6 4 2 5" xfId="4439"/>
    <cellStyle name="40% - Ênfase6 4 2 5 2" xfId="12716"/>
    <cellStyle name="40% - Ênfase6 4 2 6" xfId="6470"/>
    <cellStyle name="40% - Ênfase6 4 2 6 2" xfId="14747"/>
    <cellStyle name="40% - Ênfase6 4 2 7" xfId="2391"/>
    <cellStyle name="40% - Ênfase6 4 2 7 2" xfId="10668"/>
    <cellStyle name="40% - Ênfase6 4 2 8" xfId="8622"/>
    <cellStyle name="40% - Ênfase6 4 3" xfId="1347"/>
    <cellStyle name="40% - Ênfase6 4 3 2" xfId="5437"/>
    <cellStyle name="40% - Ênfase6 4 3 2 2" xfId="13714"/>
    <cellStyle name="40% - Ênfase6 4 3 3" xfId="7462"/>
    <cellStyle name="40% - Ênfase6 4 3 3 2" xfId="15739"/>
    <cellStyle name="40% - Ênfase6 4 3 4" xfId="3403"/>
    <cellStyle name="40% - Ênfase6 4 3 4 2" xfId="11680"/>
    <cellStyle name="40% - Ênfase6 4 3 5" xfId="9631"/>
    <cellStyle name="40% - Ênfase6 4 4" xfId="838"/>
    <cellStyle name="40% - Ênfase6 4 4 2" xfId="4941"/>
    <cellStyle name="40% - Ênfase6 4 4 2 2" xfId="13218"/>
    <cellStyle name="40% - Ênfase6 4 4 3" xfId="6966"/>
    <cellStyle name="40% - Ênfase6 4 4 3 2" xfId="15243"/>
    <cellStyle name="40% - Ênfase6 4 4 4" xfId="2898"/>
    <cellStyle name="40% - Ênfase6 4 4 4 2" xfId="11175"/>
    <cellStyle name="40% - Ênfase6 4 4 5" xfId="9127"/>
    <cellStyle name="40% - Ênfase6 4 5" xfId="1888"/>
    <cellStyle name="40% - Ênfase6 4 5 2" xfId="5974"/>
    <cellStyle name="40% - Ênfase6 4 5 2 2" xfId="14251"/>
    <cellStyle name="40% - Ênfase6 4 5 3" xfId="7974"/>
    <cellStyle name="40% - Ênfase6 4 5 3 2" xfId="16251"/>
    <cellStyle name="40% - Ênfase6 4 5 4" xfId="3941"/>
    <cellStyle name="40% - Ênfase6 4 5 4 2" xfId="12218"/>
    <cellStyle name="40% - Ênfase6 4 5 5" xfId="10169"/>
    <cellStyle name="40% - Ênfase6 4 6" xfId="4437"/>
    <cellStyle name="40% - Ênfase6 4 6 2" xfId="12714"/>
    <cellStyle name="40% - Ênfase6 4 7" xfId="6468"/>
    <cellStyle name="40% - Ênfase6 4 7 2" xfId="14745"/>
    <cellStyle name="40% - Ênfase6 4 8" xfId="2389"/>
    <cellStyle name="40% - Ênfase6 4 8 2" xfId="10666"/>
    <cellStyle name="40% - Ênfase6 4 9" xfId="8620"/>
    <cellStyle name="40% - Ênfase6 5" xfId="263"/>
    <cellStyle name="40% - Ênfase6 5 2" xfId="265"/>
    <cellStyle name="40% - Ênfase6 5 2 2" xfId="1353"/>
    <cellStyle name="40% - Ênfase6 5 2 2 2" xfId="5443"/>
    <cellStyle name="40% - Ênfase6 5 2 2 2 2" xfId="13720"/>
    <cellStyle name="40% - Ênfase6 5 2 2 3" xfId="7468"/>
    <cellStyle name="40% - Ênfase6 5 2 2 3 2" xfId="15745"/>
    <cellStyle name="40% - Ênfase6 5 2 2 4" xfId="3409"/>
    <cellStyle name="40% - Ênfase6 5 2 2 4 2" xfId="11686"/>
    <cellStyle name="40% - Ênfase6 5 2 2 5" xfId="9637"/>
    <cellStyle name="40% - Ênfase6 5 2 3" xfId="844"/>
    <cellStyle name="40% - Ênfase6 5 2 3 2" xfId="4947"/>
    <cellStyle name="40% - Ênfase6 5 2 3 2 2" xfId="13224"/>
    <cellStyle name="40% - Ênfase6 5 2 3 3" xfId="6972"/>
    <cellStyle name="40% - Ênfase6 5 2 3 3 2" xfId="15249"/>
    <cellStyle name="40% - Ênfase6 5 2 3 4" xfId="2904"/>
    <cellStyle name="40% - Ênfase6 5 2 3 4 2" xfId="11181"/>
    <cellStyle name="40% - Ênfase6 5 2 3 5" xfId="9133"/>
    <cellStyle name="40% - Ênfase6 5 2 4" xfId="1894"/>
    <cellStyle name="40% - Ênfase6 5 2 4 2" xfId="5980"/>
    <cellStyle name="40% - Ênfase6 5 2 4 2 2" xfId="14257"/>
    <cellStyle name="40% - Ênfase6 5 2 4 3" xfId="7980"/>
    <cellStyle name="40% - Ênfase6 5 2 4 3 2" xfId="16257"/>
    <cellStyle name="40% - Ênfase6 5 2 4 4" xfId="3947"/>
    <cellStyle name="40% - Ênfase6 5 2 4 4 2" xfId="12224"/>
    <cellStyle name="40% - Ênfase6 5 2 4 5" xfId="10175"/>
    <cellStyle name="40% - Ênfase6 5 2 5" xfId="4443"/>
    <cellStyle name="40% - Ênfase6 5 2 5 2" xfId="12720"/>
    <cellStyle name="40% - Ênfase6 5 2 6" xfId="6474"/>
    <cellStyle name="40% - Ênfase6 5 2 6 2" xfId="14751"/>
    <cellStyle name="40% - Ênfase6 5 2 7" xfId="2395"/>
    <cellStyle name="40% - Ênfase6 5 2 7 2" xfId="10672"/>
    <cellStyle name="40% - Ênfase6 5 2 8" xfId="8626"/>
    <cellStyle name="40% - Ênfase6 5 3" xfId="1351"/>
    <cellStyle name="40% - Ênfase6 5 3 2" xfId="5441"/>
    <cellStyle name="40% - Ênfase6 5 3 2 2" xfId="13718"/>
    <cellStyle name="40% - Ênfase6 5 3 3" xfId="7466"/>
    <cellStyle name="40% - Ênfase6 5 3 3 2" xfId="15743"/>
    <cellStyle name="40% - Ênfase6 5 3 4" xfId="3407"/>
    <cellStyle name="40% - Ênfase6 5 3 4 2" xfId="11684"/>
    <cellStyle name="40% - Ênfase6 5 3 5" xfId="9635"/>
    <cellStyle name="40% - Ênfase6 5 4" xfId="842"/>
    <cellStyle name="40% - Ênfase6 5 4 2" xfId="4945"/>
    <cellStyle name="40% - Ênfase6 5 4 2 2" xfId="13222"/>
    <cellStyle name="40% - Ênfase6 5 4 3" xfId="6970"/>
    <cellStyle name="40% - Ênfase6 5 4 3 2" xfId="15247"/>
    <cellStyle name="40% - Ênfase6 5 4 4" xfId="2902"/>
    <cellStyle name="40% - Ênfase6 5 4 4 2" xfId="11179"/>
    <cellStyle name="40% - Ênfase6 5 4 5" xfId="9131"/>
    <cellStyle name="40% - Ênfase6 5 5" xfId="1892"/>
    <cellStyle name="40% - Ênfase6 5 5 2" xfId="5978"/>
    <cellStyle name="40% - Ênfase6 5 5 2 2" xfId="14255"/>
    <cellStyle name="40% - Ênfase6 5 5 3" xfId="7978"/>
    <cellStyle name="40% - Ênfase6 5 5 3 2" xfId="16255"/>
    <cellStyle name="40% - Ênfase6 5 5 4" xfId="3945"/>
    <cellStyle name="40% - Ênfase6 5 5 4 2" xfId="12222"/>
    <cellStyle name="40% - Ênfase6 5 5 5" xfId="10173"/>
    <cellStyle name="40% - Ênfase6 5 6" xfId="4441"/>
    <cellStyle name="40% - Ênfase6 5 6 2" xfId="12718"/>
    <cellStyle name="40% - Ênfase6 5 7" xfId="6472"/>
    <cellStyle name="40% - Ênfase6 5 7 2" xfId="14749"/>
    <cellStyle name="40% - Ênfase6 5 8" xfId="2393"/>
    <cellStyle name="40% - Ênfase6 5 8 2" xfId="10670"/>
    <cellStyle name="40% - Ênfase6 5 9" xfId="8624"/>
    <cellStyle name="40% - Ênfase6 6" xfId="465"/>
    <cellStyle name="40% - Ênfase6 6 2" xfId="466"/>
    <cellStyle name="40% - Ênfase6 6 2 2" xfId="1533"/>
    <cellStyle name="40% - Ênfase6 6 2 2 2" xfId="5623"/>
    <cellStyle name="40% - Ênfase6 6 2 2 2 2" xfId="13900"/>
    <cellStyle name="40% - Ênfase6 6 2 2 3" xfId="7646"/>
    <cellStyle name="40% - Ênfase6 6 2 2 3 2" xfId="15923"/>
    <cellStyle name="40% - Ênfase6 6 2 2 4" xfId="3589"/>
    <cellStyle name="40% - Ênfase6 6 2 2 4 2" xfId="11866"/>
    <cellStyle name="40% - Ênfase6 6 2 2 5" xfId="9817"/>
    <cellStyle name="40% - Ênfase6 6 2 3" xfId="1022"/>
    <cellStyle name="40% - Ênfase6 6 2 3 2" xfId="5125"/>
    <cellStyle name="40% - Ênfase6 6 2 3 2 2" xfId="13402"/>
    <cellStyle name="40% - Ênfase6 6 2 3 3" xfId="7150"/>
    <cellStyle name="40% - Ênfase6 6 2 3 3 2" xfId="15427"/>
    <cellStyle name="40% - Ênfase6 6 2 3 4" xfId="3082"/>
    <cellStyle name="40% - Ênfase6 6 2 3 4 2" xfId="11359"/>
    <cellStyle name="40% - Ênfase6 6 2 3 5" xfId="9311"/>
    <cellStyle name="40% - Ênfase6 6 2 4" xfId="2072"/>
    <cellStyle name="40% - Ênfase6 6 2 4 2" xfId="6158"/>
    <cellStyle name="40% - Ênfase6 6 2 4 2 2" xfId="14435"/>
    <cellStyle name="40% - Ênfase6 6 2 4 3" xfId="8158"/>
    <cellStyle name="40% - Ênfase6 6 2 4 3 2" xfId="16435"/>
    <cellStyle name="40% - Ênfase6 6 2 4 4" xfId="4125"/>
    <cellStyle name="40% - Ênfase6 6 2 4 4 2" xfId="12402"/>
    <cellStyle name="40% - Ênfase6 6 2 4 5" xfId="10353"/>
    <cellStyle name="40% - Ênfase6 6 2 5" xfId="4623"/>
    <cellStyle name="40% - Ênfase6 6 2 5 2" xfId="12900"/>
    <cellStyle name="40% - Ênfase6 6 2 6" xfId="6652"/>
    <cellStyle name="40% - Ênfase6 6 2 6 2" xfId="14929"/>
    <cellStyle name="40% - Ênfase6 6 2 7" xfId="2576"/>
    <cellStyle name="40% - Ênfase6 6 2 7 2" xfId="10853"/>
    <cellStyle name="40% - Ênfase6 6 2 8" xfId="8806"/>
    <cellStyle name="40% - Ênfase6 6 3" xfId="1532"/>
    <cellStyle name="40% - Ênfase6 6 3 2" xfId="5622"/>
    <cellStyle name="40% - Ênfase6 6 3 2 2" xfId="13899"/>
    <cellStyle name="40% - Ênfase6 6 3 3" xfId="7645"/>
    <cellStyle name="40% - Ênfase6 6 3 3 2" xfId="15922"/>
    <cellStyle name="40% - Ênfase6 6 3 4" xfId="3588"/>
    <cellStyle name="40% - Ênfase6 6 3 4 2" xfId="11865"/>
    <cellStyle name="40% - Ênfase6 6 3 5" xfId="9816"/>
    <cellStyle name="40% - Ênfase6 6 4" xfId="1021"/>
    <cellStyle name="40% - Ênfase6 6 4 2" xfId="5124"/>
    <cellStyle name="40% - Ênfase6 6 4 2 2" xfId="13401"/>
    <cellStyle name="40% - Ênfase6 6 4 3" xfId="7149"/>
    <cellStyle name="40% - Ênfase6 6 4 3 2" xfId="15426"/>
    <cellStyle name="40% - Ênfase6 6 4 4" xfId="3081"/>
    <cellStyle name="40% - Ênfase6 6 4 4 2" xfId="11358"/>
    <cellStyle name="40% - Ênfase6 6 4 5" xfId="9310"/>
    <cellStyle name="40% - Ênfase6 6 5" xfId="2071"/>
    <cellStyle name="40% - Ênfase6 6 5 2" xfId="6157"/>
    <cellStyle name="40% - Ênfase6 6 5 2 2" xfId="14434"/>
    <cellStyle name="40% - Ênfase6 6 5 3" xfId="8157"/>
    <cellStyle name="40% - Ênfase6 6 5 3 2" xfId="16434"/>
    <cellStyle name="40% - Ênfase6 6 5 4" xfId="4124"/>
    <cellStyle name="40% - Ênfase6 6 5 4 2" xfId="12401"/>
    <cellStyle name="40% - Ênfase6 6 5 5" xfId="10352"/>
    <cellStyle name="40% - Ênfase6 6 6" xfId="4622"/>
    <cellStyle name="40% - Ênfase6 6 6 2" xfId="12899"/>
    <cellStyle name="40% - Ênfase6 6 7" xfId="6651"/>
    <cellStyle name="40% - Ênfase6 6 7 2" xfId="14928"/>
    <cellStyle name="40% - Ênfase6 6 8" xfId="2575"/>
    <cellStyle name="40% - Ênfase6 6 8 2" xfId="10852"/>
    <cellStyle name="40% - Ênfase6 6 9" xfId="8805"/>
    <cellStyle name="40% - Ênfase6 7" xfId="467"/>
    <cellStyle name="40% - Ênfase6 7 2" xfId="468"/>
    <cellStyle name="40% - Ênfase6 7 2 2" xfId="1535"/>
    <cellStyle name="40% - Ênfase6 7 2 2 2" xfId="5625"/>
    <cellStyle name="40% - Ênfase6 7 2 2 2 2" xfId="13902"/>
    <cellStyle name="40% - Ênfase6 7 2 2 3" xfId="7648"/>
    <cellStyle name="40% - Ênfase6 7 2 2 3 2" xfId="15925"/>
    <cellStyle name="40% - Ênfase6 7 2 2 4" xfId="3591"/>
    <cellStyle name="40% - Ênfase6 7 2 2 4 2" xfId="11868"/>
    <cellStyle name="40% - Ênfase6 7 2 2 5" xfId="9819"/>
    <cellStyle name="40% - Ênfase6 7 2 3" xfId="1024"/>
    <cellStyle name="40% - Ênfase6 7 2 3 2" xfId="5127"/>
    <cellStyle name="40% - Ênfase6 7 2 3 2 2" xfId="13404"/>
    <cellStyle name="40% - Ênfase6 7 2 3 3" xfId="7152"/>
    <cellStyle name="40% - Ênfase6 7 2 3 3 2" xfId="15429"/>
    <cellStyle name="40% - Ênfase6 7 2 3 4" xfId="3084"/>
    <cellStyle name="40% - Ênfase6 7 2 3 4 2" xfId="11361"/>
    <cellStyle name="40% - Ênfase6 7 2 3 5" xfId="9313"/>
    <cellStyle name="40% - Ênfase6 7 2 4" xfId="2074"/>
    <cellStyle name="40% - Ênfase6 7 2 4 2" xfId="6160"/>
    <cellStyle name="40% - Ênfase6 7 2 4 2 2" xfId="14437"/>
    <cellStyle name="40% - Ênfase6 7 2 4 3" xfId="8160"/>
    <cellStyle name="40% - Ênfase6 7 2 4 3 2" xfId="16437"/>
    <cellStyle name="40% - Ênfase6 7 2 4 4" xfId="4127"/>
    <cellStyle name="40% - Ênfase6 7 2 4 4 2" xfId="12404"/>
    <cellStyle name="40% - Ênfase6 7 2 4 5" xfId="10355"/>
    <cellStyle name="40% - Ênfase6 7 2 5" xfId="4625"/>
    <cellStyle name="40% - Ênfase6 7 2 5 2" xfId="12902"/>
    <cellStyle name="40% - Ênfase6 7 2 6" xfId="6654"/>
    <cellStyle name="40% - Ênfase6 7 2 6 2" xfId="14931"/>
    <cellStyle name="40% - Ênfase6 7 2 7" xfId="2578"/>
    <cellStyle name="40% - Ênfase6 7 2 7 2" xfId="10855"/>
    <cellStyle name="40% - Ênfase6 7 2 8" xfId="8808"/>
    <cellStyle name="40% - Ênfase6 7 3" xfId="1534"/>
    <cellStyle name="40% - Ênfase6 7 3 2" xfId="5624"/>
    <cellStyle name="40% - Ênfase6 7 3 2 2" xfId="13901"/>
    <cellStyle name="40% - Ênfase6 7 3 3" xfId="7647"/>
    <cellStyle name="40% - Ênfase6 7 3 3 2" xfId="15924"/>
    <cellStyle name="40% - Ênfase6 7 3 4" xfId="3590"/>
    <cellStyle name="40% - Ênfase6 7 3 4 2" xfId="11867"/>
    <cellStyle name="40% - Ênfase6 7 3 5" xfId="9818"/>
    <cellStyle name="40% - Ênfase6 7 4" xfId="1023"/>
    <cellStyle name="40% - Ênfase6 7 4 2" xfId="5126"/>
    <cellStyle name="40% - Ênfase6 7 4 2 2" xfId="13403"/>
    <cellStyle name="40% - Ênfase6 7 4 3" xfId="7151"/>
    <cellStyle name="40% - Ênfase6 7 4 3 2" xfId="15428"/>
    <cellStyle name="40% - Ênfase6 7 4 4" xfId="3083"/>
    <cellStyle name="40% - Ênfase6 7 4 4 2" xfId="11360"/>
    <cellStyle name="40% - Ênfase6 7 4 5" xfId="9312"/>
    <cellStyle name="40% - Ênfase6 7 5" xfId="2073"/>
    <cellStyle name="40% - Ênfase6 7 5 2" xfId="6159"/>
    <cellStyle name="40% - Ênfase6 7 5 2 2" xfId="14436"/>
    <cellStyle name="40% - Ênfase6 7 5 3" xfId="8159"/>
    <cellStyle name="40% - Ênfase6 7 5 3 2" xfId="16436"/>
    <cellStyle name="40% - Ênfase6 7 5 4" xfId="4126"/>
    <cellStyle name="40% - Ênfase6 7 5 4 2" xfId="12403"/>
    <cellStyle name="40% - Ênfase6 7 5 5" xfId="10354"/>
    <cellStyle name="40% - Ênfase6 7 6" xfId="4624"/>
    <cellStyle name="40% - Ênfase6 7 6 2" xfId="12901"/>
    <cellStyle name="40% - Ênfase6 7 7" xfId="6653"/>
    <cellStyle name="40% - Ênfase6 7 7 2" xfId="14930"/>
    <cellStyle name="40% - Ênfase6 7 8" xfId="2577"/>
    <cellStyle name="40% - Ênfase6 7 8 2" xfId="10854"/>
    <cellStyle name="40% - Ênfase6 7 9" xfId="8807"/>
    <cellStyle name="40% - Ênfase6 8" xfId="469"/>
    <cellStyle name="40% - Ênfase6 8 2" xfId="470"/>
    <cellStyle name="40% - Ênfase6 8 2 2" xfId="1537"/>
    <cellStyle name="40% - Ênfase6 8 2 2 2" xfId="5627"/>
    <cellStyle name="40% - Ênfase6 8 2 2 2 2" xfId="13904"/>
    <cellStyle name="40% - Ênfase6 8 2 2 3" xfId="7650"/>
    <cellStyle name="40% - Ênfase6 8 2 2 3 2" xfId="15927"/>
    <cellStyle name="40% - Ênfase6 8 2 2 4" xfId="3593"/>
    <cellStyle name="40% - Ênfase6 8 2 2 4 2" xfId="11870"/>
    <cellStyle name="40% - Ênfase6 8 2 2 5" xfId="9821"/>
    <cellStyle name="40% - Ênfase6 8 2 3" xfId="1026"/>
    <cellStyle name="40% - Ênfase6 8 2 3 2" xfId="5129"/>
    <cellStyle name="40% - Ênfase6 8 2 3 2 2" xfId="13406"/>
    <cellStyle name="40% - Ênfase6 8 2 3 3" xfId="7154"/>
    <cellStyle name="40% - Ênfase6 8 2 3 3 2" xfId="15431"/>
    <cellStyle name="40% - Ênfase6 8 2 3 4" xfId="3086"/>
    <cellStyle name="40% - Ênfase6 8 2 3 4 2" xfId="11363"/>
    <cellStyle name="40% - Ênfase6 8 2 3 5" xfId="9315"/>
    <cellStyle name="40% - Ênfase6 8 2 4" xfId="2076"/>
    <cellStyle name="40% - Ênfase6 8 2 4 2" xfId="6162"/>
    <cellStyle name="40% - Ênfase6 8 2 4 2 2" xfId="14439"/>
    <cellStyle name="40% - Ênfase6 8 2 4 3" xfId="8162"/>
    <cellStyle name="40% - Ênfase6 8 2 4 3 2" xfId="16439"/>
    <cellStyle name="40% - Ênfase6 8 2 4 4" xfId="4129"/>
    <cellStyle name="40% - Ênfase6 8 2 4 4 2" xfId="12406"/>
    <cellStyle name="40% - Ênfase6 8 2 4 5" xfId="10357"/>
    <cellStyle name="40% - Ênfase6 8 2 5" xfId="4627"/>
    <cellStyle name="40% - Ênfase6 8 2 5 2" xfId="12904"/>
    <cellStyle name="40% - Ênfase6 8 2 6" xfId="6656"/>
    <cellStyle name="40% - Ênfase6 8 2 6 2" xfId="14933"/>
    <cellStyle name="40% - Ênfase6 8 2 7" xfId="2580"/>
    <cellStyle name="40% - Ênfase6 8 2 7 2" xfId="10857"/>
    <cellStyle name="40% - Ênfase6 8 2 8" xfId="8810"/>
    <cellStyle name="40% - Ênfase6 8 3" xfId="1536"/>
    <cellStyle name="40% - Ênfase6 8 3 2" xfId="5626"/>
    <cellStyle name="40% - Ênfase6 8 3 2 2" xfId="13903"/>
    <cellStyle name="40% - Ênfase6 8 3 3" xfId="7649"/>
    <cellStyle name="40% - Ênfase6 8 3 3 2" xfId="15926"/>
    <cellStyle name="40% - Ênfase6 8 3 4" xfId="3592"/>
    <cellStyle name="40% - Ênfase6 8 3 4 2" xfId="11869"/>
    <cellStyle name="40% - Ênfase6 8 3 5" xfId="9820"/>
    <cellStyle name="40% - Ênfase6 8 4" xfId="1025"/>
    <cellStyle name="40% - Ênfase6 8 4 2" xfId="5128"/>
    <cellStyle name="40% - Ênfase6 8 4 2 2" xfId="13405"/>
    <cellStyle name="40% - Ênfase6 8 4 3" xfId="7153"/>
    <cellStyle name="40% - Ênfase6 8 4 3 2" xfId="15430"/>
    <cellStyle name="40% - Ênfase6 8 4 4" xfId="3085"/>
    <cellStyle name="40% - Ênfase6 8 4 4 2" xfId="11362"/>
    <cellStyle name="40% - Ênfase6 8 4 5" xfId="9314"/>
    <cellStyle name="40% - Ênfase6 8 5" xfId="2075"/>
    <cellStyle name="40% - Ênfase6 8 5 2" xfId="6161"/>
    <cellStyle name="40% - Ênfase6 8 5 2 2" xfId="14438"/>
    <cellStyle name="40% - Ênfase6 8 5 3" xfId="8161"/>
    <cellStyle name="40% - Ênfase6 8 5 3 2" xfId="16438"/>
    <cellStyle name="40% - Ênfase6 8 5 4" xfId="4128"/>
    <cellStyle name="40% - Ênfase6 8 5 4 2" xfId="12405"/>
    <cellStyle name="40% - Ênfase6 8 5 5" xfId="10356"/>
    <cellStyle name="40% - Ênfase6 8 6" xfId="4626"/>
    <cellStyle name="40% - Ênfase6 8 6 2" xfId="12903"/>
    <cellStyle name="40% - Ênfase6 8 7" xfId="6655"/>
    <cellStyle name="40% - Ênfase6 8 7 2" xfId="14932"/>
    <cellStyle name="40% - Ênfase6 8 8" xfId="2579"/>
    <cellStyle name="40% - Ênfase6 8 8 2" xfId="10856"/>
    <cellStyle name="40% - Ênfase6 8 9" xfId="8809"/>
    <cellStyle name="40% - Ênfase6 9" xfId="471"/>
    <cellStyle name="40% - Ênfase6 9 2" xfId="472"/>
    <cellStyle name="40% - Ênfase6 9 2 2" xfId="1539"/>
    <cellStyle name="40% - Ênfase6 9 2 2 2" xfId="5629"/>
    <cellStyle name="40% - Ênfase6 9 2 2 2 2" xfId="13906"/>
    <cellStyle name="40% - Ênfase6 9 2 2 3" xfId="7652"/>
    <cellStyle name="40% - Ênfase6 9 2 2 3 2" xfId="15929"/>
    <cellStyle name="40% - Ênfase6 9 2 2 4" xfId="3595"/>
    <cellStyle name="40% - Ênfase6 9 2 2 4 2" xfId="11872"/>
    <cellStyle name="40% - Ênfase6 9 2 2 5" xfId="9823"/>
    <cellStyle name="40% - Ênfase6 9 2 3" xfId="1028"/>
    <cellStyle name="40% - Ênfase6 9 2 3 2" xfId="5131"/>
    <cellStyle name="40% - Ênfase6 9 2 3 2 2" xfId="13408"/>
    <cellStyle name="40% - Ênfase6 9 2 3 3" xfId="7156"/>
    <cellStyle name="40% - Ênfase6 9 2 3 3 2" xfId="15433"/>
    <cellStyle name="40% - Ênfase6 9 2 3 4" xfId="3088"/>
    <cellStyle name="40% - Ênfase6 9 2 3 4 2" xfId="11365"/>
    <cellStyle name="40% - Ênfase6 9 2 3 5" xfId="9317"/>
    <cellStyle name="40% - Ênfase6 9 2 4" xfId="2078"/>
    <cellStyle name="40% - Ênfase6 9 2 4 2" xfId="6164"/>
    <cellStyle name="40% - Ênfase6 9 2 4 2 2" xfId="14441"/>
    <cellStyle name="40% - Ênfase6 9 2 4 3" xfId="8164"/>
    <cellStyle name="40% - Ênfase6 9 2 4 3 2" xfId="16441"/>
    <cellStyle name="40% - Ênfase6 9 2 4 4" xfId="4131"/>
    <cellStyle name="40% - Ênfase6 9 2 4 4 2" xfId="12408"/>
    <cellStyle name="40% - Ênfase6 9 2 4 5" xfId="10359"/>
    <cellStyle name="40% - Ênfase6 9 2 5" xfId="4629"/>
    <cellStyle name="40% - Ênfase6 9 2 5 2" xfId="12906"/>
    <cellStyle name="40% - Ênfase6 9 2 6" xfId="6658"/>
    <cellStyle name="40% - Ênfase6 9 2 6 2" xfId="14935"/>
    <cellStyle name="40% - Ênfase6 9 2 7" xfId="2582"/>
    <cellStyle name="40% - Ênfase6 9 2 7 2" xfId="10859"/>
    <cellStyle name="40% - Ênfase6 9 2 8" xfId="8812"/>
    <cellStyle name="40% - Ênfase6 9 3" xfId="1538"/>
    <cellStyle name="40% - Ênfase6 9 3 2" xfId="5628"/>
    <cellStyle name="40% - Ênfase6 9 3 2 2" xfId="13905"/>
    <cellStyle name="40% - Ênfase6 9 3 3" xfId="7651"/>
    <cellStyle name="40% - Ênfase6 9 3 3 2" xfId="15928"/>
    <cellStyle name="40% - Ênfase6 9 3 4" xfId="3594"/>
    <cellStyle name="40% - Ênfase6 9 3 4 2" xfId="11871"/>
    <cellStyle name="40% - Ênfase6 9 3 5" xfId="9822"/>
    <cellStyle name="40% - Ênfase6 9 4" xfId="1027"/>
    <cellStyle name="40% - Ênfase6 9 4 2" xfId="5130"/>
    <cellStyle name="40% - Ênfase6 9 4 2 2" xfId="13407"/>
    <cellStyle name="40% - Ênfase6 9 4 3" xfId="7155"/>
    <cellStyle name="40% - Ênfase6 9 4 3 2" xfId="15432"/>
    <cellStyle name="40% - Ênfase6 9 4 4" xfId="3087"/>
    <cellStyle name="40% - Ênfase6 9 4 4 2" xfId="11364"/>
    <cellStyle name="40% - Ênfase6 9 4 5" xfId="9316"/>
    <cellStyle name="40% - Ênfase6 9 5" xfId="2077"/>
    <cellStyle name="40% - Ênfase6 9 5 2" xfId="6163"/>
    <cellStyle name="40% - Ênfase6 9 5 2 2" xfId="14440"/>
    <cellStyle name="40% - Ênfase6 9 5 3" xfId="8163"/>
    <cellStyle name="40% - Ênfase6 9 5 3 2" xfId="16440"/>
    <cellStyle name="40% - Ênfase6 9 5 4" xfId="4130"/>
    <cellStyle name="40% - Ênfase6 9 5 4 2" xfId="12407"/>
    <cellStyle name="40% - Ênfase6 9 5 5" xfId="10358"/>
    <cellStyle name="40% - Ênfase6 9 6" xfId="4628"/>
    <cellStyle name="40% - Ênfase6 9 6 2" xfId="12905"/>
    <cellStyle name="40% - Ênfase6 9 7" xfId="6657"/>
    <cellStyle name="40% - Ênfase6 9 7 2" xfId="14934"/>
    <cellStyle name="40% - Ênfase6 9 8" xfId="2581"/>
    <cellStyle name="40% - Ênfase6 9 8 2" xfId="10858"/>
    <cellStyle name="40% - Ênfase6 9 9" xfId="8811"/>
    <cellStyle name="60% - Ênfase1 2" xfId="36"/>
    <cellStyle name="60% - Ênfase1 3" xfId="26"/>
    <cellStyle name="60% - Ênfase2 2" xfId="228"/>
    <cellStyle name="60% - Ênfase2 3" xfId="231"/>
    <cellStyle name="60% - Ênfase3 2" xfId="360"/>
    <cellStyle name="60% - Ênfase3 3" xfId="364"/>
    <cellStyle name="60% - Ênfase4 2" xfId="389"/>
    <cellStyle name="60% - Ênfase4 3" xfId="392"/>
    <cellStyle name="60% - Ênfase5 2" xfId="409"/>
    <cellStyle name="60% - Ênfase5 3" xfId="413"/>
    <cellStyle name="60% - Ênfase6 2" xfId="436"/>
    <cellStyle name="60% - Ênfase6 3" xfId="108"/>
    <cellStyle name="Bom 2" xfId="349"/>
    <cellStyle name="Bom 3" xfId="473"/>
    <cellStyle name="Cálculo 2" xfId="18"/>
    <cellStyle name="Cálculo 3" xfId="341"/>
    <cellStyle name="Cálculo 3 2" xfId="1426"/>
    <cellStyle name="Cálculo 3 2 2" xfId="5516"/>
    <cellStyle name="Cálculo 3 2 2 2" xfId="8322"/>
    <cellStyle name="Cálculo 3 2 2 2 2" xfId="16599"/>
    <cellStyle name="Cálculo 3 2 2 2 3" xfId="16809"/>
    <cellStyle name="Cálculo 3 2 2 3" xfId="8318"/>
    <cellStyle name="Cálculo 3 2 2 3 2" xfId="16595"/>
    <cellStyle name="Cálculo 3 2 2 3 3" xfId="16806"/>
    <cellStyle name="Cálculo 3 2 2 4" xfId="8310"/>
    <cellStyle name="Cálculo 3 2 2 4 2" xfId="16587"/>
    <cellStyle name="Cálculo 3 2 2 4 3" xfId="16799"/>
    <cellStyle name="Cálculo 3 2 2 5" xfId="8252"/>
    <cellStyle name="Cálculo 3 2 2 5 2" xfId="16529"/>
    <cellStyle name="Cálculo 3 2 2 5 3" xfId="16744"/>
    <cellStyle name="Cálculo 3 2 2 6" xfId="8270"/>
    <cellStyle name="Cálculo 3 2 2 6 2" xfId="16547"/>
    <cellStyle name="Cálculo 3 2 2 6 3" xfId="16761"/>
    <cellStyle name="Cálculo 3 2 2 7" xfId="13793"/>
    <cellStyle name="Cálculo 3 2 2 8" xfId="16714"/>
    <cellStyle name="Cálculo 3 2 3" xfId="3482"/>
    <cellStyle name="Cálculo 3 2 3 2" xfId="11759"/>
    <cellStyle name="Cálculo 3 2 3 3" xfId="16684"/>
    <cellStyle name="Cálculo 3 2 4" xfId="9710"/>
    <cellStyle name="Cálculo 3 3" xfId="1638"/>
    <cellStyle name="Cálculo 3 3 2" xfId="5725"/>
    <cellStyle name="Cálculo 3 3 2 2" xfId="8334"/>
    <cellStyle name="Cálculo 3 3 2 2 2" xfId="16611"/>
    <cellStyle name="Cálculo 3 3 2 2 3" xfId="16821"/>
    <cellStyle name="Cálculo 3 3 2 3" xfId="8363"/>
    <cellStyle name="Cálculo 3 3 2 3 2" xfId="16640"/>
    <cellStyle name="Cálculo 3 3 2 3 3" xfId="16850"/>
    <cellStyle name="Cálculo 3 3 2 4" xfId="8354"/>
    <cellStyle name="Cálculo 3 3 2 4 2" xfId="16631"/>
    <cellStyle name="Cálculo 3 3 2 4 3" xfId="16841"/>
    <cellStyle name="Cálculo 3 3 2 5" xfId="8291"/>
    <cellStyle name="Cálculo 3 3 2 5 2" xfId="16568"/>
    <cellStyle name="Cálculo 3 3 2 5 3" xfId="16781"/>
    <cellStyle name="Cálculo 3 3 2 6" xfId="8317"/>
    <cellStyle name="Cálculo 3 3 2 6 2" xfId="16594"/>
    <cellStyle name="Cálculo 3 3 2 6 3" xfId="16805"/>
    <cellStyle name="Cálculo 3 3 2 7" xfId="14002"/>
    <cellStyle name="Cálculo 3 3 2 8" xfId="16723"/>
    <cellStyle name="Cálculo 3 3 3" xfId="3691"/>
    <cellStyle name="Cálculo 3 3 3 2" xfId="11968"/>
    <cellStyle name="Cálculo 3 3 3 3" xfId="16693"/>
    <cellStyle name="Cálculo 3 3 4" xfId="9919"/>
    <cellStyle name="Cálculo 3 4" xfId="1639"/>
    <cellStyle name="Cálculo 3 4 2" xfId="5726"/>
    <cellStyle name="Cálculo 3 4 2 2" xfId="8335"/>
    <cellStyle name="Cálculo 3 4 2 2 2" xfId="16612"/>
    <cellStyle name="Cálculo 3 4 2 2 3" xfId="16822"/>
    <cellStyle name="Cálculo 3 4 2 3" xfId="8297"/>
    <cellStyle name="Cálculo 3 4 2 3 2" xfId="16574"/>
    <cellStyle name="Cálculo 3 4 2 3 3" xfId="16786"/>
    <cellStyle name="Cálculo 3 4 2 4" xfId="8262"/>
    <cellStyle name="Cálculo 3 4 2 4 2" xfId="16539"/>
    <cellStyle name="Cálculo 3 4 2 4 3" xfId="16753"/>
    <cellStyle name="Cálculo 3 4 2 5" xfId="8268"/>
    <cellStyle name="Cálculo 3 4 2 5 2" xfId="16545"/>
    <cellStyle name="Cálculo 3 4 2 5 3" xfId="16759"/>
    <cellStyle name="Cálculo 3 4 2 6" xfId="8273"/>
    <cellStyle name="Cálculo 3 4 2 6 2" xfId="16550"/>
    <cellStyle name="Cálculo 3 4 2 6 3" xfId="16764"/>
    <cellStyle name="Cálculo 3 4 2 7" xfId="14003"/>
    <cellStyle name="Cálculo 3 4 2 8" xfId="16724"/>
    <cellStyle name="Cálculo 3 4 3" xfId="3692"/>
    <cellStyle name="Cálculo 3 4 3 2" xfId="11969"/>
    <cellStyle name="Cálculo 3 4 3 3" xfId="16694"/>
    <cellStyle name="Cálculo 3 4 4" xfId="9920"/>
    <cellStyle name="Cálculo 3 5" xfId="1650"/>
    <cellStyle name="Cálculo 3 5 2" xfId="5737"/>
    <cellStyle name="Cálculo 3 5 2 2" xfId="8344"/>
    <cellStyle name="Cálculo 3 5 2 2 2" xfId="16621"/>
    <cellStyle name="Cálculo 3 5 2 2 3" xfId="16831"/>
    <cellStyle name="Cálculo 3 5 2 3" xfId="8298"/>
    <cellStyle name="Cálculo 3 5 2 3 2" xfId="16575"/>
    <cellStyle name="Cálculo 3 5 2 3 3" xfId="16787"/>
    <cellStyle name="Cálculo 3 5 2 4" xfId="8382"/>
    <cellStyle name="Cálculo 3 5 2 4 2" xfId="16659"/>
    <cellStyle name="Cálculo 3 5 2 4 3" xfId="16869"/>
    <cellStyle name="Cálculo 3 5 2 5" xfId="8380"/>
    <cellStyle name="Cálculo 3 5 2 5 2" xfId="16657"/>
    <cellStyle name="Cálculo 3 5 2 5 3" xfId="16867"/>
    <cellStyle name="Cálculo 3 5 2 6" xfId="8283"/>
    <cellStyle name="Cálculo 3 5 2 6 2" xfId="16560"/>
    <cellStyle name="Cálculo 3 5 2 6 3" xfId="16773"/>
    <cellStyle name="Cálculo 3 5 2 7" xfId="14014"/>
    <cellStyle name="Cálculo 3 5 2 8" xfId="16733"/>
    <cellStyle name="Cálculo 3 5 3" xfId="3703"/>
    <cellStyle name="Cálculo 3 5 3 2" xfId="11980"/>
    <cellStyle name="Cálculo 3 5 3 3" xfId="16703"/>
    <cellStyle name="Cálculo 3 5 4" xfId="9931"/>
    <cellStyle name="Cálculo 3 6" xfId="1651"/>
    <cellStyle name="Cálculo 3 6 2" xfId="5738"/>
    <cellStyle name="Cálculo 3 6 2 2" xfId="8345"/>
    <cellStyle name="Cálculo 3 6 2 2 2" xfId="16622"/>
    <cellStyle name="Cálculo 3 6 2 2 3" xfId="16832"/>
    <cellStyle name="Cálculo 3 6 2 3" xfId="8393"/>
    <cellStyle name="Cálculo 3 6 2 3 2" xfId="16670"/>
    <cellStyle name="Cálculo 3 6 2 3 3" xfId="16880"/>
    <cellStyle name="Cálculo 3 6 2 4" xfId="8367"/>
    <cellStyle name="Cálculo 3 6 2 4 2" xfId="16644"/>
    <cellStyle name="Cálculo 3 6 2 4 3" xfId="16854"/>
    <cellStyle name="Cálculo 3 6 2 5" xfId="8271"/>
    <cellStyle name="Cálculo 3 6 2 5 2" xfId="16548"/>
    <cellStyle name="Cálculo 3 6 2 5 3" xfId="16762"/>
    <cellStyle name="Cálculo 3 6 2 6" xfId="8372"/>
    <cellStyle name="Cálculo 3 6 2 6 2" xfId="16649"/>
    <cellStyle name="Cálculo 3 6 2 6 3" xfId="16859"/>
    <cellStyle name="Cálculo 3 6 2 7" xfId="14015"/>
    <cellStyle name="Cálculo 3 6 2 8" xfId="16734"/>
    <cellStyle name="Cálculo 3 6 3" xfId="3704"/>
    <cellStyle name="Cálculo 3 6 3 2" xfId="11981"/>
    <cellStyle name="Cálculo 3 6 3 3" xfId="16704"/>
    <cellStyle name="Cálculo 3 6 4" xfId="9932"/>
    <cellStyle name="Cálculo 3 7" xfId="4516"/>
    <cellStyle name="Cálculo 3 7 2" xfId="8296"/>
    <cellStyle name="Cálculo 3 7 2 2" xfId="16573"/>
    <cellStyle name="Cálculo 3 7 2 3" xfId="16785"/>
    <cellStyle name="Cálculo 3 7 3" xfId="8314"/>
    <cellStyle name="Cálculo 3 7 3 2" xfId="16591"/>
    <cellStyle name="Cálculo 3 7 3 3" xfId="16803"/>
    <cellStyle name="Cálculo 3 7 4" xfId="8300"/>
    <cellStyle name="Cálculo 3 7 4 2" xfId="16577"/>
    <cellStyle name="Cálculo 3 7 4 3" xfId="16789"/>
    <cellStyle name="Cálculo 3 7 5" xfId="8275"/>
    <cellStyle name="Cálculo 3 7 5 2" xfId="16552"/>
    <cellStyle name="Cálculo 3 7 5 3" xfId="16766"/>
    <cellStyle name="Cálculo 3 7 6" xfId="8368"/>
    <cellStyle name="Cálculo 3 7 6 2" xfId="16645"/>
    <cellStyle name="Cálculo 3 7 6 3" xfId="16855"/>
    <cellStyle name="Cálculo 3 7 7" xfId="12793"/>
    <cellStyle name="Cálculo 3 7 8" xfId="16709"/>
    <cellStyle name="Cálculo 3 8" xfId="2468"/>
    <cellStyle name="Cálculo 3 8 2" xfId="10745"/>
    <cellStyle name="Cálculo 3 8 3" xfId="16676"/>
    <cellStyle name="Cálculo 3 9" xfId="8699"/>
    <cellStyle name="Célula de Verificação 2" xfId="27"/>
    <cellStyle name="Célula de Verificação 3" xfId="474"/>
    <cellStyle name="Célula Vinculada 2" xfId="476"/>
    <cellStyle name="Célula Vinculada 3" xfId="478"/>
    <cellStyle name="Ênfase1 2" xfId="418"/>
    <cellStyle name="Ênfase1 3" xfId="423"/>
    <cellStyle name="Ênfase2 2" xfId="479"/>
    <cellStyle name="Ênfase2 3" xfId="480"/>
    <cellStyle name="Ênfase3 2" xfId="482"/>
    <cellStyle name="Ênfase3 3" xfId="13"/>
    <cellStyle name="Ênfase4 2" xfId="483"/>
    <cellStyle name="Ênfase4 3" xfId="484"/>
    <cellStyle name="Ênfase5 2" xfId="485"/>
    <cellStyle name="Ênfase5 3" xfId="486"/>
    <cellStyle name="Ênfase6 2" xfId="444"/>
    <cellStyle name="Ênfase6 3" xfId="446"/>
    <cellStyle name="Entrada 2" xfId="487"/>
    <cellStyle name="Entrada 3" xfId="488"/>
    <cellStyle name="Entrada 3 2" xfId="1541"/>
    <cellStyle name="Entrada 3 2 2" xfId="5631"/>
    <cellStyle name="Entrada 3 2 2 2" xfId="8325"/>
    <cellStyle name="Entrada 3 2 2 2 2" xfId="16602"/>
    <cellStyle name="Entrada 3 2 2 2 3" xfId="16812"/>
    <cellStyle name="Entrada 3 2 2 3" xfId="8394"/>
    <cellStyle name="Entrada 3 2 2 3 2" xfId="16671"/>
    <cellStyle name="Entrada 3 2 2 3 3" xfId="16881"/>
    <cellStyle name="Entrada 3 2 2 4" xfId="3092"/>
    <cellStyle name="Entrada 3 2 2 4 2" xfId="11369"/>
    <cellStyle name="Entrada 3 2 2 4 3" xfId="16683"/>
    <cellStyle name="Entrada 3 2 2 5" xfId="8280"/>
    <cellStyle name="Entrada 3 2 2 5 2" xfId="16557"/>
    <cellStyle name="Entrada 3 2 2 5 3" xfId="16770"/>
    <cellStyle name="Entrada 3 2 2 6" xfId="8260"/>
    <cellStyle name="Entrada 3 2 2 6 2" xfId="16537"/>
    <cellStyle name="Entrada 3 2 2 6 3" xfId="16751"/>
    <cellStyle name="Entrada 3 2 2 7" xfId="13908"/>
    <cellStyle name="Entrada 3 2 2 8" xfId="16716"/>
    <cellStyle name="Entrada 3 2 3" xfId="3597"/>
    <cellStyle name="Entrada 3 2 3 2" xfId="11874"/>
    <cellStyle name="Entrada 3 2 3 3" xfId="16686"/>
    <cellStyle name="Entrada 3 2 4" xfId="9825"/>
    <cellStyle name="Entrada 3 3" xfId="1643"/>
    <cellStyle name="Entrada 3 3 2" xfId="5730"/>
    <cellStyle name="Entrada 3 3 2 2" xfId="8338"/>
    <cellStyle name="Entrada 3 3 2 2 2" xfId="16615"/>
    <cellStyle name="Entrada 3 3 2 2 3" xfId="16825"/>
    <cellStyle name="Entrada 3 3 2 3" xfId="8375"/>
    <cellStyle name="Entrada 3 3 2 3 2" xfId="16652"/>
    <cellStyle name="Entrada 3 3 2 3 3" xfId="16862"/>
    <cellStyle name="Entrada 3 3 2 4" xfId="8264"/>
    <cellStyle name="Entrada 3 3 2 4 2" xfId="16541"/>
    <cellStyle name="Entrada 3 3 2 4 3" xfId="16755"/>
    <cellStyle name="Entrada 3 3 2 5" xfId="8250"/>
    <cellStyle name="Entrada 3 3 2 5 2" xfId="16527"/>
    <cellStyle name="Entrada 3 3 2 5 3" xfId="16742"/>
    <cellStyle name="Entrada 3 3 2 6" xfId="8373"/>
    <cellStyle name="Entrada 3 3 2 6 2" xfId="16650"/>
    <cellStyle name="Entrada 3 3 2 6 3" xfId="16860"/>
    <cellStyle name="Entrada 3 3 2 7" xfId="14007"/>
    <cellStyle name="Entrada 3 3 2 8" xfId="16727"/>
    <cellStyle name="Entrada 3 3 3" xfId="3696"/>
    <cellStyle name="Entrada 3 3 3 2" xfId="11973"/>
    <cellStyle name="Entrada 3 3 3 3" xfId="16697"/>
    <cellStyle name="Entrada 3 3 4" xfId="9924"/>
    <cellStyle name="Entrada 3 4" xfId="1636"/>
    <cellStyle name="Entrada 3 4 2" xfId="5723"/>
    <cellStyle name="Entrada 3 4 2 2" xfId="8332"/>
    <cellStyle name="Entrada 3 4 2 2 2" xfId="16609"/>
    <cellStyle name="Entrada 3 4 2 2 3" xfId="16819"/>
    <cellStyle name="Entrada 3 4 2 3" xfId="2205"/>
    <cellStyle name="Entrada 3 4 2 3 2" xfId="10482"/>
    <cellStyle name="Entrada 3 4 2 3 3" xfId="16675"/>
    <cellStyle name="Entrada 3 4 2 4" xfId="8329"/>
    <cellStyle name="Entrada 3 4 2 4 2" xfId="16606"/>
    <cellStyle name="Entrada 3 4 2 4 3" xfId="16816"/>
    <cellStyle name="Entrada 3 4 2 5" xfId="8284"/>
    <cellStyle name="Entrada 3 4 2 5 2" xfId="16561"/>
    <cellStyle name="Entrada 3 4 2 5 3" xfId="16774"/>
    <cellStyle name="Entrada 3 4 2 6" xfId="2475"/>
    <cellStyle name="Entrada 3 4 2 6 2" xfId="10752"/>
    <cellStyle name="Entrada 3 4 2 6 3" xfId="16677"/>
    <cellStyle name="Entrada 3 4 2 7" xfId="14000"/>
    <cellStyle name="Entrada 3 4 2 8" xfId="16721"/>
    <cellStyle name="Entrada 3 4 3" xfId="3689"/>
    <cellStyle name="Entrada 3 4 3 2" xfId="11966"/>
    <cellStyle name="Entrada 3 4 3 3" xfId="16691"/>
    <cellStyle name="Entrada 3 4 4" xfId="9917"/>
    <cellStyle name="Entrada 3 5" xfId="1653"/>
    <cellStyle name="Entrada 3 5 2" xfId="5740"/>
    <cellStyle name="Entrada 3 5 2 2" xfId="8347"/>
    <cellStyle name="Entrada 3 5 2 2 2" xfId="16624"/>
    <cellStyle name="Entrada 3 5 2 2 3" xfId="16834"/>
    <cellStyle name="Entrada 3 5 2 3" xfId="8287"/>
    <cellStyle name="Entrada 3 5 2 3 2" xfId="16564"/>
    <cellStyle name="Entrada 3 5 2 3 3" xfId="16777"/>
    <cellStyle name="Entrada 3 5 2 4" xfId="8396"/>
    <cellStyle name="Entrada 3 5 2 4 2" xfId="16673"/>
    <cellStyle name="Entrada 3 5 2 4 3" xfId="16883"/>
    <cellStyle name="Entrada 3 5 2 5" xfId="8370"/>
    <cellStyle name="Entrada 3 5 2 5 2" xfId="16647"/>
    <cellStyle name="Entrada 3 5 2 5 3" xfId="16857"/>
    <cellStyle name="Entrada 3 5 2 6" xfId="8323"/>
    <cellStyle name="Entrada 3 5 2 6 2" xfId="16600"/>
    <cellStyle name="Entrada 3 5 2 6 3" xfId="16810"/>
    <cellStyle name="Entrada 3 5 2 7" xfId="14017"/>
    <cellStyle name="Entrada 3 5 2 8" xfId="16736"/>
    <cellStyle name="Entrada 3 5 3" xfId="3706"/>
    <cellStyle name="Entrada 3 5 3 2" xfId="11983"/>
    <cellStyle name="Entrada 3 5 3 3" xfId="16706"/>
    <cellStyle name="Entrada 3 5 4" xfId="9934"/>
    <cellStyle name="Entrada 3 6" xfId="1648"/>
    <cellStyle name="Entrada 3 6 2" xfId="5735"/>
    <cellStyle name="Entrada 3 6 2 2" xfId="8342"/>
    <cellStyle name="Entrada 3 6 2 2 2" xfId="16619"/>
    <cellStyle name="Entrada 3 6 2 2 3" xfId="16829"/>
    <cellStyle name="Entrada 3 6 2 3" xfId="8278"/>
    <cellStyle name="Entrada 3 6 2 3 2" xfId="16555"/>
    <cellStyle name="Entrada 3 6 2 3 3" xfId="16769"/>
    <cellStyle name="Entrada 3 6 2 4" xfId="8384"/>
    <cellStyle name="Entrada 3 6 2 4 2" xfId="16661"/>
    <cellStyle name="Entrada 3 6 2 4 3" xfId="16871"/>
    <cellStyle name="Entrada 3 6 2 5" xfId="2649"/>
    <cellStyle name="Entrada 3 6 2 5 2" xfId="10926"/>
    <cellStyle name="Entrada 3 6 2 5 3" xfId="16681"/>
    <cellStyle name="Entrada 3 6 2 6" xfId="8351"/>
    <cellStyle name="Entrada 3 6 2 6 2" xfId="16628"/>
    <cellStyle name="Entrada 3 6 2 6 3" xfId="16838"/>
    <cellStyle name="Entrada 3 6 2 7" xfId="14012"/>
    <cellStyle name="Entrada 3 6 2 8" xfId="16731"/>
    <cellStyle name="Entrada 3 6 3" xfId="3701"/>
    <cellStyle name="Entrada 3 6 3 2" xfId="11978"/>
    <cellStyle name="Entrada 3 6 3 3" xfId="16701"/>
    <cellStyle name="Entrada 3 6 4" xfId="9929"/>
    <cellStyle name="Entrada 3 7" xfId="4631"/>
    <cellStyle name="Entrada 3 7 2" xfId="8303"/>
    <cellStyle name="Entrada 3 7 2 2" xfId="16580"/>
    <cellStyle name="Entrada 3 7 2 3" xfId="16792"/>
    <cellStyle name="Entrada 3 7 3" xfId="8301"/>
    <cellStyle name="Entrada 3 7 3 2" xfId="16578"/>
    <cellStyle name="Entrada 3 7 3 3" xfId="16790"/>
    <cellStyle name="Entrada 3 7 4" xfId="8257"/>
    <cellStyle name="Entrada 3 7 4 2" xfId="16534"/>
    <cellStyle name="Entrada 3 7 4 3" xfId="16748"/>
    <cellStyle name="Entrada 3 7 5" xfId="8386"/>
    <cellStyle name="Entrada 3 7 5 2" xfId="16663"/>
    <cellStyle name="Entrada 3 7 5 3" xfId="16873"/>
    <cellStyle name="Entrada 3 7 6" xfId="8289"/>
    <cellStyle name="Entrada 3 7 6 2" xfId="16566"/>
    <cellStyle name="Entrada 3 7 6 3" xfId="16779"/>
    <cellStyle name="Entrada 3 7 7" xfId="12908"/>
    <cellStyle name="Entrada 3 7 8" xfId="16711"/>
    <cellStyle name="Entrada 3 8" xfId="2584"/>
    <cellStyle name="Entrada 3 8 2" xfId="10861"/>
    <cellStyle name="Entrada 3 8 3" xfId="16679"/>
    <cellStyle name="Entrada 3 9" xfId="8814"/>
    <cellStyle name="Excel Built-in Normal" xfId="489"/>
    <cellStyle name="Excel_BuiltIn_Texto Explicativo 1" xfId="490"/>
    <cellStyle name="Hiperlink" xfId="11" builtinId="8"/>
    <cellStyle name="Hiperlink 2" xfId="25"/>
    <cellStyle name="Incorreto 2" xfId="491"/>
    <cellStyle name="Incorreto 3" xfId="481"/>
    <cellStyle name="Moeda" xfId="2" builtinId="4"/>
    <cellStyle name="Moeda [0] 2" xfId="494"/>
    <cellStyle name="Moeda [0] 2 2" xfId="1544"/>
    <cellStyle name="Moeda [0] 2 3" xfId="1032"/>
    <cellStyle name="Moeda 10" xfId="1629"/>
    <cellStyle name="Moeda 10 2" xfId="5716"/>
    <cellStyle name="Moeda 10 2 2" xfId="13993"/>
    <cellStyle name="Moeda 10 3" xfId="7736"/>
    <cellStyle name="Moeda 10 3 2" xfId="16013"/>
    <cellStyle name="Moeda 10 4" xfId="3682"/>
    <cellStyle name="Moeda 10 4 2" xfId="11959"/>
    <cellStyle name="Moeda 10 5" xfId="9910"/>
    <cellStyle name="Moeda 11" xfId="1630"/>
    <cellStyle name="Moeda 11 2" xfId="5717"/>
    <cellStyle name="Moeda 11 2 2" xfId="13994"/>
    <cellStyle name="Moeda 11 3" xfId="7737"/>
    <cellStyle name="Moeda 11 3 2" xfId="16014"/>
    <cellStyle name="Moeda 11 4" xfId="3683"/>
    <cellStyle name="Moeda 11 4 2" xfId="11960"/>
    <cellStyle name="Moeda 11 5" xfId="9911"/>
    <cellStyle name="Moeda 12" xfId="1631"/>
    <cellStyle name="Moeda 12 2" xfId="5718"/>
    <cellStyle name="Moeda 12 2 2" xfId="13995"/>
    <cellStyle name="Moeda 12 3" xfId="7738"/>
    <cellStyle name="Moeda 12 3 2" xfId="16015"/>
    <cellStyle name="Moeda 12 4" xfId="3684"/>
    <cellStyle name="Moeda 12 4 2" xfId="11961"/>
    <cellStyle name="Moeda 12 5" xfId="9912"/>
    <cellStyle name="Moeda 13" xfId="1647"/>
    <cellStyle name="Moeda 13 2" xfId="5734"/>
    <cellStyle name="Moeda 13 2 2" xfId="14011"/>
    <cellStyle name="Moeda 13 3" xfId="7742"/>
    <cellStyle name="Moeda 13 3 2" xfId="16019"/>
    <cellStyle name="Moeda 13 4" xfId="3700"/>
    <cellStyle name="Moeda 13 4 2" xfId="11977"/>
    <cellStyle name="Moeda 13 5" xfId="9928"/>
    <cellStyle name="Moeda 14" xfId="1633"/>
    <cellStyle name="Moeda 14 2" xfId="5720"/>
    <cellStyle name="Moeda 14 2 2" xfId="13997"/>
    <cellStyle name="Moeda 14 3" xfId="7739"/>
    <cellStyle name="Moeda 14 3 2" xfId="16016"/>
    <cellStyle name="Moeda 14 4" xfId="3686"/>
    <cellStyle name="Moeda 14 4 2" xfId="11963"/>
    <cellStyle name="Moeda 14 5" xfId="9914"/>
    <cellStyle name="Moeda 15" xfId="1634"/>
    <cellStyle name="Moeda 15 2" xfId="5721"/>
    <cellStyle name="Moeda 15 2 2" xfId="13998"/>
    <cellStyle name="Moeda 15 3" xfId="7740"/>
    <cellStyle name="Moeda 15 3 2" xfId="16017"/>
    <cellStyle name="Moeda 15 4" xfId="3687"/>
    <cellStyle name="Moeda 15 4 2" xfId="11964"/>
    <cellStyle name="Moeda 15 5" xfId="9915"/>
    <cellStyle name="Moeda 16" xfId="1642"/>
    <cellStyle name="Moeda 16 2" xfId="5729"/>
    <cellStyle name="Moeda 16 2 2" xfId="14006"/>
    <cellStyle name="Moeda 16 3" xfId="7741"/>
    <cellStyle name="Moeda 16 3 2" xfId="16018"/>
    <cellStyle name="Moeda 16 4" xfId="3695"/>
    <cellStyle name="Moeda 16 4 2" xfId="11972"/>
    <cellStyle name="Moeda 16 5" xfId="9923"/>
    <cellStyle name="Moeda 17" xfId="1656"/>
    <cellStyle name="Moeda 17 2" xfId="5743"/>
    <cellStyle name="Moeda 17 2 2" xfId="14020"/>
    <cellStyle name="Moeda 17 3" xfId="7743"/>
    <cellStyle name="Moeda 17 3 2" xfId="16020"/>
    <cellStyle name="Moeda 17 4" xfId="3709"/>
    <cellStyle name="Moeda 17 4 2" xfId="11986"/>
    <cellStyle name="Moeda 17 5" xfId="9937"/>
    <cellStyle name="Moeda 18" xfId="1658"/>
    <cellStyle name="Moeda 18 2" xfId="5745"/>
    <cellStyle name="Moeda 18 2 2" xfId="14022"/>
    <cellStyle name="Moeda 18 3" xfId="7745"/>
    <cellStyle name="Moeda 18 3 2" xfId="16022"/>
    <cellStyle name="Moeda 18 4" xfId="3711"/>
    <cellStyle name="Moeda 18 4 2" xfId="11988"/>
    <cellStyle name="Moeda 18 5" xfId="9939"/>
    <cellStyle name="Moeda 19" xfId="1662"/>
    <cellStyle name="Moeda 19 2" xfId="5749"/>
    <cellStyle name="Moeda 19 2 2" xfId="14026"/>
    <cellStyle name="Moeda 19 3" xfId="7749"/>
    <cellStyle name="Moeda 19 3 2" xfId="16026"/>
    <cellStyle name="Moeda 19 4" xfId="3715"/>
    <cellStyle name="Moeda 19 4 2" xfId="11992"/>
    <cellStyle name="Moeda 19 5" xfId="9943"/>
    <cellStyle name="Moeda 2" xfId="495"/>
    <cellStyle name="Moeda 20" xfId="1663"/>
    <cellStyle name="Moeda 20 2" xfId="5750"/>
    <cellStyle name="Moeda 20 2 2" xfId="14027"/>
    <cellStyle name="Moeda 20 3" xfId="7750"/>
    <cellStyle name="Moeda 20 3 2" xfId="16027"/>
    <cellStyle name="Moeda 20 4" xfId="3716"/>
    <cellStyle name="Moeda 20 4 2" xfId="11993"/>
    <cellStyle name="Moeda 20 5" xfId="9944"/>
    <cellStyle name="Moeda 21" xfId="1664"/>
    <cellStyle name="Moeda 21 2" xfId="5751"/>
    <cellStyle name="Moeda 21 2 2" xfId="14028"/>
    <cellStyle name="Moeda 21 3" xfId="7751"/>
    <cellStyle name="Moeda 21 3 2" xfId="16028"/>
    <cellStyle name="Moeda 21 4" xfId="3717"/>
    <cellStyle name="Moeda 21 4 2" xfId="11994"/>
    <cellStyle name="Moeda 21 5" xfId="9945"/>
    <cellStyle name="Moeda 22" xfId="1665"/>
    <cellStyle name="Moeda 22 2" xfId="5752"/>
    <cellStyle name="Moeda 22 2 2" xfId="14029"/>
    <cellStyle name="Moeda 22 3" xfId="7752"/>
    <cellStyle name="Moeda 22 3 2" xfId="16029"/>
    <cellStyle name="Moeda 22 4" xfId="3718"/>
    <cellStyle name="Moeda 22 4 2" xfId="11995"/>
    <cellStyle name="Moeda 22 5" xfId="9946"/>
    <cellStyle name="Moeda 23" xfId="1661"/>
    <cellStyle name="Moeda 23 2" xfId="5748"/>
    <cellStyle name="Moeda 23 2 2" xfId="14025"/>
    <cellStyle name="Moeda 23 3" xfId="7748"/>
    <cellStyle name="Moeda 23 3 2" xfId="16025"/>
    <cellStyle name="Moeda 23 4" xfId="3714"/>
    <cellStyle name="Moeda 23 4 2" xfId="11991"/>
    <cellStyle name="Moeda 23 5" xfId="9942"/>
    <cellStyle name="Moeda 24" xfId="621"/>
    <cellStyle name="Moeda 24 2" xfId="4727"/>
    <cellStyle name="Moeda 24 2 2" xfId="13004"/>
    <cellStyle name="Moeda 24 3" xfId="6752"/>
    <cellStyle name="Moeda 24 3 2" xfId="15029"/>
    <cellStyle name="Moeda 24 4" xfId="2682"/>
    <cellStyle name="Moeda 24 4 2" xfId="10959"/>
    <cellStyle name="Moeda 24 5" xfId="8911"/>
    <cellStyle name="Moeda 25" xfId="1673"/>
    <cellStyle name="Moeda 25 2" xfId="5760"/>
    <cellStyle name="Moeda 25 2 2" xfId="14037"/>
    <cellStyle name="Moeda 25 3" xfId="7760"/>
    <cellStyle name="Moeda 25 3 2" xfId="16037"/>
    <cellStyle name="Moeda 25 4" xfId="3726"/>
    <cellStyle name="Moeda 25 4 2" xfId="12003"/>
    <cellStyle name="Moeda 25 5" xfId="9954"/>
    <cellStyle name="Moeda 26" xfId="4223"/>
    <cellStyle name="Moeda 26 2" xfId="12500"/>
    <cellStyle name="Moeda 27" xfId="6254"/>
    <cellStyle name="Moeda 27 2" xfId="14531"/>
    <cellStyle name="Moeda 28" xfId="2173"/>
    <cellStyle name="Moeda 28 2" xfId="10450"/>
    <cellStyle name="Moeda 29" xfId="2648"/>
    <cellStyle name="Moeda 29 2" xfId="10925"/>
    <cellStyle name="Moeda 3" xfId="496"/>
    <cellStyle name="Moeda 30" xfId="8279"/>
    <cellStyle name="Moeda 30 2" xfId="16556"/>
    <cellStyle name="Moeda 31" xfId="8315"/>
    <cellStyle name="Moeda 31 2" xfId="16592"/>
    <cellStyle name="Moeda 32" xfId="8254"/>
    <cellStyle name="Moeda 32 2" xfId="16531"/>
    <cellStyle name="Moeda 33" xfId="8321"/>
    <cellStyle name="Moeda 33 2" xfId="16598"/>
    <cellStyle name="Moeda 34" xfId="8292"/>
    <cellStyle name="Moeda 34 2" xfId="16569"/>
    <cellStyle name="Moeda 35" xfId="8405"/>
    <cellStyle name="Moeda 36" xfId="8878"/>
    <cellStyle name="Moeda 37" xfId="22"/>
    <cellStyle name="Moeda 4" xfId="30"/>
    <cellStyle name="Moeda 5" xfId="79"/>
    <cellStyle name="Moeda 5 2" xfId="1176"/>
    <cellStyle name="Moeda 5 3" xfId="666"/>
    <cellStyle name="Moeda 6" xfId="1129"/>
    <cellStyle name="Moeda 6 2" xfId="5221"/>
    <cellStyle name="Moeda 6 2 2" xfId="13498"/>
    <cellStyle name="Moeda 6 3" xfId="7246"/>
    <cellStyle name="Moeda 6 3 2" xfId="15523"/>
    <cellStyle name="Moeda 6 4" xfId="3186"/>
    <cellStyle name="Moeda 6 4 2" xfId="11463"/>
    <cellStyle name="Moeda 6 5" xfId="9414"/>
    <cellStyle name="Moeda 7" xfId="1149"/>
    <cellStyle name="Moeda 7 2" xfId="5241"/>
    <cellStyle name="Moeda 7 2 2" xfId="13518"/>
    <cellStyle name="Moeda 7 3" xfId="7266"/>
    <cellStyle name="Moeda 7 3 2" xfId="15543"/>
    <cellStyle name="Moeda 7 4" xfId="3206"/>
    <cellStyle name="Moeda 7 4 2" xfId="11483"/>
    <cellStyle name="Moeda 7 5" xfId="9434"/>
    <cellStyle name="Moeda 8" xfId="1627"/>
    <cellStyle name="Moeda 8 2" xfId="5714"/>
    <cellStyle name="Moeda 8 2 2" xfId="13991"/>
    <cellStyle name="Moeda 8 3" xfId="7734"/>
    <cellStyle name="Moeda 8 3 2" xfId="16011"/>
    <cellStyle name="Moeda 8 4" xfId="3680"/>
    <cellStyle name="Moeda 8 4 2" xfId="11957"/>
    <cellStyle name="Moeda 8 5" xfId="9908"/>
    <cellStyle name="Moeda 9" xfId="1628"/>
    <cellStyle name="Moeda 9 2" xfId="5715"/>
    <cellStyle name="Moeda 9 2 2" xfId="13992"/>
    <cellStyle name="Moeda 9 3" xfId="7735"/>
    <cellStyle name="Moeda 9 3 2" xfId="16012"/>
    <cellStyle name="Moeda 9 4" xfId="3681"/>
    <cellStyle name="Moeda 9 4 2" xfId="11958"/>
    <cellStyle name="Moeda 9 5" xfId="9909"/>
    <cellStyle name="Neutra 2" xfId="235"/>
    <cellStyle name="Neutra 3" xfId="239"/>
    <cellStyle name="Normal" xfId="0" builtinId="0"/>
    <cellStyle name="Normal 10" xfId="497"/>
    <cellStyle name="Normal 10 10" xfId="8817"/>
    <cellStyle name="Normal 10 2" xfId="498"/>
    <cellStyle name="Normal 10 2 2" xfId="7"/>
    <cellStyle name="Normal 10 2 3" xfId="1034"/>
    <cellStyle name="Normal 10 3" xfId="41"/>
    <cellStyle name="Normal 10 3 2" xfId="610"/>
    <cellStyle name="Normal 10 3 2 2" xfId="1142"/>
    <cellStyle name="Normal 10 3 2 2 2" xfId="5234"/>
    <cellStyle name="Normal 10 3 2 2 2 2" xfId="13511"/>
    <cellStyle name="Normal 10 3 2 2 3" xfId="7259"/>
    <cellStyle name="Normal 10 3 2 2 3 2" xfId="15536"/>
    <cellStyle name="Normal 10 3 2 2 4" xfId="3199"/>
    <cellStyle name="Normal 10 3 2 2 4 2" xfId="11476"/>
    <cellStyle name="Normal 10 3 2 2 5" xfId="9427"/>
    <cellStyle name="Normal 10 3 2 3" xfId="4716"/>
    <cellStyle name="Normal 10 3 2 3 2" xfId="12993"/>
    <cellStyle name="Normal 10 3 2 4" xfId="6741"/>
    <cellStyle name="Normal 10 3 2 4 2" xfId="15018"/>
    <cellStyle name="Normal 10 3 2 5" xfId="2671"/>
    <cellStyle name="Normal 10 3 2 5 2" xfId="10948"/>
    <cellStyle name="Normal 10 3 2 6" xfId="8900"/>
    <cellStyle name="Normal 10 3 3" xfId="634"/>
    <cellStyle name="Normal 10 3 3 2" xfId="4740"/>
    <cellStyle name="Normal 10 3 3 2 2" xfId="13017"/>
    <cellStyle name="Normal 10 3 3 3" xfId="6765"/>
    <cellStyle name="Normal 10 3 3 3 2" xfId="15042"/>
    <cellStyle name="Normal 10 3 3 4" xfId="2695"/>
    <cellStyle name="Normal 10 3 3 4 2" xfId="10972"/>
    <cellStyle name="Normal 10 3 3 5" xfId="8924"/>
    <cellStyle name="Normal 10 3 4" xfId="1686"/>
    <cellStyle name="Normal 10 3 4 2" xfId="5773"/>
    <cellStyle name="Normal 10 3 4 2 2" xfId="14050"/>
    <cellStyle name="Normal 10 3 4 3" xfId="7773"/>
    <cellStyle name="Normal 10 3 4 3 2" xfId="16050"/>
    <cellStyle name="Normal 10 3 4 4" xfId="3739"/>
    <cellStyle name="Normal 10 3 4 4 2" xfId="12016"/>
    <cellStyle name="Normal 10 3 4 5" xfId="9967"/>
    <cellStyle name="Normal 10 3 5" xfId="4236"/>
    <cellStyle name="Normal 10 3 5 2" xfId="12513"/>
    <cellStyle name="Normal 10 3 6" xfId="6267"/>
    <cellStyle name="Normal 10 3 6 2" xfId="14544"/>
    <cellStyle name="Normal 10 3 7" xfId="2186"/>
    <cellStyle name="Normal 10 3 7 2" xfId="10463"/>
    <cellStyle name="Normal 10 3 8" xfId="8418"/>
    <cellStyle name="Normal 10 4" xfId="1545"/>
    <cellStyle name="Normal 10 4 2" xfId="5634"/>
    <cellStyle name="Normal 10 4 2 2" xfId="13911"/>
    <cellStyle name="Normal 10 4 3" xfId="7656"/>
    <cellStyle name="Normal 10 4 3 2" xfId="15933"/>
    <cellStyle name="Normal 10 4 4" xfId="3600"/>
    <cellStyle name="Normal 10 4 4 2" xfId="11877"/>
    <cellStyle name="Normal 10 4 5" xfId="9828"/>
    <cellStyle name="Normal 10 5" xfId="1033"/>
    <cellStyle name="Normal 10 5 2" xfId="5135"/>
    <cellStyle name="Normal 10 5 2 2" xfId="13412"/>
    <cellStyle name="Normal 10 5 3" xfId="7160"/>
    <cellStyle name="Normal 10 5 3 2" xfId="15437"/>
    <cellStyle name="Normal 10 5 4" xfId="3093"/>
    <cellStyle name="Normal 10 5 4 2" xfId="11370"/>
    <cellStyle name="Normal 10 5 5" xfId="9321"/>
    <cellStyle name="Normal 10 6" xfId="2082"/>
    <cellStyle name="Normal 10 6 2" xfId="6168"/>
    <cellStyle name="Normal 10 6 2 2" xfId="14445"/>
    <cellStyle name="Normal 10 6 3" xfId="8168"/>
    <cellStyle name="Normal 10 6 3 2" xfId="16445"/>
    <cellStyle name="Normal 10 6 4" xfId="4135"/>
    <cellStyle name="Normal 10 6 4 2" xfId="12412"/>
    <cellStyle name="Normal 10 6 5" xfId="10363"/>
    <cellStyle name="Normal 10 7" xfId="4634"/>
    <cellStyle name="Normal 10 7 2" xfId="12911"/>
    <cellStyle name="Normal 10 8" xfId="6662"/>
    <cellStyle name="Normal 10 8 2" xfId="14939"/>
    <cellStyle name="Normal 10 9" xfId="2587"/>
    <cellStyle name="Normal 10 9 2" xfId="10864"/>
    <cellStyle name="Normal 11" xfId="102"/>
    <cellStyle name="Normal 11 2" xfId="499"/>
    <cellStyle name="Normal 11 2 2" xfId="1546"/>
    <cellStyle name="Normal 11 2 2 2" xfId="5635"/>
    <cellStyle name="Normal 11 2 2 2 2" xfId="13912"/>
    <cellStyle name="Normal 11 2 2 3" xfId="7657"/>
    <cellStyle name="Normal 11 2 2 3 2" xfId="15934"/>
    <cellStyle name="Normal 11 2 2 4" xfId="3601"/>
    <cellStyle name="Normal 11 2 2 4 2" xfId="11878"/>
    <cellStyle name="Normal 11 2 2 5" xfId="9829"/>
    <cellStyle name="Normal 11 2 3" xfId="1035"/>
    <cellStyle name="Normal 11 2 3 2" xfId="5136"/>
    <cellStyle name="Normal 11 2 3 2 2" xfId="13413"/>
    <cellStyle name="Normal 11 2 3 3" xfId="7161"/>
    <cellStyle name="Normal 11 2 3 3 2" xfId="15438"/>
    <cellStyle name="Normal 11 2 3 4" xfId="3094"/>
    <cellStyle name="Normal 11 2 3 4 2" xfId="11371"/>
    <cellStyle name="Normal 11 2 3 5" xfId="9322"/>
    <cellStyle name="Normal 11 2 4" xfId="2083"/>
    <cellStyle name="Normal 11 2 4 2" xfId="6169"/>
    <cellStyle name="Normal 11 2 4 2 2" xfId="14446"/>
    <cellStyle name="Normal 11 2 4 3" xfId="8169"/>
    <cellStyle name="Normal 11 2 4 3 2" xfId="16446"/>
    <cellStyle name="Normal 11 2 4 4" xfId="4136"/>
    <cellStyle name="Normal 11 2 4 4 2" xfId="12413"/>
    <cellStyle name="Normal 11 2 4 5" xfId="10364"/>
    <cellStyle name="Normal 11 2 5" xfId="4635"/>
    <cellStyle name="Normal 11 2 5 2" xfId="12912"/>
    <cellStyle name="Normal 11 2 6" xfId="6663"/>
    <cellStyle name="Normal 11 2 6 2" xfId="14940"/>
    <cellStyle name="Normal 11 2 7" xfId="2588"/>
    <cellStyle name="Normal 11 2 7 2" xfId="10865"/>
    <cellStyle name="Normal 11 2 8" xfId="8818"/>
    <cellStyle name="Normal 11 3" xfId="1199"/>
    <cellStyle name="Normal 11 3 2" xfId="5290"/>
    <cellStyle name="Normal 11 3 2 2" xfId="13567"/>
    <cellStyle name="Normal 11 3 3" xfId="7315"/>
    <cellStyle name="Normal 11 3 3 2" xfId="15592"/>
    <cellStyle name="Normal 11 3 4" xfId="3255"/>
    <cellStyle name="Normal 11 3 4 2" xfId="11532"/>
    <cellStyle name="Normal 11 3 5" xfId="9483"/>
    <cellStyle name="Normal 11 4" xfId="689"/>
    <cellStyle name="Normal 11 4 2" xfId="4794"/>
    <cellStyle name="Normal 11 4 2 2" xfId="13071"/>
    <cellStyle name="Normal 11 4 3" xfId="6819"/>
    <cellStyle name="Normal 11 4 3 2" xfId="15096"/>
    <cellStyle name="Normal 11 4 4" xfId="2749"/>
    <cellStyle name="Normal 11 4 4 2" xfId="11026"/>
    <cellStyle name="Normal 11 4 5" xfId="8978"/>
    <cellStyle name="Normal 11 5" xfId="1740"/>
    <cellStyle name="Normal 11 5 2" xfId="5827"/>
    <cellStyle name="Normal 11 5 2 2" xfId="14104"/>
    <cellStyle name="Normal 11 5 3" xfId="7827"/>
    <cellStyle name="Normal 11 5 3 2" xfId="16104"/>
    <cellStyle name="Normal 11 5 4" xfId="3793"/>
    <cellStyle name="Normal 11 5 4 2" xfId="12070"/>
    <cellStyle name="Normal 11 5 5" xfId="10021"/>
    <cellStyle name="Normal 11 6" xfId="4290"/>
    <cellStyle name="Normal 11 6 2" xfId="12567"/>
    <cellStyle name="Normal 11 7" xfId="6321"/>
    <cellStyle name="Normal 11 7 2" xfId="14598"/>
    <cellStyle name="Normal 11 8" xfId="2241"/>
    <cellStyle name="Normal 11 8 2" xfId="10518"/>
    <cellStyle name="Normal 11 9" xfId="8472"/>
    <cellStyle name="Normal 12" xfId="500"/>
    <cellStyle name="Normal 12 2" xfId="501"/>
    <cellStyle name="Normal 12 2 2" xfId="1548"/>
    <cellStyle name="Normal 12 2 2 2" xfId="5637"/>
    <cellStyle name="Normal 12 2 2 2 2" xfId="13914"/>
    <cellStyle name="Normal 12 2 2 3" xfId="7659"/>
    <cellStyle name="Normal 12 2 2 3 2" xfId="15936"/>
    <cellStyle name="Normal 12 2 2 4" xfId="3603"/>
    <cellStyle name="Normal 12 2 2 4 2" xfId="11880"/>
    <cellStyle name="Normal 12 2 2 5" xfId="9831"/>
    <cellStyle name="Normal 12 2 3" xfId="1037"/>
    <cellStyle name="Normal 12 2 3 2" xfId="5138"/>
    <cellStyle name="Normal 12 2 3 2 2" xfId="13415"/>
    <cellStyle name="Normal 12 2 3 3" xfId="7163"/>
    <cellStyle name="Normal 12 2 3 3 2" xfId="15440"/>
    <cellStyle name="Normal 12 2 3 4" xfId="3096"/>
    <cellStyle name="Normal 12 2 3 4 2" xfId="11373"/>
    <cellStyle name="Normal 12 2 3 5" xfId="9324"/>
    <cellStyle name="Normal 12 2 4" xfId="2085"/>
    <cellStyle name="Normal 12 2 4 2" xfId="6171"/>
    <cellStyle name="Normal 12 2 4 2 2" xfId="14448"/>
    <cellStyle name="Normal 12 2 4 3" xfId="8171"/>
    <cellStyle name="Normal 12 2 4 3 2" xfId="16448"/>
    <cellStyle name="Normal 12 2 4 4" xfId="4138"/>
    <cellStyle name="Normal 12 2 4 4 2" xfId="12415"/>
    <cellStyle name="Normal 12 2 4 5" xfId="10366"/>
    <cellStyle name="Normal 12 2 5" xfId="4637"/>
    <cellStyle name="Normal 12 2 5 2" xfId="12914"/>
    <cellStyle name="Normal 12 2 6" xfId="6665"/>
    <cellStyle name="Normal 12 2 6 2" xfId="14942"/>
    <cellStyle name="Normal 12 2 7" xfId="2590"/>
    <cellStyle name="Normal 12 2 7 2" xfId="10867"/>
    <cellStyle name="Normal 12 2 8" xfId="8820"/>
    <cellStyle name="Normal 12 3" xfId="1547"/>
    <cellStyle name="Normal 12 3 2" xfId="5636"/>
    <cellStyle name="Normal 12 3 2 2" xfId="13913"/>
    <cellStyle name="Normal 12 3 3" xfId="7658"/>
    <cellStyle name="Normal 12 3 3 2" xfId="15935"/>
    <cellStyle name="Normal 12 3 4" xfId="3602"/>
    <cellStyle name="Normal 12 3 4 2" xfId="11879"/>
    <cellStyle name="Normal 12 3 5" xfId="9830"/>
    <cellStyle name="Normal 12 4" xfId="1036"/>
    <cellStyle name="Normal 12 4 2" xfId="5137"/>
    <cellStyle name="Normal 12 4 2 2" xfId="13414"/>
    <cellStyle name="Normal 12 4 3" xfId="7162"/>
    <cellStyle name="Normal 12 4 3 2" xfId="15439"/>
    <cellStyle name="Normal 12 4 4" xfId="3095"/>
    <cellStyle name="Normal 12 4 4 2" xfId="11372"/>
    <cellStyle name="Normal 12 4 5" xfId="9323"/>
    <cellStyle name="Normal 12 5" xfId="2084"/>
    <cellStyle name="Normal 12 5 2" xfId="6170"/>
    <cellStyle name="Normal 12 5 2 2" xfId="14447"/>
    <cellStyle name="Normal 12 5 3" xfId="8170"/>
    <cellStyle name="Normal 12 5 3 2" xfId="16447"/>
    <cellStyle name="Normal 12 5 4" xfId="4137"/>
    <cellStyle name="Normal 12 5 4 2" xfId="12414"/>
    <cellStyle name="Normal 12 5 5" xfId="10365"/>
    <cellStyle name="Normal 12 6" xfId="4636"/>
    <cellStyle name="Normal 12 6 2" xfId="12913"/>
    <cellStyle name="Normal 12 7" xfId="6664"/>
    <cellStyle name="Normal 12 7 2" xfId="14941"/>
    <cellStyle name="Normal 12 8" xfId="2589"/>
    <cellStyle name="Normal 12 8 2" xfId="10866"/>
    <cellStyle name="Normal 12 9" xfId="8819"/>
    <cellStyle name="Normal 13" xfId="502"/>
    <cellStyle name="Normal 13 2" xfId="175"/>
    <cellStyle name="Normal 13 2 2" xfId="1269"/>
    <cellStyle name="Normal 13 2 2 2" xfId="5360"/>
    <cellStyle name="Normal 13 2 2 2 2" xfId="13637"/>
    <cellStyle name="Normal 13 2 2 3" xfId="7385"/>
    <cellStyle name="Normal 13 2 2 3 2" xfId="15662"/>
    <cellStyle name="Normal 13 2 2 4" xfId="3325"/>
    <cellStyle name="Normal 13 2 2 4 2" xfId="11602"/>
    <cellStyle name="Normal 13 2 2 5" xfId="9553"/>
    <cellStyle name="Normal 13 2 3" xfId="760"/>
    <cellStyle name="Normal 13 2 3 2" xfId="4864"/>
    <cellStyle name="Normal 13 2 3 2 2" xfId="13141"/>
    <cellStyle name="Normal 13 2 3 3" xfId="6889"/>
    <cellStyle name="Normal 13 2 3 3 2" xfId="15166"/>
    <cellStyle name="Normal 13 2 3 4" xfId="2820"/>
    <cellStyle name="Normal 13 2 3 4 2" xfId="11097"/>
    <cellStyle name="Normal 13 2 3 5" xfId="9049"/>
    <cellStyle name="Normal 13 2 4" xfId="1810"/>
    <cellStyle name="Normal 13 2 4 2" xfId="5897"/>
    <cellStyle name="Normal 13 2 4 2 2" xfId="14174"/>
    <cellStyle name="Normal 13 2 4 3" xfId="7897"/>
    <cellStyle name="Normal 13 2 4 3 2" xfId="16174"/>
    <cellStyle name="Normal 13 2 4 4" xfId="3863"/>
    <cellStyle name="Normal 13 2 4 4 2" xfId="12140"/>
    <cellStyle name="Normal 13 2 4 5" xfId="10091"/>
    <cellStyle name="Normal 13 2 5" xfId="4360"/>
    <cellStyle name="Normal 13 2 5 2" xfId="12637"/>
    <cellStyle name="Normal 13 2 6" xfId="6391"/>
    <cellStyle name="Normal 13 2 6 2" xfId="14668"/>
    <cellStyle name="Normal 13 2 7" xfId="2311"/>
    <cellStyle name="Normal 13 2 7 2" xfId="10588"/>
    <cellStyle name="Normal 13 2 8" xfId="8542"/>
    <cellStyle name="Normal 13 3" xfId="1549"/>
    <cellStyle name="Normal 13 3 2" xfId="5638"/>
    <cellStyle name="Normal 13 3 2 2" xfId="13915"/>
    <cellStyle name="Normal 13 3 3" xfId="7660"/>
    <cellStyle name="Normal 13 3 3 2" xfId="15937"/>
    <cellStyle name="Normal 13 3 4" xfId="3604"/>
    <cellStyle name="Normal 13 3 4 2" xfId="11881"/>
    <cellStyle name="Normal 13 3 5" xfId="9832"/>
    <cellStyle name="Normal 13 4" xfId="1038"/>
    <cellStyle name="Normal 13 4 2" xfId="5139"/>
    <cellStyle name="Normal 13 4 2 2" xfId="13416"/>
    <cellStyle name="Normal 13 4 3" xfId="7164"/>
    <cellStyle name="Normal 13 4 3 2" xfId="15441"/>
    <cellStyle name="Normal 13 4 4" xfId="3097"/>
    <cellStyle name="Normal 13 4 4 2" xfId="11374"/>
    <cellStyle name="Normal 13 4 5" xfId="9325"/>
    <cellStyle name="Normal 13 5" xfId="2086"/>
    <cellStyle name="Normal 13 5 2" xfId="6172"/>
    <cellStyle name="Normal 13 5 2 2" xfId="14449"/>
    <cellStyle name="Normal 13 5 3" xfId="8172"/>
    <cellStyle name="Normal 13 5 3 2" xfId="16449"/>
    <cellStyle name="Normal 13 5 4" xfId="4139"/>
    <cellStyle name="Normal 13 5 4 2" xfId="12416"/>
    <cellStyle name="Normal 13 5 5" xfId="10367"/>
    <cellStyle name="Normal 13 6" xfId="4638"/>
    <cellStyle name="Normal 13 6 2" xfId="12915"/>
    <cellStyle name="Normal 13 7" xfId="6666"/>
    <cellStyle name="Normal 13 7 2" xfId="14943"/>
    <cellStyle name="Normal 13 8" xfId="2591"/>
    <cellStyle name="Normal 13 8 2" xfId="10868"/>
    <cellStyle name="Normal 13 9" xfId="8821"/>
    <cellStyle name="Normal 14" xfId="34"/>
    <cellStyle name="Normal 14 2" xfId="452"/>
    <cellStyle name="Normal 14 2 2" xfId="1519"/>
    <cellStyle name="Normal 14 2 2 2" xfId="5609"/>
    <cellStyle name="Normal 14 2 2 2 2" xfId="13886"/>
    <cellStyle name="Normal 14 2 2 3" xfId="7633"/>
    <cellStyle name="Normal 14 2 2 3 2" xfId="15910"/>
    <cellStyle name="Normal 14 2 2 4" xfId="3575"/>
    <cellStyle name="Normal 14 2 2 4 2" xfId="11852"/>
    <cellStyle name="Normal 14 2 2 5" xfId="9803"/>
    <cellStyle name="Normal 14 2 3" xfId="1009"/>
    <cellStyle name="Normal 14 2 3 2" xfId="5112"/>
    <cellStyle name="Normal 14 2 3 2 2" xfId="13389"/>
    <cellStyle name="Normal 14 2 3 3" xfId="7137"/>
    <cellStyle name="Normal 14 2 3 3 2" xfId="15414"/>
    <cellStyle name="Normal 14 2 3 4" xfId="3069"/>
    <cellStyle name="Normal 14 2 3 4 2" xfId="11346"/>
    <cellStyle name="Normal 14 2 3 5" xfId="9298"/>
    <cellStyle name="Normal 14 2 4" xfId="2059"/>
    <cellStyle name="Normal 14 2 4 2" xfId="6145"/>
    <cellStyle name="Normal 14 2 4 2 2" xfId="14422"/>
    <cellStyle name="Normal 14 2 4 3" xfId="8145"/>
    <cellStyle name="Normal 14 2 4 3 2" xfId="16422"/>
    <cellStyle name="Normal 14 2 4 4" xfId="4112"/>
    <cellStyle name="Normal 14 2 4 4 2" xfId="12389"/>
    <cellStyle name="Normal 14 2 4 5" xfId="10340"/>
    <cellStyle name="Normal 14 2 5" xfId="4609"/>
    <cellStyle name="Normal 14 2 5 2" xfId="12886"/>
    <cellStyle name="Normal 14 2 6" xfId="6639"/>
    <cellStyle name="Normal 14 2 6 2" xfId="14916"/>
    <cellStyle name="Normal 14 2 7" xfId="2562"/>
    <cellStyle name="Normal 14 2 7 2" xfId="10839"/>
    <cellStyle name="Normal 14 2 8" xfId="8792"/>
    <cellStyle name="Normal 14 3" xfId="1137"/>
    <cellStyle name="Normal 14 3 2" xfId="5229"/>
    <cellStyle name="Normal 14 3 2 2" xfId="13506"/>
    <cellStyle name="Normal 14 3 3" xfId="7254"/>
    <cellStyle name="Normal 14 3 3 2" xfId="15531"/>
    <cellStyle name="Normal 14 3 4" xfId="3194"/>
    <cellStyle name="Normal 14 3 4 2" xfId="11471"/>
    <cellStyle name="Normal 14 3 5" xfId="9422"/>
    <cellStyle name="Normal 14 4" xfId="629"/>
    <cellStyle name="Normal 14 4 2" xfId="4735"/>
    <cellStyle name="Normal 14 4 2 2" xfId="13012"/>
    <cellStyle name="Normal 14 4 3" xfId="6760"/>
    <cellStyle name="Normal 14 4 3 2" xfId="15037"/>
    <cellStyle name="Normal 14 4 4" xfId="2690"/>
    <cellStyle name="Normal 14 4 4 2" xfId="10967"/>
    <cellStyle name="Normal 14 4 5" xfId="8919"/>
    <cellStyle name="Normal 14 5" xfId="1681"/>
    <cellStyle name="Normal 14 5 2" xfId="5768"/>
    <cellStyle name="Normal 14 5 2 2" xfId="14045"/>
    <cellStyle name="Normal 14 5 3" xfId="7768"/>
    <cellStyle name="Normal 14 5 3 2" xfId="16045"/>
    <cellStyle name="Normal 14 5 4" xfId="3734"/>
    <cellStyle name="Normal 14 5 4 2" xfId="12011"/>
    <cellStyle name="Normal 14 5 5" xfId="9962"/>
    <cellStyle name="Normal 14 6" xfId="4231"/>
    <cellStyle name="Normal 14 6 2" xfId="12508"/>
    <cellStyle name="Normal 14 7" xfId="6262"/>
    <cellStyle name="Normal 14 7 2" xfId="14539"/>
    <cellStyle name="Normal 14 8" xfId="2181"/>
    <cellStyle name="Normal 14 8 2" xfId="10458"/>
    <cellStyle name="Normal 14 9" xfId="8413"/>
    <cellStyle name="Normal 15" xfId="504"/>
    <cellStyle name="Normal 15 2" xfId="505"/>
    <cellStyle name="Normal 15 2 2" xfId="1552"/>
    <cellStyle name="Normal 15 2 2 2" xfId="5641"/>
    <cellStyle name="Normal 15 2 2 2 2" xfId="13918"/>
    <cellStyle name="Normal 15 2 2 3" xfId="7663"/>
    <cellStyle name="Normal 15 2 2 3 2" xfId="15940"/>
    <cellStyle name="Normal 15 2 2 4" xfId="3607"/>
    <cellStyle name="Normal 15 2 2 4 2" xfId="11884"/>
    <cellStyle name="Normal 15 2 2 5" xfId="9835"/>
    <cellStyle name="Normal 15 2 3" xfId="1041"/>
    <cellStyle name="Normal 15 2 3 2" xfId="5142"/>
    <cellStyle name="Normal 15 2 3 2 2" xfId="13419"/>
    <cellStyle name="Normal 15 2 3 3" xfId="7167"/>
    <cellStyle name="Normal 15 2 3 3 2" xfId="15444"/>
    <cellStyle name="Normal 15 2 3 4" xfId="3100"/>
    <cellStyle name="Normal 15 2 3 4 2" xfId="11377"/>
    <cellStyle name="Normal 15 2 3 5" xfId="9328"/>
    <cellStyle name="Normal 15 2 4" xfId="2089"/>
    <cellStyle name="Normal 15 2 4 2" xfId="6175"/>
    <cellStyle name="Normal 15 2 4 2 2" xfId="14452"/>
    <cellStyle name="Normal 15 2 4 3" xfId="8175"/>
    <cellStyle name="Normal 15 2 4 3 2" xfId="16452"/>
    <cellStyle name="Normal 15 2 4 4" xfId="4142"/>
    <cellStyle name="Normal 15 2 4 4 2" xfId="12419"/>
    <cellStyle name="Normal 15 2 4 5" xfId="10370"/>
    <cellStyle name="Normal 15 2 5" xfId="4641"/>
    <cellStyle name="Normal 15 2 5 2" xfId="12918"/>
    <cellStyle name="Normal 15 2 6" xfId="6669"/>
    <cellStyle name="Normal 15 2 6 2" xfId="14946"/>
    <cellStyle name="Normal 15 2 7" xfId="2594"/>
    <cellStyle name="Normal 15 2 7 2" xfId="10871"/>
    <cellStyle name="Normal 15 2 8" xfId="8824"/>
    <cellStyle name="Normal 15 3" xfId="1551"/>
    <cellStyle name="Normal 15 3 2" xfId="5640"/>
    <cellStyle name="Normal 15 3 2 2" xfId="13917"/>
    <cellStyle name="Normal 15 3 3" xfId="7662"/>
    <cellStyle name="Normal 15 3 3 2" xfId="15939"/>
    <cellStyle name="Normal 15 3 4" xfId="3606"/>
    <cellStyle name="Normal 15 3 4 2" xfId="11883"/>
    <cellStyle name="Normal 15 3 5" xfId="9834"/>
    <cellStyle name="Normal 15 4" xfId="1040"/>
    <cellStyle name="Normal 15 4 2" xfId="5141"/>
    <cellStyle name="Normal 15 4 2 2" xfId="13418"/>
    <cellStyle name="Normal 15 4 3" xfId="7166"/>
    <cellStyle name="Normal 15 4 3 2" xfId="15443"/>
    <cellStyle name="Normal 15 4 4" xfId="3099"/>
    <cellStyle name="Normal 15 4 4 2" xfId="11376"/>
    <cellStyle name="Normal 15 4 5" xfId="9327"/>
    <cellStyle name="Normal 15 5" xfId="2088"/>
    <cellStyle name="Normal 15 5 2" xfId="6174"/>
    <cellStyle name="Normal 15 5 2 2" xfId="14451"/>
    <cellStyle name="Normal 15 5 3" xfId="8174"/>
    <cellStyle name="Normal 15 5 3 2" xfId="16451"/>
    <cellStyle name="Normal 15 5 4" xfId="4141"/>
    <cellStyle name="Normal 15 5 4 2" xfId="12418"/>
    <cellStyle name="Normal 15 5 5" xfId="10369"/>
    <cellStyle name="Normal 15 6" xfId="4640"/>
    <cellStyle name="Normal 15 6 2" xfId="12917"/>
    <cellStyle name="Normal 15 7" xfId="6668"/>
    <cellStyle name="Normal 15 7 2" xfId="14945"/>
    <cellStyle name="Normal 15 8" xfId="2593"/>
    <cellStyle name="Normal 15 8 2" xfId="10870"/>
    <cellStyle name="Normal 15 9" xfId="8823"/>
    <cellStyle name="Normal 16" xfId="420"/>
    <cellStyle name="Normal 16 2" xfId="506"/>
    <cellStyle name="Normal 16 2 2" xfId="1553"/>
    <cellStyle name="Normal 16 2 2 2" xfId="5642"/>
    <cellStyle name="Normal 16 2 2 2 2" xfId="13919"/>
    <cellStyle name="Normal 16 2 2 3" xfId="7664"/>
    <cellStyle name="Normal 16 2 2 3 2" xfId="15941"/>
    <cellStyle name="Normal 16 2 2 4" xfId="3608"/>
    <cellStyle name="Normal 16 2 2 4 2" xfId="11885"/>
    <cellStyle name="Normal 16 2 2 5" xfId="9836"/>
    <cellStyle name="Normal 16 2 3" xfId="1042"/>
    <cellStyle name="Normal 16 2 3 2" xfId="5143"/>
    <cellStyle name="Normal 16 2 3 2 2" xfId="13420"/>
    <cellStyle name="Normal 16 2 3 3" xfId="7168"/>
    <cellStyle name="Normal 16 2 3 3 2" xfId="15445"/>
    <cellStyle name="Normal 16 2 3 4" xfId="3101"/>
    <cellStyle name="Normal 16 2 3 4 2" xfId="11378"/>
    <cellStyle name="Normal 16 2 3 5" xfId="9329"/>
    <cellStyle name="Normal 16 2 4" xfId="2090"/>
    <cellStyle name="Normal 16 2 4 2" xfId="6176"/>
    <cellStyle name="Normal 16 2 4 2 2" xfId="14453"/>
    <cellStyle name="Normal 16 2 4 3" xfId="8176"/>
    <cellStyle name="Normal 16 2 4 3 2" xfId="16453"/>
    <cellStyle name="Normal 16 2 4 4" xfId="4143"/>
    <cellStyle name="Normal 16 2 4 4 2" xfId="12420"/>
    <cellStyle name="Normal 16 2 4 5" xfId="10371"/>
    <cellStyle name="Normal 16 2 5" xfId="4642"/>
    <cellStyle name="Normal 16 2 5 2" xfId="12919"/>
    <cellStyle name="Normal 16 2 6" xfId="6670"/>
    <cellStyle name="Normal 16 2 6 2" xfId="14947"/>
    <cellStyle name="Normal 16 2 7" xfId="2595"/>
    <cellStyle name="Normal 16 2 7 2" xfId="10872"/>
    <cellStyle name="Normal 16 2 8" xfId="8825"/>
    <cellStyle name="Normal 16 3" xfId="1493"/>
    <cellStyle name="Normal 16 3 2" xfId="5583"/>
    <cellStyle name="Normal 16 3 2 2" xfId="13860"/>
    <cellStyle name="Normal 16 3 3" xfId="7607"/>
    <cellStyle name="Normal 16 3 3 2" xfId="15884"/>
    <cellStyle name="Normal 16 3 4" xfId="3549"/>
    <cellStyle name="Normal 16 3 4 2" xfId="11826"/>
    <cellStyle name="Normal 16 3 5" xfId="9777"/>
    <cellStyle name="Normal 16 4" xfId="983"/>
    <cellStyle name="Normal 16 4 2" xfId="5086"/>
    <cellStyle name="Normal 16 4 2 2" xfId="13363"/>
    <cellStyle name="Normal 16 4 3" xfId="7111"/>
    <cellStyle name="Normal 16 4 3 2" xfId="15388"/>
    <cellStyle name="Normal 16 4 4" xfId="3043"/>
    <cellStyle name="Normal 16 4 4 2" xfId="11320"/>
    <cellStyle name="Normal 16 4 5" xfId="9272"/>
    <cellStyle name="Normal 16 5" xfId="2033"/>
    <cellStyle name="Normal 16 5 2" xfId="6119"/>
    <cellStyle name="Normal 16 5 2 2" xfId="14396"/>
    <cellStyle name="Normal 16 5 3" xfId="8119"/>
    <cellStyle name="Normal 16 5 3 2" xfId="16396"/>
    <cellStyle name="Normal 16 5 4" xfId="4086"/>
    <cellStyle name="Normal 16 5 4 2" xfId="12363"/>
    <cellStyle name="Normal 16 5 5" xfId="10314"/>
    <cellStyle name="Normal 16 6" xfId="4583"/>
    <cellStyle name="Normal 16 6 2" xfId="12860"/>
    <cellStyle name="Normal 16 7" xfId="6613"/>
    <cellStyle name="Normal 16 7 2" xfId="14890"/>
    <cellStyle name="Normal 16 8" xfId="2536"/>
    <cellStyle name="Normal 16 8 2" xfId="10813"/>
    <cellStyle name="Normal 16 9" xfId="8766"/>
    <cellStyle name="Normal 17" xfId="508"/>
    <cellStyle name="Normal 17 2" xfId="509"/>
    <cellStyle name="Normal 17 2 2" xfId="1556"/>
    <cellStyle name="Normal 17 2 2 2" xfId="5645"/>
    <cellStyle name="Normal 17 2 2 2 2" xfId="13922"/>
    <cellStyle name="Normal 17 2 2 3" xfId="7667"/>
    <cellStyle name="Normal 17 2 2 3 2" xfId="15944"/>
    <cellStyle name="Normal 17 2 2 4" xfId="3611"/>
    <cellStyle name="Normal 17 2 2 4 2" xfId="11888"/>
    <cellStyle name="Normal 17 2 2 5" xfId="9839"/>
    <cellStyle name="Normal 17 2 3" xfId="1045"/>
    <cellStyle name="Normal 17 2 3 2" xfId="5146"/>
    <cellStyle name="Normal 17 2 3 2 2" xfId="13423"/>
    <cellStyle name="Normal 17 2 3 3" xfId="7171"/>
    <cellStyle name="Normal 17 2 3 3 2" xfId="15448"/>
    <cellStyle name="Normal 17 2 3 4" xfId="3104"/>
    <cellStyle name="Normal 17 2 3 4 2" xfId="11381"/>
    <cellStyle name="Normal 17 2 3 5" xfId="9332"/>
    <cellStyle name="Normal 17 2 4" xfId="2093"/>
    <cellStyle name="Normal 17 2 4 2" xfId="6179"/>
    <cellStyle name="Normal 17 2 4 2 2" xfId="14456"/>
    <cellStyle name="Normal 17 2 4 3" xfId="8179"/>
    <cellStyle name="Normal 17 2 4 3 2" xfId="16456"/>
    <cellStyle name="Normal 17 2 4 4" xfId="4146"/>
    <cellStyle name="Normal 17 2 4 4 2" xfId="12423"/>
    <cellStyle name="Normal 17 2 4 5" xfId="10374"/>
    <cellStyle name="Normal 17 2 5" xfId="4645"/>
    <cellStyle name="Normal 17 2 5 2" xfId="12922"/>
    <cellStyle name="Normal 17 2 6" xfId="6673"/>
    <cellStyle name="Normal 17 2 6 2" xfId="14950"/>
    <cellStyle name="Normal 17 2 7" xfId="2598"/>
    <cellStyle name="Normal 17 2 7 2" xfId="10875"/>
    <cellStyle name="Normal 17 2 8" xfId="8828"/>
    <cellStyle name="Normal 17 3" xfId="1555"/>
    <cellStyle name="Normal 17 3 2" xfId="5644"/>
    <cellStyle name="Normal 17 3 2 2" xfId="13921"/>
    <cellStyle name="Normal 17 3 3" xfId="7666"/>
    <cellStyle name="Normal 17 3 3 2" xfId="15943"/>
    <cellStyle name="Normal 17 3 4" xfId="3610"/>
    <cellStyle name="Normal 17 3 4 2" xfId="11887"/>
    <cellStyle name="Normal 17 3 5" xfId="9838"/>
    <cellStyle name="Normal 17 4" xfId="1044"/>
    <cellStyle name="Normal 17 4 2" xfId="5145"/>
    <cellStyle name="Normal 17 4 2 2" xfId="13422"/>
    <cellStyle name="Normal 17 4 3" xfId="7170"/>
    <cellStyle name="Normal 17 4 3 2" xfId="15447"/>
    <cellStyle name="Normal 17 4 4" xfId="3103"/>
    <cellStyle name="Normal 17 4 4 2" xfId="11380"/>
    <cellStyle name="Normal 17 4 5" xfId="9331"/>
    <cellStyle name="Normal 17 5" xfId="2092"/>
    <cellStyle name="Normal 17 5 2" xfId="6178"/>
    <cellStyle name="Normal 17 5 2 2" xfId="14455"/>
    <cellStyle name="Normal 17 5 3" xfId="8178"/>
    <cellStyle name="Normal 17 5 3 2" xfId="16455"/>
    <cellStyle name="Normal 17 5 4" xfId="4145"/>
    <cellStyle name="Normal 17 5 4 2" xfId="12422"/>
    <cellStyle name="Normal 17 5 5" xfId="10373"/>
    <cellStyle name="Normal 17 6" xfId="4644"/>
    <cellStyle name="Normal 17 6 2" xfId="12921"/>
    <cellStyle name="Normal 17 7" xfId="6672"/>
    <cellStyle name="Normal 17 7 2" xfId="14949"/>
    <cellStyle name="Normal 17 8" xfId="2597"/>
    <cellStyle name="Normal 17 8 2" xfId="10874"/>
    <cellStyle name="Normal 17 9" xfId="8827"/>
    <cellStyle name="Normal 18" xfId="511"/>
    <cellStyle name="Normal 18 2" xfId="220"/>
    <cellStyle name="Normal 18 2 2" xfId="1313"/>
    <cellStyle name="Normal 18 2 2 2" xfId="5403"/>
    <cellStyle name="Normal 18 2 2 2 2" xfId="13680"/>
    <cellStyle name="Normal 18 2 2 3" xfId="7428"/>
    <cellStyle name="Normal 18 2 2 3 2" xfId="15705"/>
    <cellStyle name="Normal 18 2 2 4" xfId="3369"/>
    <cellStyle name="Normal 18 2 2 4 2" xfId="11646"/>
    <cellStyle name="Normal 18 2 2 5" xfId="9597"/>
    <cellStyle name="Normal 18 2 3" xfId="804"/>
    <cellStyle name="Normal 18 2 3 2" xfId="4907"/>
    <cellStyle name="Normal 18 2 3 2 2" xfId="13184"/>
    <cellStyle name="Normal 18 2 3 3" xfId="6932"/>
    <cellStyle name="Normal 18 2 3 3 2" xfId="15209"/>
    <cellStyle name="Normal 18 2 3 4" xfId="2864"/>
    <cellStyle name="Normal 18 2 3 4 2" xfId="11141"/>
    <cellStyle name="Normal 18 2 3 5" xfId="9093"/>
    <cellStyle name="Normal 18 2 4" xfId="1854"/>
    <cellStyle name="Normal 18 2 4 2" xfId="5940"/>
    <cellStyle name="Normal 18 2 4 2 2" xfId="14217"/>
    <cellStyle name="Normal 18 2 4 3" xfId="7940"/>
    <cellStyle name="Normal 18 2 4 3 2" xfId="16217"/>
    <cellStyle name="Normal 18 2 4 4" xfId="3907"/>
    <cellStyle name="Normal 18 2 4 4 2" xfId="12184"/>
    <cellStyle name="Normal 18 2 4 5" xfId="10135"/>
    <cellStyle name="Normal 18 2 5" xfId="4403"/>
    <cellStyle name="Normal 18 2 5 2" xfId="12680"/>
    <cellStyle name="Normal 18 2 6" xfId="6434"/>
    <cellStyle name="Normal 18 2 6 2" xfId="14711"/>
    <cellStyle name="Normal 18 2 7" xfId="2355"/>
    <cellStyle name="Normal 18 2 7 2" xfId="10632"/>
    <cellStyle name="Normal 18 2 8" xfId="8586"/>
    <cellStyle name="Normal 18 3" xfId="1558"/>
    <cellStyle name="Normal 18 3 2" xfId="5647"/>
    <cellStyle name="Normal 18 3 2 2" xfId="13924"/>
    <cellStyle name="Normal 18 3 3" xfId="7669"/>
    <cellStyle name="Normal 18 3 3 2" xfId="15946"/>
    <cellStyle name="Normal 18 3 4" xfId="3613"/>
    <cellStyle name="Normal 18 3 4 2" xfId="11890"/>
    <cellStyle name="Normal 18 3 5" xfId="9841"/>
    <cellStyle name="Normal 18 4" xfId="1047"/>
    <cellStyle name="Normal 18 4 2" xfId="5148"/>
    <cellStyle name="Normal 18 4 2 2" xfId="13425"/>
    <cellStyle name="Normal 18 4 3" xfId="7173"/>
    <cellStyle name="Normal 18 4 3 2" xfId="15450"/>
    <cellStyle name="Normal 18 4 4" xfId="3106"/>
    <cellStyle name="Normal 18 4 4 2" xfId="11383"/>
    <cellStyle name="Normal 18 4 5" xfId="9334"/>
    <cellStyle name="Normal 18 5" xfId="2095"/>
    <cellStyle name="Normal 18 5 2" xfId="6181"/>
    <cellStyle name="Normal 18 5 2 2" xfId="14458"/>
    <cellStyle name="Normal 18 5 3" xfId="8181"/>
    <cellStyle name="Normal 18 5 3 2" xfId="16458"/>
    <cellStyle name="Normal 18 5 4" xfId="4148"/>
    <cellStyle name="Normal 18 5 4 2" xfId="12425"/>
    <cellStyle name="Normal 18 5 5" xfId="10376"/>
    <cellStyle name="Normal 18 6" xfId="4647"/>
    <cellStyle name="Normal 18 6 2" xfId="12924"/>
    <cellStyle name="Normal 18 7" xfId="6675"/>
    <cellStyle name="Normal 18 7 2" xfId="14952"/>
    <cellStyle name="Normal 18 8" xfId="2600"/>
    <cellStyle name="Normal 18 8 2" xfId="10877"/>
    <cellStyle name="Normal 18 9" xfId="8830"/>
    <cellStyle name="Normal 19" xfId="126"/>
    <cellStyle name="Normal 19 2" xfId="133"/>
    <cellStyle name="Normal 19 2 2" xfId="1227"/>
    <cellStyle name="Normal 19 2 2 2" xfId="5318"/>
    <cellStyle name="Normal 19 2 2 2 2" xfId="13595"/>
    <cellStyle name="Normal 19 2 2 3" xfId="7343"/>
    <cellStyle name="Normal 19 2 2 3 2" xfId="15620"/>
    <cellStyle name="Normal 19 2 2 4" xfId="3283"/>
    <cellStyle name="Normal 19 2 2 4 2" xfId="11560"/>
    <cellStyle name="Normal 19 2 2 5" xfId="9511"/>
    <cellStyle name="Normal 19 2 3" xfId="718"/>
    <cellStyle name="Normal 19 2 3 2" xfId="4822"/>
    <cellStyle name="Normal 19 2 3 2 2" xfId="13099"/>
    <cellStyle name="Normal 19 2 3 3" xfId="6847"/>
    <cellStyle name="Normal 19 2 3 3 2" xfId="15124"/>
    <cellStyle name="Normal 19 2 3 4" xfId="2778"/>
    <cellStyle name="Normal 19 2 3 4 2" xfId="11055"/>
    <cellStyle name="Normal 19 2 3 5" xfId="9007"/>
    <cellStyle name="Normal 19 2 4" xfId="1768"/>
    <cellStyle name="Normal 19 2 4 2" xfId="5855"/>
    <cellStyle name="Normal 19 2 4 2 2" xfId="14132"/>
    <cellStyle name="Normal 19 2 4 3" xfId="7855"/>
    <cellStyle name="Normal 19 2 4 3 2" xfId="16132"/>
    <cellStyle name="Normal 19 2 4 4" xfId="3821"/>
    <cellStyle name="Normal 19 2 4 4 2" xfId="12098"/>
    <cellStyle name="Normal 19 2 4 5" xfId="10049"/>
    <cellStyle name="Normal 19 2 5" xfId="4318"/>
    <cellStyle name="Normal 19 2 5 2" xfId="12595"/>
    <cellStyle name="Normal 19 2 6" xfId="6349"/>
    <cellStyle name="Normal 19 2 6 2" xfId="14626"/>
    <cellStyle name="Normal 19 2 7" xfId="2269"/>
    <cellStyle name="Normal 19 2 7 2" xfId="10546"/>
    <cellStyle name="Normal 19 2 8" xfId="8500"/>
    <cellStyle name="Normal 19 3" xfId="1221"/>
    <cellStyle name="Normal 19 3 2" xfId="5312"/>
    <cellStyle name="Normal 19 3 2 2" xfId="13589"/>
    <cellStyle name="Normal 19 3 3" xfId="7337"/>
    <cellStyle name="Normal 19 3 3 2" xfId="15614"/>
    <cellStyle name="Normal 19 3 4" xfId="3277"/>
    <cellStyle name="Normal 19 3 4 2" xfId="11554"/>
    <cellStyle name="Normal 19 3 5" xfId="9505"/>
    <cellStyle name="Normal 19 4" xfId="711"/>
    <cellStyle name="Normal 19 4 2" xfId="4816"/>
    <cellStyle name="Normal 19 4 2 2" xfId="13093"/>
    <cellStyle name="Normal 19 4 3" xfId="6841"/>
    <cellStyle name="Normal 19 4 3 2" xfId="15118"/>
    <cellStyle name="Normal 19 4 4" xfId="2771"/>
    <cellStyle name="Normal 19 4 4 2" xfId="11048"/>
    <cellStyle name="Normal 19 4 5" xfId="9000"/>
    <cellStyle name="Normal 19 5" xfId="1762"/>
    <cellStyle name="Normal 19 5 2" xfId="5849"/>
    <cellStyle name="Normal 19 5 2 2" xfId="14126"/>
    <cellStyle name="Normal 19 5 3" xfId="7849"/>
    <cellStyle name="Normal 19 5 3 2" xfId="16126"/>
    <cellStyle name="Normal 19 5 4" xfId="3815"/>
    <cellStyle name="Normal 19 5 4 2" xfId="12092"/>
    <cellStyle name="Normal 19 5 5" xfId="10043"/>
    <cellStyle name="Normal 19 6" xfId="4312"/>
    <cellStyle name="Normal 19 6 2" xfId="12589"/>
    <cellStyle name="Normal 19 7" xfId="6343"/>
    <cellStyle name="Normal 19 7 2" xfId="14620"/>
    <cellStyle name="Normal 19 8" xfId="2263"/>
    <cellStyle name="Normal 19 8 2" xfId="10540"/>
    <cellStyle name="Normal 19 9" xfId="8494"/>
    <cellStyle name="Normal 2" xfId="10"/>
    <cellStyle name="Normal 2 10" xfId="477"/>
    <cellStyle name="Normal 2 2" xfId="512"/>
    <cellStyle name="Normal 2 2 2" xfId="513"/>
    <cellStyle name="Normal 2 2 2 2" xfId="1560"/>
    <cellStyle name="Normal 2 2 2 2 2" xfId="5649"/>
    <cellStyle name="Normal 2 2 2 2 2 2" xfId="13926"/>
    <cellStyle name="Normal 2 2 2 2 3" xfId="7671"/>
    <cellStyle name="Normal 2 2 2 2 3 2" xfId="15948"/>
    <cellStyle name="Normal 2 2 2 2 4" xfId="3615"/>
    <cellStyle name="Normal 2 2 2 2 4 2" xfId="11892"/>
    <cellStyle name="Normal 2 2 2 2 5" xfId="9843"/>
    <cellStyle name="Normal 2 2 2 3" xfId="1049"/>
    <cellStyle name="Normal 2 2 2 3 2" xfId="5150"/>
    <cellStyle name="Normal 2 2 2 3 2 2" xfId="13427"/>
    <cellStyle name="Normal 2 2 2 3 3" xfId="7175"/>
    <cellStyle name="Normal 2 2 2 3 3 2" xfId="15452"/>
    <cellStyle name="Normal 2 2 2 3 4" xfId="3108"/>
    <cellStyle name="Normal 2 2 2 3 4 2" xfId="11385"/>
    <cellStyle name="Normal 2 2 2 3 5" xfId="9336"/>
    <cellStyle name="Normal 2 2 2 4" xfId="2097"/>
    <cellStyle name="Normal 2 2 2 4 2" xfId="6183"/>
    <cellStyle name="Normal 2 2 2 4 2 2" xfId="14460"/>
    <cellStyle name="Normal 2 2 2 4 3" xfId="8183"/>
    <cellStyle name="Normal 2 2 2 4 3 2" xfId="16460"/>
    <cellStyle name="Normal 2 2 2 4 4" xfId="4150"/>
    <cellStyle name="Normal 2 2 2 4 4 2" xfId="12427"/>
    <cellStyle name="Normal 2 2 2 4 5" xfId="10378"/>
    <cellStyle name="Normal 2 2 2 5" xfId="4649"/>
    <cellStyle name="Normal 2 2 2 5 2" xfId="12926"/>
    <cellStyle name="Normal 2 2 2 6" xfId="6677"/>
    <cellStyle name="Normal 2 2 2 6 2" xfId="14954"/>
    <cellStyle name="Normal 2 2 2 7" xfId="2602"/>
    <cellStyle name="Normal 2 2 2 7 2" xfId="10879"/>
    <cellStyle name="Normal 2 2 2 8" xfId="8832"/>
    <cellStyle name="Normal 2 2 3" xfId="1559"/>
    <cellStyle name="Normal 2 2 3 2" xfId="5648"/>
    <cellStyle name="Normal 2 2 3 2 2" xfId="13925"/>
    <cellStyle name="Normal 2 2 3 3" xfId="7670"/>
    <cellStyle name="Normal 2 2 3 3 2" xfId="15947"/>
    <cellStyle name="Normal 2 2 3 4" xfId="3614"/>
    <cellStyle name="Normal 2 2 3 4 2" xfId="11891"/>
    <cellStyle name="Normal 2 2 3 5" xfId="9842"/>
    <cellStyle name="Normal 2 2 4" xfId="1048"/>
    <cellStyle name="Normal 2 2 4 2" xfId="5149"/>
    <cellStyle name="Normal 2 2 4 2 2" xfId="13426"/>
    <cellStyle name="Normal 2 2 4 3" xfId="7174"/>
    <cellStyle name="Normal 2 2 4 3 2" xfId="15451"/>
    <cellStyle name="Normal 2 2 4 4" xfId="3107"/>
    <cellStyle name="Normal 2 2 4 4 2" xfId="11384"/>
    <cellStyle name="Normal 2 2 4 5" xfId="9335"/>
    <cellStyle name="Normal 2 2 5" xfId="2096"/>
    <cellStyle name="Normal 2 2 5 2" xfId="6182"/>
    <cellStyle name="Normal 2 2 5 2 2" xfId="14459"/>
    <cellStyle name="Normal 2 2 5 3" xfId="8182"/>
    <cellStyle name="Normal 2 2 5 3 2" xfId="16459"/>
    <cellStyle name="Normal 2 2 5 4" xfId="4149"/>
    <cellStyle name="Normal 2 2 5 4 2" xfId="12426"/>
    <cellStyle name="Normal 2 2 5 5" xfId="10377"/>
    <cellStyle name="Normal 2 2 6" xfId="4648"/>
    <cellStyle name="Normal 2 2 6 2" xfId="12925"/>
    <cellStyle name="Normal 2 2 7" xfId="6676"/>
    <cellStyle name="Normal 2 2 7 2" xfId="14953"/>
    <cellStyle name="Normal 2 2 8" xfId="2601"/>
    <cellStyle name="Normal 2 2 8 2" xfId="10878"/>
    <cellStyle name="Normal 2 2 9" xfId="8831"/>
    <cellStyle name="Normal 2 3" xfId="279"/>
    <cellStyle name="Normal 2 3 2" xfId="281"/>
    <cellStyle name="Normal 2 3 2 2" xfId="1369"/>
    <cellStyle name="Normal 2 3 2 2 2" xfId="5459"/>
    <cellStyle name="Normal 2 3 2 2 2 2" xfId="13736"/>
    <cellStyle name="Normal 2 3 2 2 3" xfId="7484"/>
    <cellStyle name="Normal 2 3 2 2 3 2" xfId="15761"/>
    <cellStyle name="Normal 2 3 2 2 4" xfId="3425"/>
    <cellStyle name="Normal 2 3 2 2 4 2" xfId="11702"/>
    <cellStyle name="Normal 2 3 2 2 5" xfId="9653"/>
    <cellStyle name="Normal 2 3 2 3" xfId="860"/>
    <cellStyle name="Normal 2 3 2 3 2" xfId="4963"/>
    <cellStyle name="Normal 2 3 2 3 2 2" xfId="13240"/>
    <cellStyle name="Normal 2 3 2 3 3" xfId="6988"/>
    <cellStyle name="Normal 2 3 2 3 3 2" xfId="15265"/>
    <cellStyle name="Normal 2 3 2 3 4" xfId="2920"/>
    <cellStyle name="Normal 2 3 2 3 4 2" xfId="11197"/>
    <cellStyle name="Normal 2 3 2 3 5" xfId="9149"/>
    <cellStyle name="Normal 2 3 2 4" xfId="1910"/>
    <cellStyle name="Normal 2 3 2 4 2" xfId="5996"/>
    <cellStyle name="Normal 2 3 2 4 2 2" xfId="14273"/>
    <cellStyle name="Normal 2 3 2 4 3" xfId="7996"/>
    <cellStyle name="Normal 2 3 2 4 3 2" xfId="16273"/>
    <cellStyle name="Normal 2 3 2 4 4" xfId="3963"/>
    <cellStyle name="Normal 2 3 2 4 4 2" xfId="12240"/>
    <cellStyle name="Normal 2 3 2 4 5" xfId="10191"/>
    <cellStyle name="Normal 2 3 2 5" xfId="4459"/>
    <cellStyle name="Normal 2 3 2 5 2" xfId="12736"/>
    <cellStyle name="Normal 2 3 2 6" xfId="6490"/>
    <cellStyle name="Normal 2 3 2 6 2" xfId="14767"/>
    <cellStyle name="Normal 2 3 2 7" xfId="2411"/>
    <cellStyle name="Normal 2 3 2 7 2" xfId="10688"/>
    <cellStyle name="Normal 2 3 2 8" xfId="8642"/>
    <cellStyle name="Normal 2 3 3" xfId="1367"/>
    <cellStyle name="Normal 2 3 3 2" xfId="5457"/>
    <cellStyle name="Normal 2 3 3 2 2" xfId="13734"/>
    <cellStyle name="Normal 2 3 3 3" xfId="7482"/>
    <cellStyle name="Normal 2 3 3 3 2" xfId="15759"/>
    <cellStyle name="Normal 2 3 3 4" xfId="3423"/>
    <cellStyle name="Normal 2 3 3 4 2" xfId="11700"/>
    <cellStyle name="Normal 2 3 3 5" xfId="9651"/>
    <cellStyle name="Normal 2 3 4" xfId="858"/>
    <cellStyle name="Normal 2 3 4 2" xfId="4961"/>
    <cellStyle name="Normal 2 3 4 2 2" xfId="13238"/>
    <cellStyle name="Normal 2 3 4 3" xfId="6986"/>
    <cellStyle name="Normal 2 3 4 3 2" xfId="15263"/>
    <cellStyle name="Normal 2 3 4 4" xfId="2918"/>
    <cellStyle name="Normal 2 3 4 4 2" xfId="11195"/>
    <cellStyle name="Normal 2 3 4 5" xfId="9147"/>
    <cellStyle name="Normal 2 3 5" xfId="1908"/>
    <cellStyle name="Normal 2 3 5 2" xfId="5994"/>
    <cellStyle name="Normal 2 3 5 2 2" xfId="14271"/>
    <cellStyle name="Normal 2 3 5 3" xfId="7994"/>
    <cellStyle name="Normal 2 3 5 3 2" xfId="16271"/>
    <cellStyle name="Normal 2 3 5 4" xfId="3961"/>
    <cellStyle name="Normal 2 3 5 4 2" xfId="12238"/>
    <cellStyle name="Normal 2 3 5 5" xfId="10189"/>
    <cellStyle name="Normal 2 3 6" xfId="4457"/>
    <cellStyle name="Normal 2 3 6 2" xfId="12734"/>
    <cellStyle name="Normal 2 3 7" xfId="6488"/>
    <cellStyle name="Normal 2 3 7 2" xfId="14765"/>
    <cellStyle name="Normal 2 3 8" xfId="2409"/>
    <cellStyle name="Normal 2 3 8 2" xfId="10686"/>
    <cellStyle name="Normal 2 3 9" xfId="8640"/>
    <cellStyle name="Normal 2 4" xfId="283"/>
    <cellStyle name="Normal 2 4 2" xfId="180"/>
    <cellStyle name="Normal 2 4 2 2" xfId="1274"/>
    <cellStyle name="Normal 2 4 2 2 2" xfId="5365"/>
    <cellStyle name="Normal 2 4 2 2 2 2" xfId="13642"/>
    <cellStyle name="Normal 2 4 2 2 3" xfId="7390"/>
    <cellStyle name="Normal 2 4 2 2 3 2" xfId="15667"/>
    <cellStyle name="Normal 2 4 2 2 4" xfId="3330"/>
    <cellStyle name="Normal 2 4 2 2 4 2" xfId="11607"/>
    <cellStyle name="Normal 2 4 2 2 5" xfId="9558"/>
    <cellStyle name="Normal 2 4 2 3" xfId="765"/>
    <cellStyle name="Normal 2 4 2 3 2" xfId="4869"/>
    <cellStyle name="Normal 2 4 2 3 2 2" xfId="13146"/>
    <cellStyle name="Normal 2 4 2 3 3" xfId="6894"/>
    <cellStyle name="Normal 2 4 2 3 3 2" xfId="15171"/>
    <cellStyle name="Normal 2 4 2 3 4" xfId="2825"/>
    <cellStyle name="Normal 2 4 2 3 4 2" xfId="11102"/>
    <cellStyle name="Normal 2 4 2 3 5" xfId="9054"/>
    <cellStyle name="Normal 2 4 2 4" xfId="1815"/>
    <cellStyle name="Normal 2 4 2 4 2" xfId="5902"/>
    <cellStyle name="Normal 2 4 2 4 2 2" xfId="14179"/>
    <cellStyle name="Normal 2 4 2 4 3" xfId="7902"/>
    <cellStyle name="Normal 2 4 2 4 3 2" xfId="16179"/>
    <cellStyle name="Normal 2 4 2 4 4" xfId="3868"/>
    <cellStyle name="Normal 2 4 2 4 4 2" xfId="12145"/>
    <cellStyle name="Normal 2 4 2 4 5" xfId="10096"/>
    <cellStyle name="Normal 2 4 2 5" xfId="4365"/>
    <cellStyle name="Normal 2 4 2 5 2" xfId="12642"/>
    <cellStyle name="Normal 2 4 2 6" xfId="6396"/>
    <cellStyle name="Normal 2 4 2 6 2" xfId="14673"/>
    <cellStyle name="Normal 2 4 2 7" xfId="2316"/>
    <cellStyle name="Normal 2 4 2 7 2" xfId="10593"/>
    <cellStyle name="Normal 2 4 2 8" xfId="8547"/>
    <cellStyle name="Normal 2 4 3" xfId="1371"/>
    <cellStyle name="Normal 2 4 3 2" xfId="5461"/>
    <cellStyle name="Normal 2 4 3 2 2" xfId="13738"/>
    <cellStyle name="Normal 2 4 3 3" xfId="7486"/>
    <cellStyle name="Normal 2 4 3 3 2" xfId="15763"/>
    <cellStyle name="Normal 2 4 3 4" xfId="3427"/>
    <cellStyle name="Normal 2 4 3 4 2" xfId="11704"/>
    <cellStyle name="Normal 2 4 3 5" xfId="9655"/>
    <cellStyle name="Normal 2 4 4" xfId="862"/>
    <cellStyle name="Normal 2 4 4 2" xfId="4965"/>
    <cellStyle name="Normal 2 4 4 2 2" xfId="13242"/>
    <cellStyle name="Normal 2 4 4 3" xfId="6990"/>
    <cellStyle name="Normal 2 4 4 3 2" xfId="15267"/>
    <cellStyle name="Normal 2 4 4 4" xfId="2922"/>
    <cellStyle name="Normal 2 4 4 4 2" xfId="11199"/>
    <cellStyle name="Normal 2 4 4 5" xfId="9151"/>
    <cellStyle name="Normal 2 4 5" xfId="1912"/>
    <cellStyle name="Normal 2 4 5 2" xfId="5998"/>
    <cellStyle name="Normal 2 4 5 2 2" xfId="14275"/>
    <cellStyle name="Normal 2 4 5 3" xfId="7998"/>
    <cellStyle name="Normal 2 4 5 3 2" xfId="16275"/>
    <cellStyle name="Normal 2 4 5 4" xfId="3965"/>
    <cellStyle name="Normal 2 4 5 4 2" xfId="12242"/>
    <cellStyle name="Normal 2 4 5 5" xfId="10193"/>
    <cellStyle name="Normal 2 4 6" xfId="4461"/>
    <cellStyle name="Normal 2 4 6 2" xfId="12738"/>
    <cellStyle name="Normal 2 4 7" xfId="6492"/>
    <cellStyle name="Normal 2 4 7 2" xfId="14769"/>
    <cellStyle name="Normal 2 4 8" xfId="2413"/>
    <cellStyle name="Normal 2 4 8 2" xfId="10690"/>
    <cellStyle name="Normal 2 4 9" xfId="8644"/>
    <cellStyle name="Normal 2 5" xfId="285"/>
    <cellStyle name="Normal 2 5 2" xfId="287"/>
    <cellStyle name="Normal 2 5 2 2" xfId="1375"/>
    <cellStyle name="Normal 2 5 2 2 2" xfId="5465"/>
    <cellStyle name="Normal 2 5 2 2 2 2" xfId="13742"/>
    <cellStyle name="Normal 2 5 2 2 3" xfId="7490"/>
    <cellStyle name="Normal 2 5 2 2 3 2" xfId="15767"/>
    <cellStyle name="Normal 2 5 2 2 4" xfId="3431"/>
    <cellStyle name="Normal 2 5 2 2 4 2" xfId="11708"/>
    <cellStyle name="Normal 2 5 2 2 5" xfId="9659"/>
    <cellStyle name="Normal 2 5 2 3" xfId="866"/>
    <cellStyle name="Normal 2 5 2 3 2" xfId="4969"/>
    <cellStyle name="Normal 2 5 2 3 2 2" xfId="13246"/>
    <cellStyle name="Normal 2 5 2 3 3" xfId="6994"/>
    <cellStyle name="Normal 2 5 2 3 3 2" xfId="15271"/>
    <cellStyle name="Normal 2 5 2 3 4" xfId="2926"/>
    <cellStyle name="Normal 2 5 2 3 4 2" xfId="11203"/>
    <cellStyle name="Normal 2 5 2 3 5" xfId="9155"/>
    <cellStyle name="Normal 2 5 2 4" xfId="1916"/>
    <cellStyle name="Normal 2 5 2 4 2" xfId="6002"/>
    <cellStyle name="Normal 2 5 2 4 2 2" xfId="14279"/>
    <cellStyle name="Normal 2 5 2 4 3" xfId="8002"/>
    <cellStyle name="Normal 2 5 2 4 3 2" xfId="16279"/>
    <cellStyle name="Normal 2 5 2 4 4" xfId="3969"/>
    <cellStyle name="Normal 2 5 2 4 4 2" xfId="12246"/>
    <cellStyle name="Normal 2 5 2 4 5" xfId="10197"/>
    <cellStyle name="Normal 2 5 2 5" xfId="4465"/>
    <cellStyle name="Normal 2 5 2 5 2" xfId="12742"/>
    <cellStyle name="Normal 2 5 2 6" xfId="6496"/>
    <cellStyle name="Normal 2 5 2 6 2" xfId="14773"/>
    <cellStyle name="Normal 2 5 2 7" xfId="2417"/>
    <cellStyle name="Normal 2 5 2 7 2" xfId="10694"/>
    <cellStyle name="Normal 2 5 2 8" xfId="8648"/>
    <cellStyle name="Normal 2 5 3" xfId="1373"/>
    <cellStyle name="Normal 2 5 3 2" xfId="5463"/>
    <cellStyle name="Normal 2 5 3 2 2" xfId="13740"/>
    <cellStyle name="Normal 2 5 3 3" xfId="7488"/>
    <cellStyle name="Normal 2 5 3 3 2" xfId="15765"/>
    <cellStyle name="Normal 2 5 3 4" xfId="3429"/>
    <cellStyle name="Normal 2 5 3 4 2" xfId="11706"/>
    <cellStyle name="Normal 2 5 3 5" xfId="9657"/>
    <cellStyle name="Normal 2 5 4" xfId="864"/>
    <cellStyle name="Normal 2 5 4 2" xfId="4967"/>
    <cellStyle name="Normal 2 5 4 2 2" xfId="13244"/>
    <cellStyle name="Normal 2 5 4 3" xfId="6992"/>
    <cellStyle name="Normal 2 5 4 3 2" xfId="15269"/>
    <cellStyle name="Normal 2 5 4 4" xfId="2924"/>
    <cellStyle name="Normal 2 5 4 4 2" xfId="11201"/>
    <cellStyle name="Normal 2 5 4 5" xfId="9153"/>
    <cellStyle name="Normal 2 5 5" xfId="1914"/>
    <cellStyle name="Normal 2 5 5 2" xfId="6000"/>
    <cellStyle name="Normal 2 5 5 2 2" xfId="14277"/>
    <cellStyle name="Normal 2 5 5 3" xfId="8000"/>
    <cellStyle name="Normal 2 5 5 3 2" xfId="16277"/>
    <cellStyle name="Normal 2 5 5 4" xfId="3967"/>
    <cellStyle name="Normal 2 5 5 4 2" xfId="12244"/>
    <cellStyle name="Normal 2 5 5 5" xfId="10195"/>
    <cellStyle name="Normal 2 5 6" xfId="4463"/>
    <cellStyle name="Normal 2 5 6 2" xfId="12740"/>
    <cellStyle name="Normal 2 5 7" xfId="6494"/>
    <cellStyle name="Normal 2 5 7 2" xfId="14771"/>
    <cellStyle name="Normal 2 5 8" xfId="2415"/>
    <cellStyle name="Normal 2 5 8 2" xfId="10692"/>
    <cellStyle name="Normal 2 5 9" xfId="8646"/>
    <cellStyle name="Normal 2 6" xfId="291"/>
    <cellStyle name="Normal 2 6 2" xfId="293"/>
    <cellStyle name="Normal 2 6 2 2" xfId="1380"/>
    <cellStyle name="Normal 2 6 2 2 2" xfId="5470"/>
    <cellStyle name="Normal 2 6 2 2 2 2" xfId="13747"/>
    <cellStyle name="Normal 2 6 2 2 3" xfId="7495"/>
    <cellStyle name="Normal 2 6 2 2 3 2" xfId="15772"/>
    <cellStyle name="Normal 2 6 2 2 4" xfId="3436"/>
    <cellStyle name="Normal 2 6 2 2 4 2" xfId="11713"/>
    <cellStyle name="Normal 2 6 2 2 5" xfId="9664"/>
    <cellStyle name="Normal 2 6 2 3" xfId="871"/>
    <cellStyle name="Normal 2 6 2 3 2" xfId="4974"/>
    <cellStyle name="Normal 2 6 2 3 2 2" xfId="13251"/>
    <cellStyle name="Normal 2 6 2 3 3" xfId="6999"/>
    <cellStyle name="Normal 2 6 2 3 3 2" xfId="15276"/>
    <cellStyle name="Normal 2 6 2 3 4" xfId="2931"/>
    <cellStyle name="Normal 2 6 2 3 4 2" xfId="11208"/>
    <cellStyle name="Normal 2 6 2 3 5" xfId="9160"/>
    <cellStyle name="Normal 2 6 2 4" xfId="1921"/>
    <cellStyle name="Normal 2 6 2 4 2" xfId="6007"/>
    <cellStyle name="Normal 2 6 2 4 2 2" xfId="14284"/>
    <cellStyle name="Normal 2 6 2 4 3" xfId="8007"/>
    <cellStyle name="Normal 2 6 2 4 3 2" xfId="16284"/>
    <cellStyle name="Normal 2 6 2 4 4" xfId="3974"/>
    <cellStyle name="Normal 2 6 2 4 4 2" xfId="12251"/>
    <cellStyle name="Normal 2 6 2 4 5" xfId="10202"/>
    <cellStyle name="Normal 2 6 2 5" xfId="4470"/>
    <cellStyle name="Normal 2 6 2 5 2" xfId="12747"/>
    <cellStyle name="Normal 2 6 2 6" xfId="6501"/>
    <cellStyle name="Normal 2 6 2 6 2" xfId="14778"/>
    <cellStyle name="Normal 2 6 2 7" xfId="2422"/>
    <cellStyle name="Normal 2 6 2 7 2" xfId="10699"/>
    <cellStyle name="Normal 2 6 2 8" xfId="8653"/>
    <cellStyle name="Normal 2 6 3" xfId="1378"/>
    <cellStyle name="Normal 2 6 3 2" xfId="5468"/>
    <cellStyle name="Normal 2 6 3 2 2" xfId="13745"/>
    <cellStyle name="Normal 2 6 3 3" xfId="7493"/>
    <cellStyle name="Normal 2 6 3 3 2" xfId="15770"/>
    <cellStyle name="Normal 2 6 3 4" xfId="3434"/>
    <cellStyle name="Normal 2 6 3 4 2" xfId="11711"/>
    <cellStyle name="Normal 2 6 3 5" xfId="9662"/>
    <cellStyle name="Normal 2 6 4" xfId="869"/>
    <cellStyle name="Normal 2 6 4 2" xfId="4972"/>
    <cellStyle name="Normal 2 6 4 2 2" xfId="13249"/>
    <cellStyle name="Normal 2 6 4 3" xfId="6997"/>
    <cellStyle name="Normal 2 6 4 3 2" xfId="15274"/>
    <cellStyle name="Normal 2 6 4 4" xfId="2929"/>
    <cellStyle name="Normal 2 6 4 4 2" xfId="11206"/>
    <cellStyle name="Normal 2 6 4 5" xfId="9158"/>
    <cellStyle name="Normal 2 6 5" xfId="1919"/>
    <cellStyle name="Normal 2 6 5 2" xfId="6005"/>
    <cellStyle name="Normal 2 6 5 2 2" xfId="14282"/>
    <cellStyle name="Normal 2 6 5 3" xfId="8005"/>
    <cellStyle name="Normal 2 6 5 3 2" xfId="16282"/>
    <cellStyle name="Normal 2 6 5 4" xfId="3972"/>
    <cellStyle name="Normal 2 6 5 4 2" xfId="12249"/>
    <cellStyle name="Normal 2 6 5 5" xfId="10200"/>
    <cellStyle name="Normal 2 6 6" xfId="4468"/>
    <cellStyle name="Normal 2 6 6 2" xfId="12745"/>
    <cellStyle name="Normal 2 6 7" xfId="6499"/>
    <cellStyle name="Normal 2 6 7 2" xfId="14776"/>
    <cellStyle name="Normal 2 6 8" xfId="2420"/>
    <cellStyle name="Normal 2 6 8 2" xfId="10697"/>
    <cellStyle name="Normal 2 6 9" xfId="8651"/>
    <cellStyle name="Normal 2 7" xfId="295"/>
    <cellStyle name="Normal 2 7 2" xfId="297"/>
    <cellStyle name="Normal 2 7 2 2" xfId="1384"/>
    <cellStyle name="Normal 2 7 2 2 2" xfId="5474"/>
    <cellStyle name="Normal 2 7 2 2 2 2" xfId="13751"/>
    <cellStyle name="Normal 2 7 2 2 3" xfId="7499"/>
    <cellStyle name="Normal 2 7 2 2 3 2" xfId="15776"/>
    <cellStyle name="Normal 2 7 2 2 4" xfId="3440"/>
    <cellStyle name="Normal 2 7 2 2 4 2" xfId="11717"/>
    <cellStyle name="Normal 2 7 2 2 5" xfId="9668"/>
    <cellStyle name="Normal 2 7 2 3" xfId="875"/>
    <cellStyle name="Normal 2 7 2 3 2" xfId="4978"/>
    <cellStyle name="Normal 2 7 2 3 2 2" xfId="13255"/>
    <cellStyle name="Normal 2 7 2 3 3" xfId="7003"/>
    <cellStyle name="Normal 2 7 2 3 3 2" xfId="15280"/>
    <cellStyle name="Normal 2 7 2 3 4" xfId="2935"/>
    <cellStyle name="Normal 2 7 2 3 4 2" xfId="11212"/>
    <cellStyle name="Normal 2 7 2 3 5" xfId="9164"/>
    <cellStyle name="Normal 2 7 2 4" xfId="1925"/>
    <cellStyle name="Normal 2 7 2 4 2" xfId="6011"/>
    <cellStyle name="Normal 2 7 2 4 2 2" xfId="14288"/>
    <cellStyle name="Normal 2 7 2 4 3" xfId="8011"/>
    <cellStyle name="Normal 2 7 2 4 3 2" xfId="16288"/>
    <cellStyle name="Normal 2 7 2 4 4" xfId="3978"/>
    <cellStyle name="Normal 2 7 2 4 4 2" xfId="12255"/>
    <cellStyle name="Normal 2 7 2 4 5" xfId="10206"/>
    <cellStyle name="Normal 2 7 2 5" xfId="4474"/>
    <cellStyle name="Normal 2 7 2 5 2" xfId="12751"/>
    <cellStyle name="Normal 2 7 2 6" xfId="6505"/>
    <cellStyle name="Normal 2 7 2 6 2" xfId="14782"/>
    <cellStyle name="Normal 2 7 2 7" xfId="2426"/>
    <cellStyle name="Normal 2 7 2 7 2" xfId="10703"/>
    <cellStyle name="Normal 2 7 2 8" xfId="8657"/>
    <cellStyle name="Normal 2 7 3" xfId="1382"/>
    <cellStyle name="Normal 2 7 3 2" xfId="5472"/>
    <cellStyle name="Normal 2 7 3 2 2" xfId="13749"/>
    <cellStyle name="Normal 2 7 3 3" xfId="7497"/>
    <cellStyle name="Normal 2 7 3 3 2" xfId="15774"/>
    <cellStyle name="Normal 2 7 3 4" xfId="3438"/>
    <cellStyle name="Normal 2 7 3 4 2" xfId="11715"/>
    <cellStyle name="Normal 2 7 3 5" xfId="9666"/>
    <cellStyle name="Normal 2 7 4" xfId="873"/>
    <cellStyle name="Normal 2 7 4 2" xfId="4976"/>
    <cellStyle name="Normal 2 7 4 2 2" xfId="13253"/>
    <cellStyle name="Normal 2 7 4 3" xfId="7001"/>
    <cellStyle name="Normal 2 7 4 3 2" xfId="15278"/>
    <cellStyle name="Normal 2 7 4 4" xfId="2933"/>
    <cellStyle name="Normal 2 7 4 4 2" xfId="11210"/>
    <cellStyle name="Normal 2 7 4 5" xfId="9162"/>
    <cellStyle name="Normal 2 7 5" xfId="1923"/>
    <cellStyle name="Normal 2 7 5 2" xfId="6009"/>
    <cellStyle name="Normal 2 7 5 2 2" xfId="14286"/>
    <cellStyle name="Normal 2 7 5 3" xfId="8009"/>
    <cellStyle name="Normal 2 7 5 3 2" xfId="16286"/>
    <cellStyle name="Normal 2 7 5 4" xfId="3976"/>
    <cellStyle name="Normal 2 7 5 4 2" xfId="12253"/>
    <cellStyle name="Normal 2 7 5 5" xfId="10204"/>
    <cellStyle name="Normal 2 7 6" xfId="4472"/>
    <cellStyle name="Normal 2 7 6 2" xfId="12749"/>
    <cellStyle name="Normal 2 7 7" xfId="6503"/>
    <cellStyle name="Normal 2 7 7 2" xfId="14780"/>
    <cellStyle name="Normal 2 7 8" xfId="2424"/>
    <cellStyle name="Normal 2 7 8 2" xfId="10701"/>
    <cellStyle name="Normal 2 7 9" xfId="8655"/>
    <cellStyle name="Normal 2 8" xfId="165"/>
    <cellStyle name="Normal 2 8 2" xfId="299"/>
    <cellStyle name="Normal 2 8 2 2" xfId="1386"/>
    <cellStyle name="Normal 2 8 2 2 2" xfId="5476"/>
    <cellStyle name="Normal 2 8 2 2 2 2" xfId="13753"/>
    <cellStyle name="Normal 2 8 2 2 3" xfId="7501"/>
    <cellStyle name="Normal 2 8 2 2 3 2" xfId="15778"/>
    <cellStyle name="Normal 2 8 2 2 4" xfId="3442"/>
    <cellStyle name="Normal 2 8 2 2 4 2" xfId="11719"/>
    <cellStyle name="Normal 2 8 2 2 5" xfId="9670"/>
    <cellStyle name="Normal 2 8 2 3" xfId="877"/>
    <cellStyle name="Normal 2 8 2 3 2" xfId="4980"/>
    <cellStyle name="Normal 2 8 2 3 2 2" xfId="13257"/>
    <cellStyle name="Normal 2 8 2 3 3" xfId="7005"/>
    <cellStyle name="Normal 2 8 2 3 3 2" xfId="15282"/>
    <cellStyle name="Normal 2 8 2 3 4" xfId="2937"/>
    <cellStyle name="Normal 2 8 2 3 4 2" xfId="11214"/>
    <cellStyle name="Normal 2 8 2 3 5" xfId="9166"/>
    <cellStyle name="Normal 2 8 2 4" xfId="1927"/>
    <cellStyle name="Normal 2 8 2 4 2" xfId="6013"/>
    <cellStyle name="Normal 2 8 2 4 2 2" xfId="14290"/>
    <cellStyle name="Normal 2 8 2 4 3" xfId="8013"/>
    <cellStyle name="Normal 2 8 2 4 3 2" xfId="16290"/>
    <cellStyle name="Normal 2 8 2 4 4" xfId="3980"/>
    <cellStyle name="Normal 2 8 2 4 4 2" xfId="12257"/>
    <cellStyle name="Normal 2 8 2 4 5" xfId="10208"/>
    <cellStyle name="Normal 2 8 2 5" xfId="4476"/>
    <cellStyle name="Normal 2 8 2 5 2" xfId="12753"/>
    <cellStyle name="Normal 2 8 2 6" xfId="6507"/>
    <cellStyle name="Normal 2 8 2 6 2" xfId="14784"/>
    <cellStyle name="Normal 2 8 2 7" xfId="2428"/>
    <cellStyle name="Normal 2 8 2 7 2" xfId="10705"/>
    <cellStyle name="Normal 2 8 2 8" xfId="8659"/>
    <cellStyle name="Normal 2 8 3" xfId="1259"/>
    <cellStyle name="Normal 2 8 3 2" xfId="5350"/>
    <cellStyle name="Normal 2 8 3 2 2" xfId="13627"/>
    <cellStyle name="Normal 2 8 3 3" xfId="7375"/>
    <cellStyle name="Normal 2 8 3 3 2" xfId="15652"/>
    <cellStyle name="Normal 2 8 3 4" xfId="3315"/>
    <cellStyle name="Normal 2 8 3 4 2" xfId="11592"/>
    <cellStyle name="Normal 2 8 3 5" xfId="9543"/>
    <cellStyle name="Normal 2 8 4" xfId="750"/>
    <cellStyle name="Normal 2 8 4 2" xfId="4854"/>
    <cellStyle name="Normal 2 8 4 2 2" xfId="13131"/>
    <cellStyle name="Normal 2 8 4 3" xfId="6879"/>
    <cellStyle name="Normal 2 8 4 3 2" xfId="15156"/>
    <cellStyle name="Normal 2 8 4 4" xfId="2810"/>
    <cellStyle name="Normal 2 8 4 4 2" xfId="11087"/>
    <cellStyle name="Normal 2 8 4 5" xfId="9039"/>
    <cellStyle name="Normal 2 8 5" xfId="1800"/>
    <cellStyle name="Normal 2 8 5 2" xfId="5887"/>
    <cellStyle name="Normal 2 8 5 2 2" xfId="14164"/>
    <cellStyle name="Normal 2 8 5 3" xfId="7887"/>
    <cellStyle name="Normal 2 8 5 3 2" xfId="16164"/>
    <cellStyle name="Normal 2 8 5 4" xfId="3853"/>
    <cellStyle name="Normal 2 8 5 4 2" xfId="12130"/>
    <cellStyle name="Normal 2 8 5 5" xfId="10081"/>
    <cellStyle name="Normal 2 8 6" xfId="4350"/>
    <cellStyle name="Normal 2 8 6 2" xfId="12627"/>
    <cellStyle name="Normal 2 8 7" xfId="6381"/>
    <cellStyle name="Normal 2 8 7 2" xfId="14658"/>
    <cellStyle name="Normal 2 8 8" xfId="2301"/>
    <cellStyle name="Normal 2 8 8 2" xfId="10578"/>
    <cellStyle name="Normal 2 8 9" xfId="8532"/>
    <cellStyle name="Normal 2 9" xfId="301"/>
    <cellStyle name="Normal 2 9 10" xfId="1388"/>
    <cellStyle name="Normal 2 9 10 2" xfId="5478"/>
    <cellStyle name="Normal 2 9 10 2 2" xfId="13755"/>
    <cellStyle name="Normal 2 9 10 3" xfId="7503"/>
    <cellStyle name="Normal 2 9 10 3 2" xfId="15780"/>
    <cellStyle name="Normal 2 9 10 4" xfId="3444"/>
    <cellStyle name="Normal 2 9 10 4 2" xfId="11721"/>
    <cellStyle name="Normal 2 9 10 5" xfId="9672"/>
    <cellStyle name="Normal 2 9 11" xfId="879"/>
    <cellStyle name="Normal 2 9 11 2" xfId="4982"/>
    <cellStyle name="Normal 2 9 11 2 2" xfId="13259"/>
    <cellStyle name="Normal 2 9 11 3" xfId="7007"/>
    <cellStyle name="Normal 2 9 11 3 2" xfId="15284"/>
    <cellStyle name="Normal 2 9 11 4" xfId="2939"/>
    <cellStyle name="Normal 2 9 11 4 2" xfId="11216"/>
    <cellStyle name="Normal 2 9 11 5" xfId="9168"/>
    <cellStyle name="Normal 2 9 12" xfId="1929"/>
    <cellStyle name="Normal 2 9 12 2" xfId="6015"/>
    <cellStyle name="Normal 2 9 12 2 2" xfId="14292"/>
    <cellStyle name="Normal 2 9 12 3" xfId="8015"/>
    <cellStyle name="Normal 2 9 12 3 2" xfId="16292"/>
    <cellStyle name="Normal 2 9 12 4" xfId="3982"/>
    <cellStyle name="Normal 2 9 12 4 2" xfId="12259"/>
    <cellStyle name="Normal 2 9 12 5" xfId="10210"/>
    <cellStyle name="Normal 2 9 13" xfId="4478"/>
    <cellStyle name="Normal 2 9 13 2" xfId="12755"/>
    <cellStyle name="Normal 2 9 14" xfId="6509"/>
    <cellStyle name="Normal 2 9 14 2" xfId="14786"/>
    <cellStyle name="Normal 2 9 15" xfId="2430"/>
    <cellStyle name="Normal 2 9 15 2" xfId="10707"/>
    <cellStyle name="Normal 2 9 16" xfId="8661"/>
    <cellStyle name="Normal 2 9 2" xfId="223"/>
    <cellStyle name="Normal 2 9 2 2" xfId="1316"/>
    <cellStyle name="Normal 2 9 2 2 2" xfId="5406"/>
    <cellStyle name="Normal 2 9 2 2 2 2" xfId="13683"/>
    <cellStyle name="Normal 2 9 2 2 3" xfId="7431"/>
    <cellStyle name="Normal 2 9 2 2 3 2" xfId="15708"/>
    <cellStyle name="Normal 2 9 2 2 4" xfId="3372"/>
    <cellStyle name="Normal 2 9 2 2 4 2" xfId="11649"/>
    <cellStyle name="Normal 2 9 2 2 5" xfId="9600"/>
    <cellStyle name="Normal 2 9 2 3" xfId="807"/>
    <cellStyle name="Normal 2 9 2 3 2" xfId="4910"/>
    <cellStyle name="Normal 2 9 2 3 2 2" xfId="13187"/>
    <cellStyle name="Normal 2 9 2 3 3" xfId="6935"/>
    <cellStyle name="Normal 2 9 2 3 3 2" xfId="15212"/>
    <cellStyle name="Normal 2 9 2 3 4" xfId="2867"/>
    <cellStyle name="Normal 2 9 2 3 4 2" xfId="11144"/>
    <cellStyle name="Normal 2 9 2 3 5" xfId="9096"/>
    <cellStyle name="Normal 2 9 2 4" xfId="1857"/>
    <cellStyle name="Normal 2 9 2 4 2" xfId="5943"/>
    <cellStyle name="Normal 2 9 2 4 2 2" xfId="14220"/>
    <cellStyle name="Normal 2 9 2 4 3" xfId="7943"/>
    <cellStyle name="Normal 2 9 2 4 3 2" xfId="16220"/>
    <cellStyle name="Normal 2 9 2 4 4" xfId="3910"/>
    <cellStyle name="Normal 2 9 2 4 4 2" xfId="12187"/>
    <cellStyle name="Normal 2 9 2 4 5" xfId="10138"/>
    <cellStyle name="Normal 2 9 2 5" xfId="4406"/>
    <cellStyle name="Normal 2 9 2 5 2" xfId="12683"/>
    <cellStyle name="Normal 2 9 2 6" xfId="6437"/>
    <cellStyle name="Normal 2 9 2 6 2" xfId="14714"/>
    <cellStyle name="Normal 2 9 2 7" xfId="2358"/>
    <cellStyle name="Normal 2 9 2 7 2" xfId="10635"/>
    <cellStyle name="Normal 2 9 2 8" xfId="8589"/>
    <cellStyle name="Normal 2 9 3" xfId="226"/>
    <cellStyle name="Normal 2 9 3 2" xfId="1319"/>
    <cellStyle name="Normal 2 9 3 2 2" xfId="5409"/>
    <cellStyle name="Normal 2 9 3 2 2 2" xfId="13686"/>
    <cellStyle name="Normal 2 9 3 2 3" xfId="7434"/>
    <cellStyle name="Normal 2 9 3 2 3 2" xfId="15711"/>
    <cellStyle name="Normal 2 9 3 2 4" xfId="3375"/>
    <cellStyle name="Normal 2 9 3 2 4 2" xfId="11652"/>
    <cellStyle name="Normal 2 9 3 2 5" xfId="9603"/>
    <cellStyle name="Normal 2 9 3 3" xfId="810"/>
    <cellStyle name="Normal 2 9 3 3 2" xfId="4913"/>
    <cellStyle name="Normal 2 9 3 3 2 2" xfId="13190"/>
    <cellStyle name="Normal 2 9 3 3 3" xfId="6938"/>
    <cellStyle name="Normal 2 9 3 3 3 2" xfId="15215"/>
    <cellStyle name="Normal 2 9 3 3 4" xfId="2870"/>
    <cellStyle name="Normal 2 9 3 3 4 2" xfId="11147"/>
    <cellStyle name="Normal 2 9 3 3 5" xfId="9099"/>
    <cellStyle name="Normal 2 9 3 4" xfId="1860"/>
    <cellStyle name="Normal 2 9 3 4 2" xfId="5946"/>
    <cellStyle name="Normal 2 9 3 4 2 2" xfId="14223"/>
    <cellStyle name="Normal 2 9 3 4 3" xfId="7946"/>
    <cellStyle name="Normal 2 9 3 4 3 2" xfId="16223"/>
    <cellStyle name="Normal 2 9 3 4 4" xfId="3913"/>
    <cellStyle name="Normal 2 9 3 4 4 2" xfId="12190"/>
    <cellStyle name="Normal 2 9 3 4 5" xfId="10141"/>
    <cellStyle name="Normal 2 9 3 5" xfId="4409"/>
    <cellStyle name="Normal 2 9 3 5 2" xfId="12686"/>
    <cellStyle name="Normal 2 9 3 6" xfId="6440"/>
    <cellStyle name="Normal 2 9 3 6 2" xfId="14717"/>
    <cellStyle name="Normal 2 9 3 7" xfId="2361"/>
    <cellStyle name="Normal 2 9 3 7 2" xfId="10638"/>
    <cellStyle name="Normal 2 9 3 8" xfId="8592"/>
    <cellStyle name="Normal 2 9 4" xfId="229"/>
    <cellStyle name="Normal 2 9 4 2" xfId="1321"/>
    <cellStyle name="Normal 2 9 4 2 2" xfId="5411"/>
    <cellStyle name="Normal 2 9 4 2 2 2" xfId="13688"/>
    <cellStyle name="Normal 2 9 4 2 3" xfId="7436"/>
    <cellStyle name="Normal 2 9 4 2 3 2" xfId="15713"/>
    <cellStyle name="Normal 2 9 4 2 4" xfId="3377"/>
    <cellStyle name="Normal 2 9 4 2 4 2" xfId="11654"/>
    <cellStyle name="Normal 2 9 4 2 5" xfId="9605"/>
    <cellStyle name="Normal 2 9 4 3" xfId="812"/>
    <cellStyle name="Normal 2 9 4 3 2" xfId="4915"/>
    <cellStyle name="Normal 2 9 4 3 2 2" xfId="13192"/>
    <cellStyle name="Normal 2 9 4 3 3" xfId="6940"/>
    <cellStyle name="Normal 2 9 4 3 3 2" xfId="15217"/>
    <cellStyle name="Normal 2 9 4 3 4" xfId="2872"/>
    <cellStyle name="Normal 2 9 4 3 4 2" xfId="11149"/>
    <cellStyle name="Normal 2 9 4 3 5" xfId="9101"/>
    <cellStyle name="Normal 2 9 4 4" xfId="1862"/>
    <cellStyle name="Normal 2 9 4 4 2" xfId="5948"/>
    <cellStyle name="Normal 2 9 4 4 2 2" xfId="14225"/>
    <cellStyle name="Normal 2 9 4 4 3" xfId="7948"/>
    <cellStyle name="Normal 2 9 4 4 3 2" xfId="16225"/>
    <cellStyle name="Normal 2 9 4 4 4" xfId="3915"/>
    <cellStyle name="Normal 2 9 4 4 4 2" xfId="12192"/>
    <cellStyle name="Normal 2 9 4 4 5" xfId="10143"/>
    <cellStyle name="Normal 2 9 4 5" xfId="4411"/>
    <cellStyle name="Normal 2 9 4 5 2" xfId="12688"/>
    <cellStyle name="Normal 2 9 4 6" xfId="6442"/>
    <cellStyle name="Normal 2 9 4 6 2" xfId="14719"/>
    <cellStyle name="Normal 2 9 4 7" xfId="2363"/>
    <cellStyle name="Normal 2 9 4 7 2" xfId="10640"/>
    <cellStyle name="Normal 2 9 4 8" xfId="8594"/>
    <cellStyle name="Normal 2 9 5" xfId="232"/>
    <cellStyle name="Normal 2 9 5 2" xfId="1323"/>
    <cellStyle name="Normal 2 9 5 2 2" xfId="5413"/>
    <cellStyle name="Normal 2 9 5 2 2 2" xfId="13690"/>
    <cellStyle name="Normal 2 9 5 2 3" xfId="7438"/>
    <cellStyle name="Normal 2 9 5 2 3 2" xfId="15715"/>
    <cellStyle name="Normal 2 9 5 2 4" xfId="3379"/>
    <cellStyle name="Normal 2 9 5 2 4 2" xfId="11656"/>
    <cellStyle name="Normal 2 9 5 2 5" xfId="9607"/>
    <cellStyle name="Normal 2 9 5 3" xfId="814"/>
    <cellStyle name="Normal 2 9 5 3 2" xfId="4917"/>
    <cellStyle name="Normal 2 9 5 3 2 2" xfId="13194"/>
    <cellStyle name="Normal 2 9 5 3 3" xfId="6942"/>
    <cellStyle name="Normal 2 9 5 3 3 2" xfId="15219"/>
    <cellStyle name="Normal 2 9 5 3 4" xfId="2874"/>
    <cellStyle name="Normal 2 9 5 3 4 2" xfId="11151"/>
    <cellStyle name="Normal 2 9 5 3 5" xfId="9103"/>
    <cellStyle name="Normal 2 9 5 4" xfId="1864"/>
    <cellStyle name="Normal 2 9 5 4 2" xfId="5950"/>
    <cellStyle name="Normal 2 9 5 4 2 2" xfId="14227"/>
    <cellStyle name="Normal 2 9 5 4 3" xfId="7950"/>
    <cellStyle name="Normal 2 9 5 4 3 2" xfId="16227"/>
    <cellStyle name="Normal 2 9 5 4 4" xfId="3917"/>
    <cellStyle name="Normal 2 9 5 4 4 2" xfId="12194"/>
    <cellStyle name="Normal 2 9 5 4 5" xfId="10145"/>
    <cellStyle name="Normal 2 9 5 5" xfId="4413"/>
    <cellStyle name="Normal 2 9 5 5 2" xfId="12690"/>
    <cellStyle name="Normal 2 9 5 6" xfId="6444"/>
    <cellStyle name="Normal 2 9 5 6 2" xfId="14721"/>
    <cellStyle name="Normal 2 9 5 7" xfId="2365"/>
    <cellStyle name="Normal 2 9 5 7 2" xfId="10642"/>
    <cellStyle name="Normal 2 9 5 8" xfId="8596"/>
    <cellStyle name="Normal 2 9 6" xfId="236"/>
    <cellStyle name="Normal 2 9 6 2" xfId="1326"/>
    <cellStyle name="Normal 2 9 6 2 2" xfId="5416"/>
    <cellStyle name="Normal 2 9 6 2 2 2" xfId="13693"/>
    <cellStyle name="Normal 2 9 6 2 3" xfId="7441"/>
    <cellStyle name="Normal 2 9 6 2 3 2" xfId="15718"/>
    <cellStyle name="Normal 2 9 6 2 4" xfId="3382"/>
    <cellStyle name="Normal 2 9 6 2 4 2" xfId="11659"/>
    <cellStyle name="Normal 2 9 6 2 5" xfId="9610"/>
    <cellStyle name="Normal 2 9 6 3" xfId="817"/>
    <cellStyle name="Normal 2 9 6 3 2" xfId="4920"/>
    <cellStyle name="Normal 2 9 6 3 2 2" xfId="13197"/>
    <cellStyle name="Normal 2 9 6 3 3" xfId="6945"/>
    <cellStyle name="Normal 2 9 6 3 3 2" xfId="15222"/>
    <cellStyle name="Normal 2 9 6 3 4" xfId="2877"/>
    <cellStyle name="Normal 2 9 6 3 4 2" xfId="11154"/>
    <cellStyle name="Normal 2 9 6 3 5" xfId="9106"/>
    <cellStyle name="Normal 2 9 6 4" xfId="1867"/>
    <cellStyle name="Normal 2 9 6 4 2" xfId="5953"/>
    <cellStyle name="Normal 2 9 6 4 2 2" xfId="14230"/>
    <cellStyle name="Normal 2 9 6 4 3" xfId="7953"/>
    <cellStyle name="Normal 2 9 6 4 3 2" xfId="16230"/>
    <cellStyle name="Normal 2 9 6 4 4" xfId="3920"/>
    <cellStyle name="Normal 2 9 6 4 4 2" xfId="12197"/>
    <cellStyle name="Normal 2 9 6 4 5" xfId="10148"/>
    <cellStyle name="Normal 2 9 6 5" xfId="4416"/>
    <cellStyle name="Normal 2 9 6 5 2" xfId="12693"/>
    <cellStyle name="Normal 2 9 6 6" xfId="6447"/>
    <cellStyle name="Normal 2 9 6 6 2" xfId="14724"/>
    <cellStyle name="Normal 2 9 6 7" xfId="2368"/>
    <cellStyle name="Normal 2 9 6 7 2" xfId="10645"/>
    <cellStyle name="Normal 2 9 6 8" xfId="8599"/>
    <cellStyle name="Normal 2 9 7" xfId="240"/>
    <cellStyle name="Normal 2 9 7 2" xfId="1329"/>
    <cellStyle name="Normal 2 9 7 2 2" xfId="5419"/>
    <cellStyle name="Normal 2 9 7 2 2 2" xfId="13696"/>
    <cellStyle name="Normal 2 9 7 2 3" xfId="7444"/>
    <cellStyle name="Normal 2 9 7 2 3 2" xfId="15721"/>
    <cellStyle name="Normal 2 9 7 2 4" xfId="3385"/>
    <cellStyle name="Normal 2 9 7 2 4 2" xfId="11662"/>
    <cellStyle name="Normal 2 9 7 2 5" xfId="9613"/>
    <cellStyle name="Normal 2 9 7 3" xfId="820"/>
    <cellStyle name="Normal 2 9 7 3 2" xfId="4923"/>
    <cellStyle name="Normal 2 9 7 3 2 2" xfId="13200"/>
    <cellStyle name="Normal 2 9 7 3 3" xfId="6948"/>
    <cellStyle name="Normal 2 9 7 3 3 2" xfId="15225"/>
    <cellStyle name="Normal 2 9 7 3 4" xfId="2880"/>
    <cellStyle name="Normal 2 9 7 3 4 2" xfId="11157"/>
    <cellStyle name="Normal 2 9 7 3 5" xfId="9109"/>
    <cellStyle name="Normal 2 9 7 4" xfId="1870"/>
    <cellStyle name="Normal 2 9 7 4 2" xfId="5956"/>
    <cellStyle name="Normal 2 9 7 4 2 2" xfId="14233"/>
    <cellStyle name="Normal 2 9 7 4 3" xfId="7956"/>
    <cellStyle name="Normal 2 9 7 4 3 2" xfId="16233"/>
    <cellStyle name="Normal 2 9 7 4 4" xfId="3923"/>
    <cellStyle name="Normal 2 9 7 4 4 2" xfId="12200"/>
    <cellStyle name="Normal 2 9 7 4 5" xfId="10151"/>
    <cellStyle name="Normal 2 9 7 5" xfId="4419"/>
    <cellStyle name="Normal 2 9 7 5 2" xfId="12696"/>
    <cellStyle name="Normal 2 9 7 6" xfId="6450"/>
    <cellStyle name="Normal 2 9 7 6 2" xfId="14727"/>
    <cellStyle name="Normal 2 9 7 7" xfId="2371"/>
    <cellStyle name="Normal 2 9 7 7 2" xfId="10648"/>
    <cellStyle name="Normal 2 9 7 8" xfId="8602"/>
    <cellStyle name="Normal 2 9 8" xfId="243"/>
    <cellStyle name="Normal 2 9 8 2" xfId="1331"/>
    <cellStyle name="Normal 2 9 8 2 2" xfId="5421"/>
    <cellStyle name="Normal 2 9 8 2 2 2" xfId="13698"/>
    <cellStyle name="Normal 2 9 8 2 3" xfId="7446"/>
    <cellStyle name="Normal 2 9 8 2 3 2" xfId="15723"/>
    <cellStyle name="Normal 2 9 8 2 4" xfId="3387"/>
    <cellStyle name="Normal 2 9 8 2 4 2" xfId="11664"/>
    <cellStyle name="Normal 2 9 8 2 5" xfId="9615"/>
    <cellStyle name="Normal 2 9 8 3" xfId="822"/>
    <cellStyle name="Normal 2 9 8 3 2" xfId="4925"/>
    <cellStyle name="Normal 2 9 8 3 2 2" xfId="13202"/>
    <cellStyle name="Normal 2 9 8 3 3" xfId="6950"/>
    <cellStyle name="Normal 2 9 8 3 3 2" xfId="15227"/>
    <cellStyle name="Normal 2 9 8 3 4" xfId="2882"/>
    <cellStyle name="Normal 2 9 8 3 4 2" xfId="11159"/>
    <cellStyle name="Normal 2 9 8 3 5" xfId="9111"/>
    <cellStyle name="Normal 2 9 8 4" xfId="1872"/>
    <cellStyle name="Normal 2 9 8 4 2" xfId="5958"/>
    <cellStyle name="Normal 2 9 8 4 2 2" xfId="14235"/>
    <cellStyle name="Normal 2 9 8 4 3" xfId="7958"/>
    <cellStyle name="Normal 2 9 8 4 3 2" xfId="16235"/>
    <cellStyle name="Normal 2 9 8 4 4" xfId="3925"/>
    <cellStyle name="Normal 2 9 8 4 4 2" xfId="12202"/>
    <cellStyle name="Normal 2 9 8 4 5" xfId="10153"/>
    <cellStyle name="Normal 2 9 8 5" xfId="4421"/>
    <cellStyle name="Normal 2 9 8 5 2" xfId="12698"/>
    <cellStyle name="Normal 2 9 8 6" xfId="6452"/>
    <cellStyle name="Normal 2 9 8 6 2" xfId="14729"/>
    <cellStyle name="Normal 2 9 8 7" xfId="2373"/>
    <cellStyle name="Normal 2 9 8 7 2" xfId="10650"/>
    <cellStyle name="Normal 2 9 8 8" xfId="8604"/>
    <cellStyle name="Normal 2 9 9" xfId="245"/>
    <cellStyle name="Normal 2 9 9 2" xfId="1333"/>
    <cellStyle name="Normal 2 9 9 2 2" xfId="5423"/>
    <cellStyle name="Normal 2 9 9 2 2 2" xfId="13700"/>
    <cellStyle name="Normal 2 9 9 2 3" xfId="7448"/>
    <cellStyle name="Normal 2 9 9 2 3 2" xfId="15725"/>
    <cellStyle name="Normal 2 9 9 2 4" xfId="3389"/>
    <cellStyle name="Normal 2 9 9 2 4 2" xfId="11666"/>
    <cellStyle name="Normal 2 9 9 2 5" xfId="9617"/>
    <cellStyle name="Normal 2 9 9 3" xfId="824"/>
    <cellStyle name="Normal 2 9 9 3 2" xfId="4927"/>
    <cellStyle name="Normal 2 9 9 3 2 2" xfId="13204"/>
    <cellStyle name="Normal 2 9 9 3 3" xfId="6952"/>
    <cellStyle name="Normal 2 9 9 3 3 2" xfId="15229"/>
    <cellStyle name="Normal 2 9 9 3 4" xfId="2884"/>
    <cellStyle name="Normal 2 9 9 3 4 2" xfId="11161"/>
    <cellStyle name="Normal 2 9 9 3 5" xfId="9113"/>
    <cellStyle name="Normal 2 9 9 4" xfId="1874"/>
    <cellStyle name="Normal 2 9 9 4 2" xfId="5960"/>
    <cellStyle name="Normal 2 9 9 4 2 2" xfId="14237"/>
    <cellStyle name="Normal 2 9 9 4 3" xfId="7960"/>
    <cellStyle name="Normal 2 9 9 4 3 2" xfId="16237"/>
    <cellStyle name="Normal 2 9 9 4 4" xfId="3927"/>
    <cellStyle name="Normal 2 9 9 4 4 2" xfId="12204"/>
    <cellStyle name="Normal 2 9 9 4 5" xfId="10155"/>
    <cellStyle name="Normal 2 9 9 5" xfId="4423"/>
    <cellStyle name="Normal 2 9 9 5 2" xfId="12700"/>
    <cellStyle name="Normal 2 9 9 6" xfId="6454"/>
    <cellStyle name="Normal 2 9 9 6 2" xfId="14731"/>
    <cellStyle name="Normal 2 9 9 7" xfId="2375"/>
    <cellStyle name="Normal 2 9 9 7 2" xfId="10652"/>
    <cellStyle name="Normal 2 9 9 8" xfId="8606"/>
    <cellStyle name="Normal 20" xfId="503"/>
    <cellStyle name="Normal 20 2" xfId="1550"/>
    <cellStyle name="Normal 20 2 2" xfId="5639"/>
    <cellStyle name="Normal 20 2 2 2" xfId="13916"/>
    <cellStyle name="Normal 20 2 3" xfId="7661"/>
    <cellStyle name="Normal 20 2 3 2" xfId="15938"/>
    <cellStyle name="Normal 20 2 4" xfId="3605"/>
    <cellStyle name="Normal 20 2 4 2" xfId="11882"/>
    <cellStyle name="Normal 20 2 5" xfId="9833"/>
    <cellStyle name="Normal 20 3" xfId="1039"/>
    <cellStyle name="Normal 20 3 2" xfId="5140"/>
    <cellStyle name="Normal 20 3 2 2" xfId="13417"/>
    <cellStyle name="Normal 20 3 3" xfId="7165"/>
    <cellStyle name="Normal 20 3 3 2" xfId="15442"/>
    <cellStyle name="Normal 20 3 4" xfId="3098"/>
    <cellStyle name="Normal 20 3 4 2" xfId="11375"/>
    <cellStyle name="Normal 20 3 5" xfId="9326"/>
    <cellStyle name="Normal 20 4" xfId="2087"/>
    <cellStyle name="Normal 20 4 2" xfId="6173"/>
    <cellStyle name="Normal 20 4 2 2" xfId="14450"/>
    <cellStyle name="Normal 20 4 3" xfId="8173"/>
    <cellStyle name="Normal 20 4 3 2" xfId="16450"/>
    <cellStyle name="Normal 20 4 4" xfId="4140"/>
    <cellStyle name="Normal 20 4 4 2" xfId="12417"/>
    <cellStyle name="Normal 20 4 5" xfId="10368"/>
    <cellStyle name="Normal 20 5" xfId="4639"/>
    <cellStyle name="Normal 20 5 2" xfId="12916"/>
    <cellStyle name="Normal 20 6" xfId="6667"/>
    <cellStyle name="Normal 20 6 2" xfId="14944"/>
    <cellStyle name="Normal 20 7" xfId="2592"/>
    <cellStyle name="Normal 20 7 2" xfId="10869"/>
    <cellStyle name="Normal 20 8" xfId="8822"/>
    <cellStyle name="Normal 21" xfId="421"/>
    <cellStyle name="Normal 21 2" xfId="1494"/>
    <cellStyle name="Normal 21 2 2" xfId="5584"/>
    <cellStyle name="Normal 21 2 2 2" xfId="13861"/>
    <cellStyle name="Normal 21 2 3" xfId="7608"/>
    <cellStyle name="Normal 21 2 3 2" xfId="15885"/>
    <cellStyle name="Normal 21 2 4" xfId="3550"/>
    <cellStyle name="Normal 21 2 4 2" xfId="11827"/>
    <cellStyle name="Normal 21 2 5" xfId="9778"/>
    <cellStyle name="Normal 21 3" xfId="984"/>
    <cellStyle name="Normal 21 3 2" xfId="5087"/>
    <cellStyle name="Normal 21 3 2 2" xfId="13364"/>
    <cellStyle name="Normal 21 3 3" xfId="7112"/>
    <cellStyle name="Normal 21 3 3 2" xfId="15389"/>
    <cellStyle name="Normal 21 3 4" xfId="3044"/>
    <cellStyle name="Normal 21 3 4 2" xfId="11321"/>
    <cellStyle name="Normal 21 3 5" xfId="9273"/>
    <cellStyle name="Normal 21 4" xfId="2034"/>
    <cellStyle name="Normal 21 4 2" xfId="6120"/>
    <cellStyle name="Normal 21 4 2 2" xfId="14397"/>
    <cellStyle name="Normal 21 4 3" xfId="8120"/>
    <cellStyle name="Normal 21 4 3 2" xfId="16397"/>
    <cellStyle name="Normal 21 4 4" xfId="4087"/>
    <cellStyle name="Normal 21 4 4 2" xfId="12364"/>
    <cellStyle name="Normal 21 4 5" xfId="10315"/>
    <cellStyle name="Normal 21 5" xfId="4584"/>
    <cellStyle name="Normal 21 5 2" xfId="12861"/>
    <cellStyle name="Normal 21 6" xfId="6614"/>
    <cellStyle name="Normal 21 6 2" xfId="14891"/>
    <cellStyle name="Normal 21 7" xfId="2537"/>
    <cellStyle name="Normal 21 7 2" xfId="10814"/>
    <cellStyle name="Normal 21 8" xfId="8767"/>
    <cellStyle name="Normal 22" xfId="507"/>
    <cellStyle name="Normal 22 2" xfId="1554"/>
    <cellStyle name="Normal 22 2 2" xfId="5643"/>
    <cellStyle name="Normal 22 2 2 2" xfId="13920"/>
    <cellStyle name="Normal 22 2 3" xfId="7665"/>
    <cellStyle name="Normal 22 2 3 2" xfId="15942"/>
    <cellStyle name="Normal 22 2 4" xfId="3609"/>
    <cellStyle name="Normal 22 2 4 2" xfId="11886"/>
    <cellStyle name="Normal 22 2 5" xfId="9837"/>
    <cellStyle name="Normal 22 3" xfId="1043"/>
    <cellStyle name="Normal 22 3 2" xfId="5144"/>
    <cellStyle name="Normal 22 3 2 2" xfId="13421"/>
    <cellStyle name="Normal 22 3 3" xfId="7169"/>
    <cellStyle name="Normal 22 3 3 2" xfId="15446"/>
    <cellStyle name="Normal 22 3 4" xfId="3102"/>
    <cellStyle name="Normal 22 3 4 2" xfId="11379"/>
    <cellStyle name="Normal 22 3 5" xfId="9330"/>
    <cellStyle name="Normal 22 4" xfId="2091"/>
    <cellStyle name="Normal 22 4 2" xfId="6177"/>
    <cellStyle name="Normal 22 4 2 2" xfId="14454"/>
    <cellStyle name="Normal 22 4 3" xfId="8177"/>
    <cellStyle name="Normal 22 4 3 2" xfId="16454"/>
    <cellStyle name="Normal 22 4 4" xfId="4144"/>
    <cellStyle name="Normal 22 4 4 2" xfId="12421"/>
    <cellStyle name="Normal 22 4 5" xfId="10372"/>
    <cellStyle name="Normal 22 5" xfId="4643"/>
    <cellStyle name="Normal 22 5 2" xfId="12920"/>
    <cellStyle name="Normal 22 6" xfId="6671"/>
    <cellStyle name="Normal 22 6 2" xfId="14948"/>
    <cellStyle name="Normal 22 7" xfId="2596"/>
    <cellStyle name="Normal 22 7 2" xfId="10873"/>
    <cellStyle name="Normal 22 8" xfId="8826"/>
    <cellStyle name="Normal 23" xfId="510"/>
    <cellStyle name="Normal 23 2" xfId="1557"/>
    <cellStyle name="Normal 23 2 2" xfId="5646"/>
    <cellStyle name="Normal 23 2 2 2" xfId="13923"/>
    <cellStyle name="Normal 23 2 3" xfId="7668"/>
    <cellStyle name="Normal 23 2 3 2" xfId="15945"/>
    <cellStyle name="Normal 23 2 4" xfId="3612"/>
    <cellStyle name="Normal 23 2 4 2" xfId="11889"/>
    <cellStyle name="Normal 23 2 5" xfId="9840"/>
    <cellStyle name="Normal 23 3" xfId="1046"/>
    <cellStyle name="Normal 23 3 2" xfId="5147"/>
    <cellStyle name="Normal 23 3 2 2" xfId="13424"/>
    <cellStyle name="Normal 23 3 3" xfId="7172"/>
    <cellStyle name="Normal 23 3 3 2" xfId="15449"/>
    <cellStyle name="Normal 23 3 4" xfId="3105"/>
    <cellStyle name="Normal 23 3 4 2" xfId="11382"/>
    <cellStyle name="Normal 23 3 5" xfId="9333"/>
    <cellStyle name="Normal 23 4" xfId="2094"/>
    <cellStyle name="Normal 23 4 2" xfId="6180"/>
    <cellStyle name="Normal 23 4 2 2" xfId="14457"/>
    <cellStyle name="Normal 23 4 3" xfId="8180"/>
    <cellStyle name="Normal 23 4 3 2" xfId="16457"/>
    <cellStyle name="Normal 23 4 4" xfId="4147"/>
    <cellStyle name="Normal 23 4 4 2" xfId="12424"/>
    <cellStyle name="Normal 23 4 5" xfId="10375"/>
    <cellStyle name="Normal 23 5" xfId="4646"/>
    <cellStyle name="Normal 23 5 2" xfId="12923"/>
    <cellStyle name="Normal 23 6" xfId="6674"/>
    <cellStyle name="Normal 23 6 2" xfId="14951"/>
    <cellStyle name="Normal 23 7" xfId="2599"/>
    <cellStyle name="Normal 23 7 2" xfId="10876"/>
    <cellStyle name="Normal 23 8" xfId="8829"/>
    <cellStyle name="Normal 24" xfId="127"/>
    <cellStyle name="Normal 24 2" xfId="1222"/>
    <cellStyle name="Normal 24 2 2" xfId="5313"/>
    <cellStyle name="Normal 24 2 2 2" xfId="13590"/>
    <cellStyle name="Normal 24 2 3" xfId="7338"/>
    <cellStyle name="Normal 24 2 3 2" xfId="15615"/>
    <cellStyle name="Normal 24 2 4" xfId="3278"/>
    <cellStyle name="Normal 24 2 4 2" xfId="11555"/>
    <cellStyle name="Normal 24 2 5" xfId="9506"/>
    <cellStyle name="Normal 24 3" xfId="712"/>
    <cellStyle name="Normal 24 3 2" xfId="4817"/>
    <cellStyle name="Normal 24 3 2 2" xfId="13094"/>
    <cellStyle name="Normal 24 3 3" xfId="6842"/>
    <cellStyle name="Normal 24 3 3 2" xfId="15119"/>
    <cellStyle name="Normal 24 3 4" xfId="2772"/>
    <cellStyle name="Normal 24 3 4 2" xfId="11049"/>
    <cellStyle name="Normal 24 3 5" xfId="9001"/>
    <cellStyle name="Normal 24 4" xfId="1763"/>
    <cellStyle name="Normal 24 4 2" xfId="5850"/>
    <cellStyle name="Normal 24 4 2 2" xfId="14127"/>
    <cellStyle name="Normal 24 4 3" xfId="7850"/>
    <cellStyle name="Normal 24 4 3 2" xfId="16127"/>
    <cellStyle name="Normal 24 4 4" xfId="3816"/>
    <cellStyle name="Normal 24 4 4 2" xfId="12093"/>
    <cellStyle name="Normal 24 4 5" xfId="10044"/>
    <cellStyle name="Normal 24 5" xfId="4313"/>
    <cellStyle name="Normal 24 5 2" xfId="12590"/>
    <cellStyle name="Normal 24 6" xfId="6344"/>
    <cellStyle name="Normal 24 6 2" xfId="14621"/>
    <cellStyle name="Normal 24 7" xfId="2264"/>
    <cellStyle name="Normal 24 7 2" xfId="10541"/>
    <cellStyle name="Normal 24 8" xfId="8495"/>
    <cellStyle name="Normal 25" xfId="136"/>
    <cellStyle name="Normal 25 2" xfId="1230"/>
    <cellStyle name="Normal 25 2 2" xfId="5321"/>
    <cellStyle name="Normal 25 2 2 2" xfId="13598"/>
    <cellStyle name="Normal 25 2 3" xfId="7346"/>
    <cellStyle name="Normal 25 2 3 2" xfId="15623"/>
    <cellStyle name="Normal 25 2 4" xfId="3286"/>
    <cellStyle name="Normal 25 2 4 2" xfId="11563"/>
    <cellStyle name="Normal 25 2 5" xfId="9514"/>
    <cellStyle name="Normal 25 3" xfId="721"/>
    <cellStyle name="Normal 25 3 2" xfId="4825"/>
    <cellStyle name="Normal 25 3 2 2" xfId="13102"/>
    <cellStyle name="Normal 25 3 3" xfId="6850"/>
    <cellStyle name="Normal 25 3 3 2" xfId="15127"/>
    <cellStyle name="Normal 25 3 4" xfId="2781"/>
    <cellStyle name="Normal 25 3 4 2" xfId="11058"/>
    <cellStyle name="Normal 25 3 5" xfId="9010"/>
    <cellStyle name="Normal 25 4" xfId="1771"/>
    <cellStyle name="Normal 25 4 2" xfId="5858"/>
    <cellStyle name="Normal 25 4 2 2" xfId="14135"/>
    <cellStyle name="Normal 25 4 3" xfId="7858"/>
    <cellStyle name="Normal 25 4 3 2" xfId="16135"/>
    <cellStyle name="Normal 25 4 4" xfId="3824"/>
    <cellStyle name="Normal 25 4 4 2" xfId="12101"/>
    <cellStyle name="Normal 25 4 5" xfId="10052"/>
    <cellStyle name="Normal 25 5" xfId="4321"/>
    <cellStyle name="Normal 25 5 2" xfId="12598"/>
    <cellStyle name="Normal 25 6" xfId="6352"/>
    <cellStyle name="Normal 25 6 2" xfId="14629"/>
    <cellStyle name="Normal 25 7" xfId="2272"/>
    <cellStyle name="Normal 25 7 2" xfId="10549"/>
    <cellStyle name="Normal 25 8" xfId="8503"/>
    <cellStyle name="Normal 26" xfId="141"/>
    <cellStyle name="Normal 26 2" xfId="1235"/>
    <cellStyle name="Normal 26 2 2" xfId="5326"/>
    <cellStyle name="Normal 26 2 2 2" xfId="13603"/>
    <cellStyle name="Normal 26 2 3" xfId="7351"/>
    <cellStyle name="Normal 26 2 3 2" xfId="15628"/>
    <cellStyle name="Normal 26 2 4" xfId="3291"/>
    <cellStyle name="Normal 26 2 4 2" xfId="11568"/>
    <cellStyle name="Normal 26 2 5" xfId="9519"/>
    <cellStyle name="Normal 26 3" xfId="726"/>
    <cellStyle name="Normal 26 3 2" xfId="4830"/>
    <cellStyle name="Normal 26 3 2 2" xfId="13107"/>
    <cellStyle name="Normal 26 3 3" xfId="6855"/>
    <cellStyle name="Normal 26 3 3 2" xfId="15132"/>
    <cellStyle name="Normal 26 3 4" xfId="2786"/>
    <cellStyle name="Normal 26 3 4 2" xfId="11063"/>
    <cellStyle name="Normal 26 3 5" xfId="9015"/>
    <cellStyle name="Normal 26 4" xfId="1776"/>
    <cellStyle name="Normal 26 4 2" xfId="5863"/>
    <cellStyle name="Normal 26 4 2 2" xfId="14140"/>
    <cellStyle name="Normal 26 4 3" xfId="7863"/>
    <cellStyle name="Normal 26 4 3 2" xfId="16140"/>
    <cellStyle name="Normal 26 4 4" xfId="3829"/>
    <cellStyle name="Normal 26 4 4 2" xfId="12106"/>
    <cellStyle name="Normal 26 4 5" xfId="10057"/>
    <cellStyle name="Normal 26 5" xfId="4326"/>
    <cellStyle name="Normal 26 5 2" xfId="12603"/>
    <cellStyle name="Normal 26 6" xfId="6357"/>
    <cellStyle name="Normal 26 6 2" xfId="14634"/>
    <cellStyle name="Normal 26 7" xfId="2277"/>
    <cellStyle name="Normal 26 7 2" xfId="10554"/>
    <cellStyle name="Normal 26 8" xfId="8508"/>
    <cellStyle name="Normal 27" xfId="144"/>
    <cellStyle name="Normal 27 2" xfId="1238"/>
    <cellStyle name="Normal 27 2 2" xfId="5329"/>
    <cellStyle name="Normal 27 2 2 2" xfId="13606"/>
    <cellStyle name="Normal 27 2 3" xfId="7354"/>
    <cellStyle name="Normal 27 2 3 2" xfId="15631"/>
    <cellStyle name="Normal 27 2 4" xfId="3294"/>
    <cellStyle name="Normal 27 2 4 2" xfId="11571"/>
    <cellStyle name="Normal 27 2 5" xfId="9522"/>
    <cellStyle name="Normal 27 3" xfId="729"/>
    <cellStyle name="Normal 27 3 2" xfId="4833"/>
    <cellStyle name="Normal 27 3 2 2" xfId="13110"/>
    <cellStyle name="Normal 27 3 3" xfId="6858"/>
    <cellStyle name="Normal 27 3 3 2" xfId="15135"/>
    <cellStyle name="Normal 27 3 4" xfId="2789"/>
    <cellStyle name="Normal 27 3 4 2" xfId="11066"/>
    <cellStyle name="Normal 27 3 5" xfId="9018"/>
    <cellStyle name="Normal 27 4" xfId="1779"/>
    <cellStyle name="Normal 27 4 2" xfId="5866"/>
    <cellStyle name="Normal 27 4 2 2" xfId="14143"/>
    <cellStyle name="Normal 27 4 3" xfId="7866"/>
    <cellStyle name="Normal 27 4 3 2" xfId="16143"/>
    <cellStyle name="Normal 27 4 4" xfId="3832"/>
    <cellStyle name="Normal 27 4 4 2" xfId="12109"/>
    <cellStyle name="Normal 27 4 5" xfId="10060"/>
    <cellStyle name="Normal 27 5" xfId="4329"/>
    <cellStyle name="Normal 27 5 2" xfId="12606"/>
    <cellStyle name="Normal 27 6" xfId="6360"/>
    <cellStyle name="Normal 27 6 2" xfId="14637"/>
    <cellStyle name="Normal 27 7" xfId="2280"/>
    <cellStyle name="Normal 27 7 2" xfId="10557"/>
    <cellStyle name="Normal 27 8" xfId="8511"/>
    <cellStyle name="Normal 28" xfId="153"/>
    <cellStyle name="Normal 28 2" xfId="1247"/>
    <cellStyle name="Normal 28 2 2" xfId="5338"/>
    <cellStyle name="Normal 28 2 2 2" xfId="13615"/>
    <cellStyle name="Normal 28 2 3" xfId="7363"/>
    <cellStyle name="Normal 28 2 3 2" xfId="15640"/>
    <cellStyle name="Normal 28 2 4" xfId="3303"/>
    <cellStyle name="Normal 28 2 4 2" xfId="11580"/>
    <cellStyle name="Normal 28 2 5" xfId="9531"/>
    <cellStyle name="Normal 28 3" xfId="738"/>
    <cellStyle name="Normal 28 3 2" xfId="4842"/>
    <cellStyle name="Normal 28 3 2 2" xfId="13119"/>
    <cellStyle name="Normal 28 3 3" xfId="6867"/>
    <cellStyle name="Normal 28 3 3 2" xfId="15144"/>
    <cellStyle name="Normal 28 3 4" xfId="2798"/>
    <cellStyle name="Normal 28 3 4 2" xfId="11075"/>
    <cellStyle name="Normal 28 3 5" xfId="9027"/>
    <cellStyle name="Normal 28 4" xfId="1788"/>
    <cellStyle name="Normal 28 4 2" xfId="5875"/>
    <cellStyle name="Normal 28 4 2 2" xfId="14152"/>
    <cellStyle name="Normal 28 4 3" xfId="7875"/>
    <cellStyle name="Normal 28 4 3 2" xfId="16152"/>
    <cellStyle name="Normal 28 4 4" xfId="3841"/>
    <cellStyle name="Normal 28 4 4 2" xfId="12118"/>
    <cellStyle name="Normal 28 4 5" xfId="10069"/>
    <cellStyle name="Normal 28 5" xfId="4338"/>
    <cellStyle name="Normal 28 5 2" xfId="12615"/>
    <cellStyle name="Normal 28 6" xfId="6369"/>
    <cellStyle name="Normal 28 6 2" xfId="14646"/>
    <cellStyle name="Normal 28 7" xfId="2289"/>
    <cellStyle name="Normal 28 7 2" xfId="10566"/>
    <cellStyle name="Normal 28 8" xfId="8520"/>
    <cellStyle name="Normal 29" xfId="149"/>
    <cellStyle name="Normal 29 2" xfId="1243"/>
    <cellStyle name="Normal 29 2 2" xfId="5334"/>
    <cellStyle name="Normal 29 2 2 2" xfId="13611"/>
    <cellStyle name="Normal 29 2 3" xfId="7359"/>
    <cellStyle name="Normal 29 2 3 2" xfId="15636"/>
    <cellStyle name="Normal 29 2 4" xfId="3299"/>
    <cellStyle name="Normal 29 2 4 2" xfId="11576"/>
    <cellStyle name="Normal 29 2 5" xfId="9527"/>
    <cellStyle name="Normal 29 3" xfId="734"/>
    <cellStyle name="Normal 29 3 2" xfId="4838"/>
    <cellStyle name="Normal 29 3 2 2" xfId="13115"/>
    <cellStyle name="Normal 29 3 3" xfId="6863"/>
    <cellStyle name="Normal 29 3 3 2" xfId="15140"/>
    <cellStyle name="Normal 29 3 4" xfId="2794"/>
    <cellStyle name="Normal 29 3 4 2" xfId="11071"/>
    <cellStyle name="Normal 29 3 5" xfId="9023"/>
    <cellStyle name="Normal 29 4" xfId="1784"/>
    <cellStyle name="Normal 29 4 2" xfId="5871"/>
    <cellStyle name="Normal 29 4 2 2" xfId="14148"/>
    <cellStyle name="Normal 29 4 3" xfId="7871"/>
    <cellStyle name="Normal 29 4 3 2" xfId="16148"/>
    <cellStyle name="Normal 29 4 4" xfId="3837"/>
    <cellStyle name="Normal 29 4 4 2" xfId="12114"/>
    <cellStyle name="Normal 29 4 5" xfId="10065"/>
    <cellStyle name="Normal 29 5" xfId="4334"/>
    <cellStyle name="Normal 29 5 2" xfId="12611"/>
    <cellStyle name="Normal 29 6" xfId="6365"/>
    <cellStyle name="Normal 29 6 2" xfId="14642"/>
    <cellStyle name="Normal 29 7" xfId="2285"/>
    <cellStyle name="Normal 29 7 2" xfId="10562"/>
    <cellStyle name="Normal 29 8" xfId="8516"/>
    <cellStyle name="Normal 3" xfId="514"/>
    <cellStyle name="Normal 30" xfId="135"/>
    <cellStyle name="Normal 30 2" xfId="1229"/>
    <cellStyle name="Normal 30 2 2" xfId="5320"/>
    <cellStyle name="Normal 30 2 2 2" xfId="13597"/>
    <cellStyle name="Normal 30 2 3" xfId="7345"/>
    <cellStyle name="Normal 30 2 3 2" xfId="15622"/>
    <cellStyle name="Normal 30 2 4" xfId="3285"/>
    <cellStyle name="Normal 30 2 4 2" xfId="11562"/>
    <cellStyle name="Normal 30 2 5" xfId="9513"/>
    <cellStyle name="Normal 30 3" xfId="720"/>
    <cellStyle name="Normal 30 3 2" xfId="4824"/>
    <cellStyle name="Normal 30 3 2 2" xfId="13101"/>
    <cellStyle name="Normal 30 3 3" xfId="6849"/>
    <cellStyle name="Normal 30 3 3 2" xfId="15126"/>
    <cellStyle name="Normal 30 3 4" xfId="2780"/>
    <cellStyle name="Normal 30 3 4 2" xfId="11057"/>
    <cellStyle name="Normal 30 3 5" xfId="9009"/>
    <cellStyle name="Normal 30 4" xfId="1770"/>
    <cellStyle name="Normal 30 4 2" xfId="5857"/>
    <cellStyle name="Normal 30 4 2 2" xfId="14134"/>
    <cellStyle name="Normal 30 4 3" xfId="7857"/>
    <cellStyle name="Normal 30 4 3 2" xfId="16134"/>
    <cellStyle name="Normal 30 4 4" xfId="3823"/>
    <cellStyle name="Normal 30 4 4 2" xfId="12100"/>
    <cellStyle name="Normal 30 4 5" xfId="10051"/>
    <cellStyle name="Normal 30 5" xfId="4320"/>
    <cellStyle name="Normal 30 5 2" xfId="12597"/>
    <cellStyle name="Normal 30 6" xfId="6351"/>
    <cellStyle name="Normal 30 6 2" xfId="14628"/>
    <cellStyle name="Normal 30 7" xfId="2271"/>
    <cellStyle name="Normal 30 7 2" xfId="10548"/>
    <cellStyle name="Normal 30 8" xfId="8502"/>
    <cellStyle name="Normal 31" xfId="140"/>
    <cellStyle name="Normal 31 2" xfId="1234"/>
    <cellStyle name="Normal 31 2 2" xfId="5325"/>
    <cellStyle name="Normal 31 2 2 2" xfId="13602"/>
    <cellStyle name="Normal 31 2 3" xfId="7350"/>
    <cellStyle name="Normal 31 2 3 2" xfId="15627"/>
    <cellStyle name="Normal 31 2 4" xfId="3290"/>
    <cellStyle name="Normal 31 2 4 2" xfId="11567"/>
    <cellStyle name="Normal 31 2 5" xfId="9518"/>
    <cellStyle name="Normal 31 3" xfId="725"/>
    <cellStyle name="Normal 31 3 2" xfId="4829"/>
    <cellStyle name="Normal 31 3 2 2" xfId="13106"/>
    <cellStyle name="Normal 31 3 3" xfId="6854"/>
    <cellStyle name="Normal 31 3 3 2" xfId="15131"/>
    <cellStyle name="Normal 31 3 4" xfId="2785"/>
    <cellStyle name="Normal 31 3 4 2" xfId="11062"/>
    <cellStyle name="Normal 31 3 5" xfId="9014"/>
    <cellStyle name="Normal 31 4" xfId="1775"/>
    <cellStyle name="Normal 31 4 2" xfId="5862"/>
    <cellStyle name="Normal 31 4 2 2" xfId="14139"/>
    <cellStyle name="Normal 31 4 3" xfId="7862"/>
    <cellStyle name="Normal 31 4 3 2" xfId="16139"/>
    <cellStyle name="Normal 31 4 4" xfId="3828"/>
    <cellStyle name="Normal 31 4 4 2" xfId="12105"/>
    <cellStyle name="Normal 31 4 5" xfId="10056"/>
    <cellStyle name="Normal 31 5" xfId="4325"/>
    <cellStyle name="Normal 31 5 2" xfId="12602"/>
    <cellStyle name="Normal 31 6" xfId="6356"/>
    <cellStyle name="Normal 31 6 2" xfId="14633"/>
    <cellStyle name="Normal 31 7" xfId="2276"/>
    <cellStyle name="Normal 31 7 2" xfId="10553"/>
    <cellStyle name="Normal 31 8" xfId="8507"/>
    <cellStyle name="Normal 32" xfId="143"/>
    <cellStyle name="Normal 32 2" xfId="1237"/>
    <cellStyle name="Normal 32 2 2" xfId="5328"/>
    <cellStyle name="Normal 32 2 2 2" xfId="13605"/>
    <cellStyle name="Normal 32 2 3" xfId="7353"/>
    <cellStyle name="Normal 32 2 3 2" xfId="15630"/>
    <cellStyle name="Normal 32 2 4" xfId="3293"/>
    <cellStyle name="Normal 32 2 4 2" xfId="11570"/>
    <cellStyle name="Normal 32 2 5" xfId="9521"/>
    <cellStyle name="Normal 32 3" xfId="728"/>
    <cellStyle name="Normal 32 3 2" xfId="4832"/>
    <cellStyle name="Normal 32 3 2 2" xfId="13109"/>
    <cellStyle name="Normal 32 3 3" xfId="6857"/>
    <cellStyle name="Normal 32 3 3 2" xfId="15134"/>
    <cellStyle name="Normal 32 3 4" xfId="2788"/>
    <cellStyle name="Normal 32 3 4 2" xfId="11065"/>
    <cellStyle name="Normal 32 3 5" xfId="9017"/>
    <cellStyle name="Normal 32 4" xfId="1778"/>
    <cellStyle name="Normal 32 4 2" xfId="5865"/>
    <cellStyle name="Normal 32 4 2 2" xfId="14142"/>
    <cellStyle name="Normal 32 4 3" xfId="7865"/>
    <cellStyle name="Normal 32 4 3 2" xfId="16142"/>
    <cellStyle name="Normal 32 4 4" xfId="3831"/>
    <cellStyle name="Normal 32 4 4 2" xfId="12108"/>
    <cellStyle name="Normal 32 4 5" xfId="10059"/>
    <cellStyle name="Normal 32 5" xfId="4328"/>
    <cellStyle name="Normal 32 5 2" xfId="12605"/>
    <cellStyle name="Normal 32 6" xfId="6359"/>
    <cellStyle name="Normal 32 6 2" xfId="14636"/>
    <cellStyle name="Normal 32 7" xfId="2279"/>
    <cellStyle name="Normal 32 7 2" xfId="10556"/>
    <cellStyle name="Normal 32 8" xfId="8510"/>
    <cellStyle name="Normal 33" xfId="152"/>
    <cellStyle name="Normal 33 2" xfId="1246"/>
    <cellStyle name="Normal 33 2 2" xfId="5337"/>
    <cellStyle name="Normal 33 2 2 2" xfId="13614"/>
    <cellStyle name="Normal 33 2 3" xfId="7362"/>
    <cellStyle name="Normal 33 2 3 2" xfId="15639"/>
    <cellStyle name="Normal 33 2 4" xfId="3302"/>
    <cellStyle name="Normal 33 2 4 2" xfId="11579"/>
    <cellStyle name="Normal 33 2 5" xfId="9530"/>
    <cellStyle name="Normal 33 3" xfId="737"/>
    <cellStyle name="Normal 33 3 2" xfId="4841"/>
    <cellStyle name="Normal 33 3 2 2" xfId="13118"/>
    <cellStyle name="Normal 33 3 3" xfId="6866"/>
    <cellStyle name="Normal 33 3 3 2" xfId="15143"/>
    <cellStyle name="Normal 33 3 4" xfId="2797"/>
    <cellStyle name="Normal 33 3 4 2" xfId="11074"/>
    <cellStyle name="Normal 33 3 5" xfId="9026"/>
    <cellStyle name="Normal 33 4" xfId="1787"/>
    <cellStyle name="Normal 33 4 2" xfId="5874"/>
    <cellStyle name="Normal 33 4 2 2" xfId="14151"/>
    <cellStyle name="Normal 33 4 3" xfId="7874"/>
    <cellStyle name="Normal 33 4 3 2" xfId="16151"/>
    <cellStyle name="Normal 33 4 4" xfId="3840"/>
    <cellStyle name="Normal 33 4 4 2" xfId="12117"/>
    <cellStyle name="Normal 33 4 5" xfId="10068"/>
    <cellStyle name="Normal 33 5" xfId="4337"/>
    <cellStyle name="Normal 33 5 2" xfId="12614"/>
    <cellStyle name="Normal 33 6" xfId="6368"/>
    <cellStyle name="Normal 33 6 2" xfId="14645"/>
    <cellStyle name="Normal 33 7" xfId="2288"/>
    <cellStyle name="Normal 33 7 2" xfId="10565"/>
    <cellStyle name="Normal 33 8" xfId="8519"/>
    <cellStyle name="Normal 34" xfId="148"/>
    <cellStyle name="Normal 34 2" xfId="1242"/>
    <cellStyle name="Normal 34 2 2" xfId="5333"/>
    <cellStyle name="Normal 34 2 2 2" xfId="13610"/>
    <cellStyle name="Normal 34 2 3" xfId="7358"/>
    <cellStyle name="Normal 34 2 3 2" xfId="15635"/>
    <cellStyle name="Normal 34 2 4" xfId="3298"/>
    <cellStyle name="Normal 34 2 4 2" xfId="11575"/>
    <cellStyle name="Normal 34 2 5" xfId="9526"/>
    <cellStyle name="Normal 34 3" xfId="733"/>
    <cellStyle name="Normal 34 3 2" xfId="4837"/>
    <cellStyle name="Normal 34 3 2 2" xfId="13114"/>
    <cellStyle name="Normal 34 3 3" xfId="6862"/>
    <cellStyle name="Normal 34 3 3 2" xfId="15139"/>
    <cellStyle name="Normal 34 3 4" xfId="2793"/>
    <cellStyle name="Normal 34 3 4 2" xfId="11070"/>
    <cellStyle name="Normal 34 3 5" xfId="9022"/>
    <cellStyle name="Normal 34 4" xfId="1783"/>
    <cellStyle name="Normal 34 4 2" xfId="5870"/>
    <cellStyle name="Normal 34 4 2 2" xfId="14147"/>
    <cellStyle name="Normal 34 4 3" xfId="7870"/>
    <cellStyle name="Normal 34 4 3 2" xfId="16147"/>
    <cellStyle name="Normal 34 4 4" xfId="3836"/>
    <cellStyle name="Normal 34 4 4 2" xfId="12113"/>
    <cellStyle name="Normal 34 4 5" xfId="10064"/>
    <cellStyle name="Normal 34 5" xfId="4333"/>
    <cellStyle name="Normal 34 5 2" xfId="12610"/>
    <cellStyle name="Normal 34 6" xfId="6364"/>
    <cellStyle name="Normal 34 6 2" xfId="14641"/>
    <cellStyle name="Normal 34 7" xfId="2284"/>
    <cellStyle name="Normal 34 7 2" xfId="10561"/>
    <cellStyle name="Normal 34 8" xfId="8515"/>
    <cellStyle name="Normal 35" xfId="515"/>
    <cellStyle name="Normal 35 2" xfId="606"/>
    <cellStyle name="Normal 35 2 2" xfId="2161"/>
    <cellStyle name="Normal 36" xfId="517"/>
    <cellStyle name="Normal 36 2" xfId="1562"/>
    <cellStyle name="Normal 36 2 2" xfId="5651"/>
    <cellStyle name="Normal 36 2 2 2" xfId="13928"/>
    <cellStyle name="Normal 36 2 3" xfId="7673"/>
    <cellStyle name="Normal 36 2 3 2" xfId="15950"/>
    <cellStyle name="Normal 36 2 4" xfId="3617"/>
    <cellStyle name="Normal 36 2 4 2" xfId="11894"/>
    <cellStyle name="Normal 36 2 5" xfId="9845"/>
    <cellStyle name="Normal 36 3" xfId="1051"/>
    <cellStyle name="Normal 36 3 2" xfId="5152"/>
    <cellStyle name="Normal 36 3 2 2" xfId="13429"/>
    <cellStyle name="Normal 36 3 3" xfId="7177"/>
    <cellStyle name="Normal 36 3 3 2" xfId="15454"/>
    <cellStyle name="Normal 36 3 4" xfId="3110"/>
    <cellStyle name="Normal 36 3 4 2" xfId="11387"/>
    <cellStyle name="Normal 36 3 5" xfId="9338"/>
    <cellStyle name="Normal 36 4" xfId="2099"/>
    <cellStyle name="Normal 36 4 2" xfId="6185"/>
    <cellStyle name="Normal 36 4 2 2" xfId="14462"/>
    <cellStyle name="Normal 36 4 3" xfId="8185"/>
    <cellStyle name="Normal 36 4 3 2" xfId="16462"/>
    <cellStyle name="Normal 36 4 4" xfId="4152"/>
    <cellStyle name="Normal 36 4 4 2" xfId="12429"/>
    <cellStyle name="Normal 36 4 5" xfId="10380"/>
    <cellStyle name="Normal 36 5" xfId="4651"/>
    <cellStyle name="Normal 36 5 2" xfId="12928"/>
    <cellStyle name="Normal 36 6" xfId="6679"/>
    <cellStyle name="Normal 36 6 2" xfId="14956"/>
    <cellStyle name="Normal 36 7" xfId="2604"/>
    <cellStyle name="Normal 36 7 2" xfId="10881"/>
    <cellStyle name="Normal 36 8" xfId="8834"/>
    <cellStyle name="Normal 37" xfId="519"/>
    <cellStyle name="Normal 38" xfId="105"/>
    <cellStyle name="Normal 38 2" xfId="1202"/>
    <cellStyle name="Normal 38 2 2" xfId="5293"/>
    <cellStyle name="Normal 38 2 2 2" xfId="13570"/>
    <cellStyle name="Normal 38 2 3" xfId="7318"/>
    <cellStyle name="Normal 38 2 3 2" xfId="15595"/>
    <cellStyle name="Normal 38 2 4" xfId="3258"/>
    <cellStyle name="Normal 38 2 4 2" xfId="11535"/>
    <cellStyle name="Normal 38 2 5" xfId="9486"/>
    <cellStyle name="Normal 38 3" xfId="692"/>
    <cellStyle name="Normal 38 3 2" xfId="4797"/>
    <cellStyle name="Normal 38 3 2 2" xfId="13074"/>
    <cellStyle name="Normal 38 3 3" xfId="6822"/>
    <cellStyle name="Normal 38 3 3 2" xfId="15099"/>
    <cellStyle name="Normal 38 3 4" xfId="2752"/>
    <cellStyle name="Normal 38 3 4 2" xfId="11029"/>
    <cellStyle name="Normal 38 3 5" xfId="8981"/>
    <cellStyle name="Normal 38 4" xfId="1743"/>
    <cellStyle name="Normal 38 4 2" xfId="5830"/>
    <cellStyle name="Normal 38 4 2 2" xfId="14107"/>
    <cellStyle name="Normal 38 4 3" xfId="7830"/>
    <cellStyle name="Normal 38 4 3 2" xfId="16107"/>
    <cellStyle name="Normal 38 4 4" xfId="3796"/>
    <cellStyle name="Normal 38 4 4 2" xfId="12073"/>
    <cellStyle name="Normal 38 4 5" xfId="10024"/>
    <cellStyle name="Normal 38 5" xfId="4293"/>
    <cellStyle name="Normal 38 5 2" xfId="12570"/>
    <cellStyle name="Normal 38 6" xfId="6324"/>
    <cellStyle name="Normal 38 6 2" xfId="14601"/>
    <cellStyle name="Normal 38 7" xfId="2244"/>
    <cellStyle name="Normal 38 7 2" xfId="10521"/>
    <cellStyle name="Normal 38 8" xfId="8475"/>
    <cellStyle name="Normal 39" xfId="521"/>
    <cellStyle name="Normal 39 2" xfId="1565"/>
    <cellStyle name="Normal 39 2 2" xfId="5654"/>
    <cellStyle name="Normal 39 2 2 2" xfId="13931"/>
    <cellStyle name="Normal 39 2 3" xfId="7676"/>
    <cellStyle name="Normal 39 2 3 2" xfId="15953"/>
    <cellStyle name="Normal 39 2 4" xfId="3620"/>
    <cellStyle name="Normal 39 2 4 2" xfId="11897"/>
    <cellStyle name="Normal 39 2 5" xfId="9848"/>
    <cellStyle name="Normal 39 3" xfId="1054"/>
    <cellStyle name="Normal 39 3 2" xfId="5155"/>
    <cellStyle name="Normal 39 3 2 2" xfId="13432"/>
    <cellStyle name="Normal 39 3 3" xfId="7180"/>
    <cellStyle name="Normal 39 3 3 2" xfId="15457"/>
    <cellStyle name="Normal 39 3 4" xfId="3113"/>
    <cellStyle name="Normal 39 3 4 2" xfId="11390"/>
    <cellStyle name="Normal 39 3 5" xfId="9341"/>
    <cellStyle name="Normal 39 4" xfId="2102"/>
    <cellStyle name="Normal 39 4 2" xfId="6188"/>
    <cellStyle name="Normal 39 4 2 2" xfId="14465"/>
    <cellStyle name="Normal 39 4 3" xfId="8188"/>
    <cellStyle name="Normal 39 4 3 2" xfId="16465"/>
    <cellStyle name="Normal 39 4 4" xfId="4155"/>
    <cellStyle name="Normal 39 4 4 2" xfId="12432"/>
    <cellStyle name="Normal 39 4 5" xfId="10383"/>
    <cellStyle name="Normal 39 5" xfId="4654"/>
    <cellStyle name="Normal 39 5 2" xfId="12931"/>
    <cellStyle name="Normal 39 6" xfId="6682"/>
    <cellStyle name="Normal 39 6 2" xfId="14959"/>
    <cellStyle name="Normal 39 7" xfId="2607"/>
    <cellStyle name="Normal 39 7 2" xfId="10884"/>
    <cellStyle name="Normal 39 8" xfId="8837"/>
    <cellStyle name="Normal 4" xfId="523"/>
    <cellStyle name="Normal 40" xfId="516"/>
    <cellStyle name="Normal 40 2" xfId="1561"/>
    <cellStyle name="Normal 40 2 2" xfId="5650"/>
    <cellStyle name="Normal 40 2 2 2" xfId="13927"/>
    <cellStyle name="Normal 40 2 3" xfId="7672"/>
    <cellStyle name="Normal 40 2 3 2" xfId="15949"/>
    <cellStyle name="Normal 40 2 4" xfId="3616"/>
    <cellStyle name="Normal 40 2 4 2" xfId="11893"/>
    <cellStyle name="Normal 40 2 5" xfId="9844"/>
    <cellStyle name="Normal 40 3" xfId="1050"/>
    <cellStyle name="Normal 40 3 2" xfId="5151"/>
    <cellStyle name="Normal 40 3 2 2" xfId="13428"/>
    <cellStyle name="Normal 40 3 3" xfId="7176"/>
    <cellStyle name="Normal 40 3 3 2" xfId="15453"/>
    <cellStyle name="Normal 40 3 4" xfId="3109"/>
    <cellStyle name="Normal 40 3 4 2" xfId="11386"/>
    <cellStyle name="Normal 40 3 5" xfId="9337"/>
    <cellStyle name="Normal 40 4" xfId="2098"/>
    <cellStyle name="Normal 40 4 2" xfId="6184"/>
    <cellStyle name="Normal 40 4 2 2" xfId="14461"/>
    <cellStyle name="Normal 40 4 3" xfId="8184"/>
    <cellStyle name="Normal 40 4 3 2" xfId="16461"/>
    <cellStyle name="Normal 40 4 4" xfId="4151"/>
    <cellStyle name="Normal 40 4 4 2" xfId="12428"/>
    <cellStyle name="Normal 40 4 5" xfId="10379"/>
    <cellStyle name="Normal 40 5" xfId="4650"/>
    <cellStyle name="Normal 40 5 2" xfId="12927"/>
    <cellStyle name="Normal 40 6" xfId="6678"/>
    <cellStyle name="Normal 40 6 2" xfId="14955"/>
    <cellStyle name="Normal 40 7" xfId="2603"/>
    <cellStyle name="Normal 40 7 2" xfId="10880"/>
    <cellStyle name="Normal 40 8" xfId="8833"/>
    <cellStyle name="Normal 41" xfId="518"/>
    <cellStyle name="Normal 41 2" xfId="1563"/>
    <cellStyle name="Normal 41 2 2" xfId="5652"/>
    <cellStyle name="Normal 41 2 2 2" xfId="13929"/>
    <cellStyle name="Normal 41 2 3" xfId="7674"/>
    <cellStyle name="Normal 41 2 3 2" xfId="15951"/>
    <cellStyle name="Normal 41 2 4" xfId="3618"/>
    <cellStyle name="Normal 41 2 4 2" xfId="11895"/>
    <cellStyle name="Normal 41 2 5" xfId="9846"/>
    <cellStyle name="Normal 41 3" xfId="1052"/>
    <cellStyle name="Normal 41 3 2" xfId="5153"/>
    <cellStyle name="Normal 41 3 2 2" xfId="13430"/>
    <cellStyle name="Normal 41 3 3" xfId="7178"/>
    <cellStyle name="Normal 41 3 3 2" xfId="15455"/>
    <cellStyle name="Normal 41 3 4" xfId="3111"/>
    <cellStyle name="Normal 41 3 4 2" xfId="11388"/>
    <cellStyle name="Normal 41 3 5" xfId="9339"/>
    <cellStyle name="Normal 41 4" xfId="2100"/>
    <cellStyle name="Normal 41 4 2" xfId="6186"/>
    <cellStyle name="Normal 41 4 2 2" xfId="14463"/>
    <cellStyle name="Normal 41 4 3" xfId="8186"/>
    <cellStyle name="Normal 41 4 3 2" xfId="16463"/>
    <cellStyle name="Normal 41 4 4" xfId="4153"/>
    <cellStyle name="Normal 41 4 4 2" xfId="12430"/>
    <cellStyle name="Normal 41 4 5" xfId="10381"/>
    <cellStyle name="Normal 41 5" xfId="4652"/>
    <cellStyle name="Normal 41 5 2" xfId="12929"/>
    <cellStyle name="Normal 41 6" xfId="6680"/>
    <cellStyle name="Normal 41 6 2" xfId="14957"/>
    <cellStyle name="Normal 41 7" xfId="2605"/>
    <cellStyle name="Normal 41 7 2" xfId="10882"/>
    <cellStyle name="Normal 41 8" xfId="8835"/>
    <cellStyle name="Normal 42" xfId="5"/>
    <cellStyle name="Normal 42 2" xfId="612"/>
    <cellStyle name="Normal 42 2 2" xfId="1564"/>
    <cellStyle name="Normal 42 2 2 2" xfId="5653"/>
    <cellStyle name="Normal 42 2 2 2 2" xfId="13930"/>
    <cellStyle name="Normal 42 2 2 3" xfId="7675"/>
    <cellStyle name="Normal 42 2 2 3 2" xfId="15952"/>
    <cellStyle name="Normal 42 2 2 4" xfId="3619"/>
    <cellStyle name="Normal 42 2 2 4 2" xfId="11896"/>
    <cellStyle name="Normal 42 2 2 5" xfId="9847"/>
    <cellStyle name="Normal 42 2 3" xfId="4718"/>
    <cellStyle name="Normal 42 2 3 2" xfId="12995"/>
    <cellStyle name="Normal 42 2 4" xfId="6743"/>
    <cellStyle name="Normal 42 2 4 2" xfId="15020"/>
    <cellStyle name="Normal 42 2 5" xfId="2673"/>
    <cellStyle name="Normal 42 2 5 2" xfId="10950"/>
    <cellStyle name="Normal 42 2 6" xfId="8902"/>
    <cellStyle name="Normal 42 3" xfId="1053"/>
    <cellStyle name="Normal 42 3 2" xfId="5154"/>
    <cellStyle name="Normal 42 3 2 2" xfId="13431"/>
    <cellStyle name="Normal 42 3 3" xfId="7179"/>
    <cellStyle name="Normal 42 3 3 2" xfId="15456"/>
    <cellStyle name="Normal 42 3 4" xfId="3112"/>
    <cellStyle name="Normal 42 3 4 2" xfId="11389"/>
    <cellStyle name="Normal 42 3 5" xfId="9340"/>
    <cellStyle name="Normal 42 4" xfId="2101"/>
    <cellStyle name="Normal 42 4 2" xfId="6187"/>
    <cellStyle name="Normal 42 4 2 2" xfId="14464"/>
    <cellStyle name="Normal 42 4 3" xfId="8187"/>
    <cellStyle name="Normal 42 4 3 2" xfId="16464"/>
    <cellStyle name="Normal 42 4 4" xfId="4154"/>
    <cellStyle name="Normal 42 4 4 2" xfId="12431"/>
    <cellStyle name="Normal 42 4 5" xfId="10382"/>
    <cellStyle name="Normal 42 5" xfId="4653"/>
    <cellStyle name="Normal 42 5 2" xfId="12930"/>
    <cellStyle name="Normal 42 6" xfId="6681"/>
    <cellStyle name="Normal 42 6 2" xfId="14958"/>
    <cellStyle name="Normal 42 7" xfId="2606"/>
    <cellStyle name="Normal 42 7 2" xfId="10883"/>
    <cellStyle name="Normal 42 8" xfId="8836"/>
    <cellStyle name="Normal 42 9" xfId="520"/>
    <cellStyle name="Normal 43" xfId="106"/>
    <cellStyle name="Normal 43 2" xfId="1203"/>
    <cellStyle name="Normal 43 2 2" xfId="5294"/>
    <cellStyle name="Normal 43 2 2 2" xfId="13571"/>
    <cellStyle name="Normal 43 2 3" xfId="7319"/>
    <cellStyle name="Normal 43 2 3 2" xfId="15596"/>
    <cellStyle name="Normal 43 2 4" xfId="3259"/>
    <cellStyle name="Normal 43 2 4 2" xfId="11536"/>
    <cellStyle name="Normal 43 2 5" xfId="9487"/>
    <cellStyle name="Normal 43 3" xfId="693"/>
    <cellStyle name="Normal 43 3 2" xfId="4798"/>
    <cellStyle name="Normal 43 3 2 2" xfId="13075"/>
    <cellStyle name="Normal 43 3 3" xfId="6823"/>
    <cellStyle name="Normal 43 3 3 2" xfId="15100"/>
    <cellStyle name="Normal 43 3 4" xfId="2753"/>
    <cellStyle name="Normal 43 3 4 2" xfId="11030"/>
    <cellStyle name="Normal 43 3 5" xfId="8982"/>
    <cellStyle name="Normal 43 4" xfId="1744"/>
    <cellStyle name="Normal 43 4 2" xfId="5831"/>
    <cellStyle name="Normal 43 4 2 2" xfId="14108"/>
    <cellStyle name="Normal 43 4 3" xfId="7831"/>
    <cellStyle name="Normal 43 4 3 2" xfId="16108"/>
    <cellStyle name="Normal 43 4 4" xfId="3797"/>
    <cellStyle name="Normal 43 4 4 2" xfId="12074"/>
    <cellStyle name="Normal 43 4 5" xfId="10025"/>
    <cellStyle name="Normal 43 5" xfId="4294"/>
    <cellStyle name="Normal 43 5 2" xfId="12571"/>
    <cellStyle name="Normal 43 6" xfId="6325"/>
    <cellStyle name="Normal 43 6 2" xfId="14602"/>
    <cellStyle name="Normal 43 7" xfId="2245"/>
    <cellStyle name="Normal 43 7 2" xfId="10522"/>
    <cellStyle name="Normal 43 8" xfId="8476"/>
    <cellStyle name="Normal 44" xfId="522"/>
    <cellStyle name="Normal 45" xfId="611"/>
    <cellStyle name="Normal 45 2" xfId="1121"/>
    <cellStyle name="Normal 45 2 2" xfId="5213"/>
    <cellStyle name="Normal 45 2 2 2" xfId="13490"/>
    <cellStyle name="Normal 45 2 3" xfId="7238"/>
    <cellStyle name="Normal 45 2 3 2" xfId="15515"/>
    <cellStyle name="Normal 45 2 4" xfId="3178"/>
    <cellStyle name="Normal 45 2 4 2" xfId="11455"/>
    <cellStyle name="Normal 45 2 5" xfId="9406"/>
    <cellStyle name="Normal 45 3" xfId="4717"/>
    <cellStyle name="Normal 45 3 2" xfId="12994"/>
    <cellStyle name="Normal 45 4" xfId="6742"/>
    <cellStyle name="Normal 45 4 2" xfId="15019"/>
    <cellStyle name="Normal 45 5" xfId="2672"/>
    <cellStyle name="Normal 45 5 2" xfId="10949"/>
    <cellStyle name="Normal 45 6" xfId="8901"/>
    <cellStyle name="Normal 46" xfId="609"/>
    <cellStyle name="Normal 46 2" xfId="1657"/>
    <cellStyle name="Normal 46 2 2" xfId="5744"/>
    <cellStyle name="Normal 46 2 2 2" xfId="14021"/>
    <cellStyle name="Normal 46 2 3" xfId="7744"/>
    <cellStyle name="Normal 46 2 3 2" xfId="16021"/>
    <cellStyle name="Normal 46 2 4" xfId="3710"/>
    <cellStyle name="Normal 46 2 4 2" xfId="11987"/>
    <cellStyle name="Normal 46 2 5" xfId="9938"/>
    <cellStyle name="Normal 46 3" xfId="4715"/>
    <cellStyle name="Normal 46 3 2" xfId="12992"/>
    <cellStyle name="Normal 46 4" xfId="6740"/>
    <cellStyle name="Normal 46 4 2" xfId="15017"/>
    <cellStyle name="Normal 46 5" xfId="2670"/>
    <cellStyle name="Normal 46 5 2" xfId="10947"/>
    <cellStyle name="Normal 46 6" xfId="8899"/>
    <cellStyle name="Normal 47" xfId="613"/>
    <cellStyle name="Normal 47 2" xfId="4719"/>
    <cellStyle name="Normal 47 2 2" xfId="12996"/>
    <cellStyle name="Normal 47 3" xfId="6744"/>
    <cellStyle name="Normal 47 3 2" xfId="15021"/>
    <cellStyle name="Normal 47 4" xfId="2674"/>
    <cellStyle name="Normal 47 4 2" xfId="10951"/>
    <cellStyle name="Normal 47 5" xfId="8903"/>
    <cellStyle name="Normal 48" xfId="2164"/>
    <cellStyle name="Normal 49" xfId="8"/>
    <cellStyle name="Normal 49 2" xfId="12492"/>
    <cellStyle name="Normal 49 3" xfId="4215"/>
    <cellStyle name="Normal 5" xfId="524"/>
    <cellStyle name="Normal 5 10" xfId="8838"/>
    <cellStyle name="Normal 5 2" xfId="28"/>
    <cellStyle name="Normal 5 2 2" xfId="407"/>
    <cellStyle name="Normal 5 2 2 2" xfId="1483"/>
    <cellStyle name="Normal 5 2 2 2 2" xfId="5573"/>
    <cellStyle name="Normal 5 2 2 2 2 2" xfId="13850"/>
    <cellStyle name="Normal 5 2 2 2 3" xfId="7597"/>
    <cellStyle name="Normal 5 2 2 2 3 2" xfId="15874"/>
    <cellStyle name="Normal 5 2 2 2 4" xfId="3539"/>
    <cellStyle name="Normal 5 2 2 2 4 2" xfId="11816"/>
    <cellStyle name="Normal 5 2 2 2 5" xfId="9767"/>
    <cellStyle name="Normal 5 2 2 3" xfId="973"/>
    <cellStyle name="Normal 5 2 2 3 2" xfId="5076"/>
    <cellStyle name="Normal 5 2 2 3 2 2" xfId="13353"/>
    <cellStyle name="Normal 5 2 2 3 3" xfId="7101"/>
    <cellStyle name="Normal 5 2 2 3 3 2" xfId="15378"/>
    <cellStyle name="Normal 5 2 2 3 4" xfId="3033"/>
    <cellStyle name="Normal 5 2 2 3 4 2" xfId="11310"/>
    <cellStyle name="Normal 5 2 2 3 5" xfId="9262"/>
    <cellStyle name="Normal 5 2 2 4" xfId="2023"/>
    <cellStyle name="Normal 5 2 2 4 2" xfId="6109"/>
    <cellStyle name="Normal 5 2 2 4 2 2" xfId="14386"/>
    <cellStyle name="Normal 5 2 2 4 3" xfId="8109"/>
    <cellStyle name="Normal 5 2 2 4 3 2" xfId="16386"/>
    <cellStyle name="Normal 5 2 2 4 4" xfId="4076"/>
    <cellStyle name="Normal 5 2 2 4 4 2" xfId="12353"/>
    <cellStyle name="Normal 5 2 2 4 5" xfId="10304"/>
    <cellStyle name="Normal 5 2 2 5" xfId="4573"/>
    <cellStyle name="Normal 5 2 2 5 2" xfId="12850"/>
    <cellStyle name="Normal 5 2 2 6" xfId="6603"/>
    <cellStyle name="Normal 5 2 2 6 2" xfId="14880"/>
    <cellStyle name="Normal 5 2 2 7" xfId="2526"/>
    <cellStyle name="Normal 5 2 2 7 2" xfId="10803"/>
    <cellStyle name="Normal 5 2 2 8" xfId="8756"/>
    <cellStyle name="Normal 5 2 3" xfId="1132"/>
    <cellStyle name="Normal 5 2 3 2" xfId="5224"/>
    <cellStyle name="Normal 5 2 3 2 2" xfId="13501"/>
    <cellStyle name="Normal 5 2 3 3" xfId="7249"/>
    <cellStyle name="Normal 5 2 3 3 2" xfId="15526"/>
    <cellStyle name="Normal 5 2 3 4" xfId="3189"/>
    <cellStyle name="Normal 5 2 3 4 2" xfId="11466"/>
    <cellStyle name="Normal 5 2 3 5" xfId="9417"/>
    <cellStyle name="Normal 5 2 4" xfId="624"/>
    <cellStyle name="Normal 5 2 4 2" xfId="4730"/>
    <cellStyle name="Normal 5 2 4 2 2" xfId="13007"/>
    <cellStyle name="Normal 5 2 4 3" xfId="6755"/>
    <cellStyle name="Normal 5 2 4 3 2" xfId="15032"/>
    <cellStyle name="Normal 5 2 4 4" xfId="2685"/>
    <cellStyle name="Normal 5 2 4 4 2" xfId="10962"/>
    <cellStyle name="Normal 5 2 4 5" xfId="8914"/>
    <cellStyle name="Normal 5 2 5" xfId="1676"/>
    <cellStyle name="Normal 5 2 5 2" xfId="5763"/>
    <cellStyle name="Normal 5 2 5 2 2" xfId="14040"/>
    <cellStyle name="Normal 5 2 5 3" xfId="7763"/>
    <cellStyle name="Normal 5 2 5 3 2" xfId="16040"/>
    <cellStyle name="Normal 5 2 5 4" xfId="3729"/>
    <cellStyle name="Normal 5 2 5 4 2" xfId="12006"/>
    <cellStyle name="Normal 5 2 5 5" xfId="9957"/>
    <cellStyle name="Normal 5 2 6" xfId="4226"/>
    <cellStyle name="Normal 5 2 6 2" xfId="12503"/>
    <cellStyle name="Normal 5 2 7" xfId="6257"/>
    <cellStyle name="Normal 5 2 7 2" xfId="14534"/>
    <cellStyle name="Normal 5 2 8" xfId="2176"/>
    <cellStyle name="Normal 5 2 8 2" xfId="10453"/>
    <cellStyle name="Normal 5 2 9" xfId="8408"/>
    <cellStyle name="Normal 5 3" xfId="525"/>
    <cellStyle name="Normal 5 3 2" xfId="1567"/>
    <cellStyle name="Normal 5 3 2 2" xfId="5656"/>
    <cellStyle name="Normal 5 3 2 2 2" xfId="13933"/>
    <cellStyle name="Normal 5 3 2 3" xfId="7678"/>
    <cellStyle name="Normal 5 3 2 3 2" xfId="15955"/>
    <cellStyle name="Normal 5 3 2 4" xfId="3622"/>
    <cellStyle name="Normal 5 3 2 4 2" xfId="11899"/>
    <cellStyle name="Normal 5 3 2 5" xfId="9850"/>
    <cellStyle name="Normal 5 3 3" xfId="1056"/>
    <cellStyle name="Normal 5 3 3 2" xfId="5157"/>
    <cellStyle name="Normal 5 3 3 2 2" xfId="13434"/>
    <cellStyle name="Normal 5 3 3 3" xfId="7182"/>
    <cellStyle name="Normal 5 3 3 3 2" xfId="15459"/>
    <cellStyle name="Normal 5 3 3 4" xfId="3115"/>
    <cellStyle name="Normal 5 3 3 4 2" xfId="11392"/>
    <cellStyle name="Normal 5 3 3 5" xfId="9343"/>
    <cellStyle name="Normal 5 3 4" xfId="2104"/>
    <cellStyle name="Normal 5 3 4 2" xfId="6190"/>
    <cellStyle name="Normal 5 3 4 2 2" xfId="14467"/>
    <cellStyle name="Normal 5 3 4 3" xfId="8190"/>
    <cellStyle name="Normal 5 3 4 3 2" xfId="16467"/>
    <cellStyle name="Normal 5 3 4 4" xfId="4157"/>
    <cellStyle name="Normal 5 3 4 4 2" xfId="12434"/>
    <cellStyle name="Normal 5 3 4 5" xfId="10385"/>
    <cellStyle name="Normal 5 3 5" xfId="4656"/>
    <cellStyle name="Normal 5 3 5 2" xfId="12933"/>
    <cellStyle name="Normal 5 3 6" xfId="6684"/>
    <cellStyle name="Normal 5 3 6 2" xfId="14961"/>
    <cellStyle name="Normal 5 3 7" xfId="2609"/>
    <cellStyle name="Normal 5 3 7 2" xfId="10886"/>
    <cellStyle name="Normal 5 3 8" xfId="8839"/>
    <cellStyle name="Normal 5 4" xfId="1566"/>
    <cellStyle name="Normal 5 4 2" xfId="5655"/>
    <cellStyle name="Normal 5 4 2 2" xfId="13932"/>
    <cellStyle name="Normal 5 4 3" xfId="7677"/>
    <cellStyle name="Normal 5 4 3 2" xfId="15954"/>
    <cellStyle name="Normal 5 4 4" xfId="3621"/>
    <cellStyle name="Normal 5 4 4 2" xfId="11898"/>
    <cellStyle name="Normal 5 4 5" xfId="9849"/>
    <cellStyle name="Normal 5 5" xfId="1055"/>
    <cellStyle name="Normal 5 5 2" xfId="5156"/>
    <cellStyle name="Normal 5 5 2 2" xfId="13433"/>
    <cellStyle name="Normal 5 5 3" xfId="7181"/>
    <cellStyle name="Normal 5 5 3 2" xfId="15458"/>
    <cellStyle name="Normal 5 5 4" xfId="3114"/>
    <cellStyle name="Normal 5 5 4 2" xfId="11391"/>
    <cellStyle name="Normal 5 5 5" xfId="9342"/>
    <cellStyle name="Normal 5 6" xfId="2103"/>
    <cellStyle name="Normal 5 6 2" xfId="6189"/>
    <cellStyle name="Normal 5 6 2 2" xfId="14466"/>
    <cellStyle name="Normal 5 6 3" xfId="8189"/>
    <cellStyle name="Normal 5 6 3 2" xfId="16466"/>
    <cellStyle name="Normal 5 6 4" xfId="4156"/>
    <cellStyle name="Normal 5 6 4 2" xfId="12433"/>
    <cellStyle name="Normal 5 6 5" xfId="10384"/>
    <cellStyle name="Normal 5 7" xfId="4655"/>
    <cellStyle name="Normal 5 7 2" xfId="12932"/>
    <cellStyle name="Normal 5 8" xfId="6683"/>
    <cellStyle name="Normal 5 8 2" xfId="14960"/>
    <cellStyle name="Normal 5 9" xfId="2608"/>
    <cellStyle name="Normal 5 9 2" xfId="10885"/>
    <cellStyle name="Normal 50" xfId="6246"/>
    <cellStyle name="Normal 50 2" xfId="14523"/>
    <cellStyle name="Normal 51" xfId="12"/>
    <cellStyle name="Normal 52" xfId="6"/>
    <cellStyle name="Normal 6" xfId="526"/>
    <cellStyle name="Normal 6 2" xfId="527"/>
    <cellStyle name="Normal 6 2 2" xfId="1569"/>
    <cellStyle name="Normal 6 2 2 2" xfId="5658"/>
    <cellStyle name="Normal 6 2 2 2 2" xfId="13935"/>
    <cellStyle name="Normal 6 2 2 3" xfId="7680"/>
    <cellStyle name="Normal 6 2 2 3 2" xfId="15957"/>
    <cellStyle name="Normal 6 2 2 4" xfId="3624"/>
    <cellStyle name="Normal 6 2 2 4 2" xfId="11901"/>
    <cellStyle name="Normal 6 2 2 5" xfId="9852"/>
    <cellStyle name="Normal 6 2 3" xfId="1058"/>
    <cellStyle name="Normal 6 2 3 2" xfId="5159"/>
    <cellStyle name="Normal 6 2 3 2 2" xfId="13436"/>
    <cellStyle name="Normal 6 2 3 3" xfId="7184"/>
    <cellStyle name="Normal 6 2 3 3 2" xfId="15461"/>
    <cellStyle name="Normal 6 2 3 4" xfId="3117"/>
    <cellStyle name="Normal 6 2 3 4 2" xfId="11394"/>
    <cellStyle name="Normal 6 2 3 5" xfId="9345"/>
    <cellStyle name="Normal 6 2 4" xfId="2106"/>
    <cellStyle name="Normal 6 2 4 2" xfId="6192"/>
    <cellStyle name="Normal 6 2 4 2 2" xfId="14469"/>
    <cellStyle name="Normal 6 2 4 3" xfId="8192"/>
    <cellStyle name="Normal 6 2 4 3 2" xfId="16469"/>
    <cellStyle name="Normal 6 2 4 4" xfId="4159"/>
    <cellStyle name="Normal 6 2 4 4 2" xfId="12436"/>
    <cellStyle name="Normal 6 2 4 5" xfId="10387"/>
    <cellStyle name="Normal 6 2 5" xfId="4658"/>
    <cellStyle name="Normal 6 2 5 2" xfId="12935"/>
    <cellStyle name="Normal 6 2 6" xfId="6686"/>
    <cellStyle name="Normal 6 2 6 2" xfId="14963"/>
    <cellStyle name="Normal 6 2 7" xfId="2611"/>
    <cellStyle name="Normal 6 2 7 2" xfId="10888"/>
    <cellStyle name="Normal 6 2 8" xfId="8841"/>
    <cellStyle name="Normal 6 3" xfId="1568"/>
    <cellStyle name="Normal 6 3 2" xfId="5657"/>
    <cellStyle name="Normal 6 3 2 2" xfId="13934"/>
    <cellStyle name="Normal 6 3 3" xfId="7679"/>
    <cellStyle name="Normal 6 3 3 2" xfId="15956"/>
    <cellStyle name="Normal 6 3 4" xfId="3623"/>
    <cellStyle name="Normal 6 3 4 2" xfId="11900"/>
    <cellStyle name="Normal 6 3 5" xfId="9851"/>
    <cellStyle name="Normal 6 4" xfId="1057"/>
    <cellStyle name="Normal 6 4 2" xfId="5158"/>
    <cellStyle name="Normal 6 4 2 2" xfId="13435"/>
    <cellStyle name="Normal 6 4 3" xfId="7183"/>
    <cellStyle name="Normal 6 4 3 2" xfId="15460"/>
    <cellStyle name="Normal 6 4 4" xfId="3116"/>
    <cellStyle name="Normal 6 4 4 2" xfId="11393"/>
    <cellStyle name="Normal 6 4 5" xfId="9344"/>
    <cellStyle name="Normal 6 5" xfId="2105"/>
    <cellStyle name="Normal 6 5 2" xfId="6191"/>
    <cellStyle name="Normal 6 5 2 2" xfId="14468"/>
    <cellStyle name="Normal 6 5 3" xfId="8191"/>
    <cellStyle name="Normal 6 5 3 2" xfId="16468"/>
    <cellStyle name="Normal 6 5 4" xfId="4158"/>
    <cellStyle name="Normal 6 5 4 2" xfId="12435"/>
    <cellStyle name="Normal 6 5 5" xfId="10386"/>
    <cellStyle name="Normal 6 6" xfId="4657"/>
    <cellStyle name="Normal 6 6 2" xfId="12934"/>
    <cellStyle name="Normal 6 7" xfId="6685"/>
    <cellStyle name="Normal 6 7 2" xfId="14962"/>
    <cellStyle name="Normal 6 8" xfId="2610"/>
    <cellStyle name="Normal 6 8 2" xfId="10887"/>
    <cellStyle name="Normal 6 9" xfId="8840"/>
    <cellStyle name="Normal 7" xfId="492"/>
    <cellStyle name="Normal 7 2" xfId="24"/>
    <cellStyle name="Normal 7 2 2" xfId="1131"/>
    <cellStyle name="Normal 7 2 2 2" xfId="5223"/>
    <cellStyle name="Normal 7 2 2 2 2" xfId="13500"/>
    <cellStyle name="Normal 7 2 2 3" xfId="7248"/>
    <cellStyle name="Normal 7 2 2 3 2" xfId="15525"/>
    <cellStyle name="Normal 7 2 2 4" xfId="3188"/>
    <cellStyle name="Normal 7 2 2 4 2" xfId="11465"/>
    <cellStyle name="Normal 7 2 2 5" xfId="9416"/>
    <cellStyle name="Normal 7 2 3" xfId="623"/>
    <cellStyle name="Normal 7 2 3 2" xfId="4729"/>
    <cellStyle name="Normal 7 2 3 2 2" xfId="13006"/>
    <cellStyle name="Normal 7 2 3 3" xfId="6754"/>
    <cellStyle name="Normal 7 2 3 3 2" xfId="15031"/>
    <cellStyle name="Normal 7 2 3 4" xfId="2684"/>
    <cellStyle name="Normal 7 2 3 4 2" xfId="10961"/>
    <cellStyle name="Normal 7 2 3 5" xfId="8913"/>
    <cellStyle name="Normal 7 2 4" xfId="1675"/>
    <cellStyle name="Normal 7 2 4 2" xfId="5762"/>
    <cellStyle name="Normal 7 2 4 2 2" xfId="14039"/>
    <cellStyle name="Normal 7 2 4 3" xfId="7762"/>
    <cellStyle name="Normal 7 2 4 3 2" xfId="16039"/>
    <cellStyle name="Normal 7 2 4 4" xfId="3728"/>
    <cellStyle name="Normal 7 2 4 4 2" xfId="12005"/>
    <cellStyle name="Normal 7 2 4 5" xfId="9956"/>
    <cellStyle name="Normal 7 2 5" xfId="4225"/>
    <cellStyle name="Normal 7 2 5 2" xfId="12502"/>
    <cellStyle name="Normal 7 2 6" xfId="6256"/>
    <cellStyle name="Normal 7 2 6 2" xfId="14533"/>
    <cellStyle name="Normal 7 2 7" xfId="2175"/>
    <cellStyle name="Normal 7 2 7 2" xfId="10452"/>
    <cellStyle name="Normal 7 2 8" xfId="8407"/>
    <cellStyle name="Normal 7 3" xfId="1542"/>
    <cellStyle name="Normal 7 3 2" xfId="5632"/>
    <cellStyle name="Normal 7 3 2 2" xfId="13909"/>
    <cellStyle name="Normal 7 3 3" xfId="7654"/>
    <cellStyle name="Normal 7 3 3 2" xfId="15931"/>
    <cellStyle name="Normal 7 3 4" xfId="3598"/>
    <cellStyle name="Normal 7 3 4 2" xfId="11875"/>
    <cellStyle name="Normal 7 3 5" xfId="9826"/>
    <cellStyle name="Normal 7 4" xfId="1030"/>
    <cellStyle name="Normal 7 4 2" xfId="5133"/>
    <cellStyle name="Normal 7 4 2 2" xfId="13410"/>
    <cellStyle name="Normal 7 4 3" xfId="7158"/>
    <cellStyle name="Normal 7 4 3 2" xfId="15435"/>
    <cellStyle name="Normal 7 4 4" xfId="3090"/>
    <cellStyle name="Normal 7 4 4 2" xfId="11367"/>
    <cellStyle name="Normal 7 4 5" xfId="9319"/>
    <cellStyle name="Normal 7 5" xfId="2080"/>
    <cellStyle name="Normal 7 5 2" xfId="6166"/>
    <cellStyle name="Normal 7 5 2 2" xfId="14443"/>
    <cellStyle name="Normal 7 5 3" xfId="8166"/>
    <cellStyle name="Normal 7 5 3 2" xfId="16443"/>
    <cellStyle name="Normal 7 5 4" xfId="4133"/>
    <cellStyle name="Normal 7 5 4 2" xfId="12410"/>
    <cellStyle name="Normal 7 5 5" xfId="10361"/>
    <cellStyle name="Normal 7 6" xfId="4632"/>
    <cellStyle name="Normal 7 6 2" xfId="12909"/>
    <cellStyle name="Normal 7 7" xfId="6660"/>
    <cellStyle name="Normal 7 7 2" xfId="14937"/>
    <cellStyle name="Normal 7 8" xfId="2585"/>
    <cellStyle name="Normal 7 8 2" xfId="10862"/>
    <cellStyle name="Normal 7 9" xfId="8815"/>
    <cellStyle name="Normal 8" xfId="530"/>
    <cellStyle name="Normal 8 2" xfId="533"/>
    <cellStyle name="Normal 8 2 2" xfId="1575"/>
    <cellStyle name="Normal 8 2 2 2" xfId="5664"/>
    <cellStyle name="Normal 8 2 2 2 2" xfId="13941"/>
    <cellStyle name="Normal 8 2 2 3" xfId="7686"/>
    <cellStyle name="Normal 8 2 2 3 2" xfId="15963"/>
    <cellStyle name="Normal 8 2 2 4" xfId="3630"/>
    <cellStyle name="Normal 8 2 2 4 2" xfId="11907"/>
    <cellStyle name="Normal 8 2 2 5" xfId="9858"/>
    <cellStyle name="Normal 8 2 3" xfId="1064"/>
    <cellStyle name="Normal 8 2 3 2" xfId="5165"/>
    <cellStyle name="Normal 8 2 3 2 2" xfId="13442"/>
    <cellStyle name="Normal 8 2 3 3" xfId="7190"/>
    <cellStyle name="Normal 8 2 3 3 2" xfId="15467"/>
    <cellStyle name="Normal 8 2 3 4" xfId="3123"/>
    <cellStyle name="Normal 8 2 3 4 2" xfId="11400"/>
    <cellStyle name="Normal 8 2 3 5" xfId="9351"/>
    <cellStyle name="Normal 8 2 4" xfId="2112"/>
    <cellStyle name="Normal 8 2 4 2" xfId="6198"/>
    <cellStyle name="Normal 8 2 4 2 2" xfId="14475"/>
    <cellStyle name="Normal 8 2 4 3" xfId="8198"/>
    <cellStyle name="Normal 8 2 4 3 2" xfId="16475"/>
    <cellStyle name="Normal 8 2 4 4" xfId="4165"/>
    <cellStyle name="Normal 8 2 4 4 2" xfId="12442"/>
    <cellStyle name="Normal 8 2 4 5" xfId="10393"/>
    <cellStyle name="Normal 8 2 5" xfId="4664"/>
    <cellStyle name="Normal 8 2 5 2" xfId="12941"/>
    <cellStyle name="Normal 8 2 6" xfId="6692"/>
    <cellStyle name="Normal 8 2 6 2" xfId="14969"/>
    <cellStyle name="Normal 8 2 7" xfId="2617"/>
    <cellStyle name="Normal 8 2 7 2" xfId="10894"/>
    <cellStyle name="Normal 8 2 8" xfId="8847"/>
    <cellStyle name="Normal 8 3" xfId="1572"/>
    <cellStyle name="Normal 8 3 2" xfId="5661"/>
    <cellStyle name="Normal 8 3 2 2" xfId="13938"/>
    <cellStyle name="Normal 8 3 3" xfId="7683"/>
    <cellStyle name="Normal 8 3 3 2" xfId="15960"/>
    <cellStyle name="Normal 8 3 4" xfId="3627"/>
    <cellStyle name="Normal 8 3 4 2" xfId="11904"/>
    <cellStyle name="Normal 8 3 5" xfId="9855"/>
    <cellStyle name="Normal 8 4" xfId="1061"/>
    <cellStyle name="Normal 8 4 2" xfId="5162"/>
    <cellStyle name="Normal 8 4 2 2" xfId="13439"/>
    <cellStyle name="Normal 8 4 3" xfId="7187"/>
    <cellStyle name="Normal 8 4 3 2" xfId="15464"/>
    <cellStyle name="Normal 8 4 4" xfId="3120"/>
    <cellStyle name="Normal 8 4 4 2" xfId="11397"/>
    <cellStyle name="Normal 8 4 5" xfId="9348"/>
    <cellStyle name="Normal 8 5" xfId="2109"/>
    <cellStyle name="Normal 8 5 2" xfId="6195"/>
    <cellStyle name="Normal 8 5 2 2" xfId="14472"/>
    <cellStyle name="Normal 8 5 3" xfId="8195"/>
    <cellStyle name="Normal 8 5 3 2" xfId="16472"/>
    <cellStyle name="Normal 8 5 4" xfId="4162"/>
    <cellStyle name="Normal 8 5 4 2" xfId="12439"/>
    <cellStyle name="Normal 8 5 5" xfId="10390"/>
    <cellStyle name="Normal 8 6" xfId="4661"/>
    <cellStyle name="Normal 8 6 2" xfId="12938"/>
    <cellStyle name="Normal 8 7" xfId="6689"/>
    <cellStyle name="Normal 8 7 2" xfId="14966"/>
    <cellStyle name="Normal 8 8" xfId="2614"/>
    <cellStyle name="Normal 8 8 2" xfId="10891"/>
    <cellStyle name="Normal 8 9" xfId="8844"/>
    <cellStyle name="Normal 9" xfId="536"/>
    <cellStyle name="Normal 9 10" xfId="8850"/>
    <cellStyle name="Normal 9 2" xfId="538"/>
    <cellStyle name="Normal 9 2 2" xfId="608"/>
    <cellStyle name="Normal 9 2 2 2" xfId="2163"/>
    <cellStyle name="Normal 9 3" xfId="539"/>
    <cellStyle name="Normal 9 3 2" xfId="1580"/>
    <cellStyle name="Normal 9 3 2 2" xfId="5669"/>
    <cellStyle name="Normal 9 3 2 2 2" xfId="13946"/>
    <cellStyle name="Normal 9 3 2 3" xfId="7691"/>
    <cellStyle name="Normal 9 3 2 3 2" xfId="15968"/>
    <cellStyle name="Normal 9 3 2 4" xfId="3635"/>
    <cellStyle name="Normal 9 3 2 4 2" xfId="11912"/>
    <cellStyle name="Normal 9 3 2 5" xfId="9863"/>
    <cellStyle name="Normal 9 3 3" xfId="1069"/>
    <cellStyle name="Normal 9 3 3 2" xfId="5170"/>
    <cellStyle name="Normal 9 3 3 2 2" xfId="13447"/>
    <cellStyle name="Normal 9 3 3 3" xfId="7195"/>
    <cellStyle name="Normal 9 3 3 3 2" xfId="15472"/>
    <cellStyle name="Normal 9 3 3 4" xfId="3128"/>
    <cellStyle name="Normal 9 3 3 4 2" xfId="11405"/>
    <cellStyle name="Normal 9 3 3 5" xfId="9356"/>
    <cellStyle name="Normal 9 3 4" xfId="2117"/>
    <cellStyle name="Normal 9 3 4 2" xfId="6203"/>
    <cellStyle name="Normal 9 3 4 2 2" xfId="14480"/>
    <cellStyle name="Normal 9 3 4 3" xfId="8203"/>
    <cellStyle name="Normal 9 3 4 3 2" xfId="16480"/>
    <cellStyle name="Normal 9 3 4 4" xfId="4170"/>
    <cellStyle name="Normal 9 3 4 4 2" xfId="12447"/>
    <cellStyle name="Normal 9 3 4 5" xfId="10398"/>
    <cellStyle name="Normal 9 3 5" xfId="4669"/>
    <cellStyle name="Normal 9 3 5 2" xfId="12946"/>
    <cellStyle name="Normal 9 3 6" xfId="6697"/>
    <cellStyle name="Normal 9 3 6 2" xfId="14974"/>
    <cellStyle name="Normal 9 3 7" xfId="2622"/>
    <cellStyle name="Normal 9 3 7 2" xfId="10899"/>
    <cellStyle name="Normal 9 3 8" xfId="8852"/>
    <cellStyle name="Normal 9 4" xfId="1578"/>
    <cellStyle name="Normal 9 4 2" xfId="5667"/>
    <cellStyle name="Normal 9 4 2 2" xfId="13944"/>
    <cellStyle name="Normal 9 4 3" xfId="7689"/>
    <cellStyle name="Normal 9 4 3 2" xfId="15966"/>
    <cellStyle name="Normal 9 4 4" xfId="3633"/>
    <cellStyle name="Normal 9 4 4 2" xfId="11910"/>
    <cellStyle name="Normal 9 4 5" xfId="9861"/>
    <cellStyle name="Normal 9 5" xfId="1067"/>
    <cellStyle name="Normal 9 5 2" xfId="5168"/>
    <cellStyle name="Normal 9 5 2 2" xfId="13445"/>
    <cellStyle name="Normal 9 5 3" xfId="7193"/>
    <cellStyle name="Normal 9 5 3 2" xfId="15470"/>
    <cellStyle name="Normal 9 5 4" xfId="3126"/>
    <cellStyle name="Normal 9 5 4 2" xfId="11403"/>
    <cellStyle name="Normal 9 5 5" xfId="9354"/>
    <cellStyle name="Normal 9 6" xfId="2115"/>
    <cellStyle name="Normal 9 6 2" xfId="6201"/>
    <cellStyle name="Normal 9 6 2 2" xfId="14478"/>
    <cellStyle name="Normal 9 6 3" xfId="8201"/>
    <cellStyle name="Normal 9 6 3 2" xfId="16478"/>
    <cellStyle name="Normal 9 6 4" xfId="4168"/>
    <cellStyle name="Normal 9 6 4 2" xfId="12445"/>
    <cellStyle name="Normal 9 6 5" xfId="10396"/>
    <cellStyle name="Normal 9 7" xfId="4667"/>
    <cellStyle name="Normal 9 7 2" xfId="12944"/>
    <cellStyle name="Normal 9 8" xfId="6695"/>
    <cellStyle name="Normal 9 8 2" xfId="14972"/>
    <cellStyle name="Normal 9 9" xfId="2620"/>
    <cellStyle name="Normal 9 9 2" xfId="10897"/>
    <cellStyle name="Normal_Modelo Planilha Financeira" xfId="540"/>
    <cellStyle name="Nota 10" xfId="541"/>
    <cellStyle name="Nota 10 2" xfId="542"/>
    <cellStyle name="Nota 10 2 2" xfId="1582"/>
    <cellStyle name="Nota 10 2 2 2" xfId="5671"/>
    <cellStyle name="Nota 10 2 2 2 2" xfId="13948"/>
    <cellStyle name="Nota 10 2 2 3" xfId="7693"/>
    <cellStyle name="Nota 10 2 2 3 2" xfId="15970"/>
    <cellStyle name="Nota 10 2 2 4" xfId="3637"/>
    <cellStyle name="Nota 10 2 2 4 2" xfId="11914"/>
    <cellStyle name="Nota 10 2 2 5" xfId="9865"/>
    <cellStyle name="Nota 10 2 3" xfId="1071"/>
    <cellStyle name="Nota 10 2 3 2" xfId="5172"/>
    <cellStyle name="Nota 10 2 3 2 2" xfId="13449"/>
    <cellStyle name="Nota 10 2 3 3" xfId="7197"/>
    <cellStyle name="Nota 10 2 3 3 2" xfId="15474"/>
    <cellStyle name="Nota 10 2 3 4" xfId="3130"/>
    <cellStyle name="Nota 10 2 3 4 2" xfId="11407"/>
    <cellStyle name="Nota 10 2 3 5" xfId="9358"/>
    <cellStyle name="Nota 10 2 4" xfId="2119"/>
    <cellStyle name="Nota 10 2 4 2" xfId="6205"/>
    <cellStyle name="Nota 10 2 4 2 2" xfId="14482"/>
    <cellStyle name="Nota 10 2 4 3" xfId="8205"/>
    <cellStyle name="Nota 10 2 4 3 2" xfId="16482"/>
    <cellStyle name="Nota 10 2 4 4" xfId="4172"/>
    <cellStyle name="Nota 10 2 4 4 2" xfId="12449"/>
    <cellStyle name="Nota 10 2 4 5" xfId="10400"/>
    <cellStyle name="Nota 10 2 5" xfId="4671"/>
    <cellStyle name="Nota 10 2 5 2" xfId="12948"/>
    <cellStyle name="Nota 10 2 6" xfId="6699"/>
    <cellStyle name="Nota 10 2 6 2" xfId="14976"/>
    <cellStyle name="Nota 10 2 7" xfId="2624"/>
    <cellStyle name="Nota 10 2 7 2" xfId="10901"/>
    <cellStyle name="Nota 10 2 8" xfId="8854"/>
    <cellStyle name="Nota 10 3" xfId="1581"/>
    <cellStyle name="Nota 10 3 2" xfId="5670"/>
    <cellStyle name="Nota 10 3 2 2" xfId="13947"/>
    <cellStyle name="Nota 10 3 3" xfId="7692"/>
    <cellStyle name="Nota 10 3 3 2" xfId="15969"/>
    <cellStyle name="Nota 10 3 4" xfId="3636"/>
    <cellStyle name="Nota 10 3 4 2" xfId="11913"/>
    <cellStyle name="Nota 10 3 5" xfId="9864"/>
    <cellStyle name="Nota 10 4" xfId="1070"/>
    <cellStyle name="Nota 10 4 2" xfId="5171"/>
    <cellStyle name="Nota 10 4 2 2" xfId="13448"/>
    <cellStyle name="Nota 10 4 3" xfId="7196"/>
    <cellStyle name="Nota 10 4 3 2" xfId="15473"/>
    <cellStyle name="Nota 10 4 4" xfId="3129"/>
    <cellStyle name="Nota 10 4 4 2" xfId="11406"/>
    <cellStyle name="Nota 10 4 5" xfId="9357"/>
    <cellStyle name="Nota 10 5" xfId="2118"/>
    <cellStyle name="Nota 10 5 2" xfId="6204"/>
    <cellStyle name="Nota 10 5 2 2" xfId="14481"/>
    <cellStyle name="Nota 10 5 3" xfId="8204"/>
    <cellStyle name="Nota 10 5 3 2" xfId="16481"/>
    <cellStyle name="Nota 10 5 4" xfId="4171"/>
    <cellStyle name="Nota 10 5 4 2" xfId="12448"/>
    <cellStyle name="Nota 10 5 5" xfId="10399"/>
    <cellStyle name="Nota 10 6" xfId="4670"/>
    <cellStyle name="Nota 10 6 2" xfId="12947"/>
    <cellStyle name="Nota 10 7" xfId="6698"/>
    <cellStyle name="Nota 10 7 2" xfId="14975"/>
    <cellStyle name="Nota 10 8" xfId="2623"/>
    <cellStyle name="Nota 10 8 2" xfId="10900"/>
    <cellStyle name="Nota 10 9" xfId="8853"/>
    <cellStyle name="Nota 11" xfId="411"/>
    <cellStyle name="Nota 11 2" xfId="543"/>
    <cellStyle name="Nota 11 2 2" xfId="1583"/>
    <cellStyle name="Nota 11 2 2 2" xfId="5672"/>
    <cellStyle name="Nota 11 2 2 2 2" xfId="13949"/>
    <cellStyle name="Nota 11 2 2 3" xfId="7694"/>
    <cellStyle name="Nota 11 2 2 3 2" xfId="15971"/>
    <cellStyle name="Nota 11 2 2 4" xfId="3638"/>
    <cellStyle name="Nota 11 2 2 4 2" xfId="11915"/>
    <cellStyle name="Nota 11 2 2 5" xfId="9866"/>
    <cellStyle name="Nota 11 2 3" xfId="1072"/>
    <cellStyle name="Nota 11 2 3 2" xfId="5173"/>
    <cellStyle name="Nota 11 2 3 2 2" xfId="13450"/>
    <cellStyle name="Nota 11 2 3 3" xfId="7198"/>
    <cellStyle name="Nota 11 2 3 3 2" xfId="15475"/>
    <cellStyle name="Nota 11 2 3 4" xfId="3131"/>
    <cellStyle name="Nota 11 2 3 4 2" xfId="11408"/>
    <cellStyle name="Nota 11 2 3 5" xfId="9359"/>
    <cellStyle name="Nota 11 2 4" xfId="2120"/>
    <cellStyle name="Nota 11 2 4 2" xfId="6206"/>
    <cellStyle name="Nota 11 2 4 2 2" xfId="14483"/>
    <cellStyle name="Nota 11 2 4 3" xfId="8206"/>
    <cellStyle name="Nota 11 2 4 3 2" xfId="16483"/>
    <cellStyle name="Nota 11 2 4 4" xfId="4173"/>
    <cellStyle name="Nota 11 2 4 4 2" xfId="12450"/>
    <cellStyle name="Nota 11 2 4 5" xfId="10401"/>
    <cellStyle name="Nota 11 2 5" xfId="4672"/>
    <cellStyle name="Nota 11 2 5 2" xfId="12949"/>
    <cellStyle name="Nota 11 2 6" xfId="6700"/>
    <cellStyle name="Nota 11 2 6 2" xfId="14977"/>
    <cellStyle name="Nota 11 2 7" xfId="2625"/>
    <cellStyle name="Nota 11 2 7 2" xfId="10902"/>
    <cellStyle name="Nota 11 2 8" xfId="8855"/>
    <cellStyle name="Nota 11 3" xfId="1486"/>
    <cellStyle name="Nota 11 3 2" xfId="5576"/>
    <cellStyle name="Nota 11 3 2 2" xfId="13853"/>
    <cellStyle name="Nota 11 3 3" xfId="7600"/>
    <cellStyle name="Nota 11 3 3 2" xfId="15877"/>
    <cellStyle name="Nota 11 3 4" xfId="3542"/>
    <cellStyle name="Nota 11 3 4 2" xfId="11819"/>
    <cellStyle name="Nota 11 3 5" xfId="9770"/>
    <cellStyle name="Nota 11 4" xfId="976"/>
    <cellStyle name="Nota 11 4 2" xfId="5079"/>
    <cellStyle name="Nota 11 4 2 2" xfId="13356"/>
    <cellStyle name="Nota 11 4 3" xfId="7104"/>
    <cellStyle name="Nota 11 4 3 2" xfId="15381"/>
    <cellStyle name="Nota 11 4 4" xfId="3036"/>
    <cellStyle name="Nota 11 4 4 2" xfId="11313"/>
    <cellStyle name="Nota 11 4 5" xfId="9265"/>
    <cellStyle name="Nota 11 5" xfId="2026"/>
    <cellStyle name="Nota 11 5 2" xfId="6112"/>
    <cellStyle name="Nota 11 5 2 2" xfId="14389"/>
    <cellStyle name="Nota 11 5 3" xfId="8112"/>
    <cellStyle name="Nota 11 5 3 2" xfId="16389"/>
    <cellStyle name="Nota 11 5 4" xfId="4079"/>
    <cellStyle name="Nota 11 5 4 2" xfId="12356"/>
    <cellStyle name="Nota 11 5 5" xfId="10307"/>
    <cellStyle name="Nota 11 6" xfId="4576"/>
    <cellStyle name="Nota 11 6 2" xfId="12853"/>
    <cellStyle name="Nota 11 7" xfId="6606"/>
    <cellStyle name="Nota 11 7 2" xfId="14883"/>
    <cellStyle name="Nota 11 8" xfId="2529"/>
    <cellStyle name="Nota 11 8 2" xfId="10806"/>
    <cellStyle name="Nota 11 9" xfId="8759"/>
    <cellStyle name="Nota 12" xfId="544"/>
    <cellStyle name="Nota 12 2" xfId="1584"/>
    <cellStyle name="Nota 12 2 2" xfId="5673"/>
    <cellStyle name="Nota 12 2 2 2" xfId="13950"/>
    <cellStyle name="Nota 12 2 3" xfId="7695"/>
    <cellStyle name="Nota 12 2 3 2" xfId="15972"/>
    <cellStyle name="Nota 12 2 4" xfId="3639"/>
    <cellStyle name="Nota 12 2 4 2" xfId="11916"/>
    <cellStyle name="Nota 12 2 5" xfId="9867"/>
    <cellStyle name="Nota 12 3" xfId="1073"/>
    <cellStyle name="Nota 12 3 2" xfId="5174"/>
    <cellStyle name="Nota 12 3 2 2" xfId="13451"/>
    <cellStyle name="Nota 12 3 3" xfId="7199"/>
    <cellStyle name="Nota 12 3 3 2" xfId="15476"/>
    <cellStyle name="Nota 12 3 4" xfId="3132"/>
    <cellStyle name="Nota 12 3 4 2" xfId="11409"/>
    <cellStyle name="Nota 12 3 5" xfId="9360"/>
    <cellStyle name="Nota 12 4" xfId="2121"/>
    <cellStyle name="Nota 12 4 2" xfId="6207"/>
    <cellStyle name="Nota 12 4 2 2" xfId="14484"/>
    <cellStyle name="Nota 12 4 3" xfId="8207"/>
    <cellStyle name="Nota 12 4 3 2" xfId="16484"/>
    <cellStyle name="Nota 12 4 4" xfId="4174"/>
    <cellStyle name="Nota 12 4 4 2" xfId="12451"/>
    <cellStyle name="Nota 12 4 5" xfId="10402"/>
    <cellStyle name="Nota 12 5" xfId="4673"/>
    <cellStyle name="Nota 12 5 2" xfId="12950"/>
    <cellStyle name="Nota 12 6" xfId="6701"/>
    <cellStyle name="Nota 12 6 2" xfId="14978"/>
    <cellStyle name="Nota 12 7" xfId="2626"/>
    <cellStyle name="Nota 12 7 2" xfId="10903"/>
    <cellStyle name="Nota 12 8" xfId="8856"/>
    <cellStyle name="Nota 13" xfId="546"/>
    <cellStyle name="Nota 13 2" xfId="1585"/>
    <cellStyle name="Nota 13 2 2" xfId="5674"/>
    <cellStyle name="Nota 13 2 2 2" xfId="13951"/>
    <cellStyle name="Nota 13 2 3" xfId="7696"/>
    <cellStyle name="Nota 13 2 3 2" xfId="15973"/>
    <cellStyle name="Nota 13 2 4" xfId="3640"/>
    <cellStyle name="Nota 13 2 4 2" xfId="11917"/>
    <cellStyle name="Nota 13 2 5" xfId="9868"/>
    <cellStyle name="Nota 13 3" xfId="1074"/>
    <cellStyle name="Nota 13 3 2" xfId="5175"/>
    <cellStyle name="Nota 13 3 2 2" xfId="13452"/>
    <cellStyle name="Nota 13 3 3" xfId="7200"/>
    <cellStyle name="Nota 13 3 3 2" xfId="15477"/>
    <cellStyle name="Nota 13 3 4" xfId="3133"/>
    <cellStyle name="Nota 13 3 4 2" xfId="11410"/>
    <cellStyle name="Nota 13 3 5" xfId="9361"/>
    <cellStyle name="Nota 13 4" xfId="2122"/>
    <cellStyle name="Nota 13 4 2" xfId="6208"/>
    <cellStyle name="Nota 13 4 2 2" xfId="14485"/>
    <cellStyle name="Nota 13 4 3" xfId="8208"/>
    <cellStyle name="Nota 13 4 3 2" xfId="16485"/>
    <cellStyle name="Nota 13 4 4" xfId="4175"/>
    <cellStyle name="Nota 13 4 4 2" xfId="12452"/>
    <cellStyle name="Nota 13 4 5" xfId="10403"/>
    <cellStyle name="Nota 13 5" xfId="4674"/>
    <cellStyle name="Nota 13 5 2" xfId="12951"/>
    <cellStyle name="Nota 13 6" xfId="6702"/>
    <cellStyle name="Nota 13 6 2" xfId="14979"/>
    <cellStyle name="Nota 13 7" xfId="2627"/>
    <cellStyle name="Nota 13 7 2" xfId="10904"/>
    <cellStyle name="Nota 13 8" xfId="8857"/>
    <cellStyle name="Nota 14" xfId="332"/>
    <cellStyle name="Nota 14 2" xfId="1417"/>
    <cellStyle name="Nota 14 2 2" xfId="5507"/>
    <cellStyle name="Nota 14 2 2 2" xfId="13784"/>
    <cellStyle name="Nota 14 2 3" xfId="7532"/>
    <cellStyle name="Nota 14 2 3 2" xfId="15809"/>
    <cellStyle name="Nota 14 2 4" xfId="3473"/>
    <cellStyle name="Nota 14 2 4 2" xfId="11750"/>
    <cellStyle name="Nota 14 2 5" xfId="9701"/>
    <cellStyle name="Nota 14 3" xfId="908"/>
    <cellStyle name="Nota 14 3 2" xfId="5011"/>
    <cellStyle name="Nota 14 3 2 2" xfId="13288"/>
    <cellStyle name="Nota 14 3 3" xfId="7036"/>
    <cellStyle name="Nota 14 3 3 2" xfId="15313"/>
    <cellStyle name="Nota 14 3 4" xfId="2968"/>
    <cellStyle name="Nota 14 3 4 2" xfId="11245"/>
    <cellStyle name="Nota 14 3 5" xfId="9197"/>
    <cellStyle name="Nota 14 4" xfId="1958"/>
    <cellStyle name="Nota 14 4 2" xfId="6044"/>
    <cellStyle name="Nota 14 4 2 2" xfId="14321"/>
    <cellStyle name="Nota 14 4 3" xfId="8044"/>
    <cellStyle name="Nota 14 4 3 2" xfId="16321"/>
    <cellStyle name="Nota 14 4 4" xfId="4011"/>
    <cellStyle name="Nota 14 4 4 2" xfId="12288"/>
    <cellStyle name="Nota 14 4 5" xfId="10239"/>
    <cellStyle name="Nota 14 5" xfId="4507"/>
    <cellStyle name="Nota 14 5 2" xfId="12784"/>
    <cellStyle name="Nota 14 6" xfId="6538"/>
    <cellStyle name="Nota 14 6 2" xfId="14815"/>
    <cellStyle name="Nota 14 7" xfId="2459"/>
    <cellStyle name="Nota 14 7 2" xfId="10736"/>
    <cellStyle name="Nota 14 8" xfId="8690"/>
    <cellStyle name="Nota 15" xfId="547"/>
    <cellStyle name="Nota 15 2" xfId="1586"/>
    <cellStyle name="Nota 15 2 2" xfId="5675"/>
    <cellStyle name="Nota 15 2 2 2" xfId="13952"/>
    <cellStyle name="Nota 15 2 3" xfId="7697"/>
    <cellStyle name="Nota 15 2 3 2" xfId="15974"/>
    <cellStyle name="Nota 15 2 4" xfId="3641"/>
    <cellStyle name="Nota 15 2 4 2" xfId="11918"/>
    <cellStyle name="Nota 15 2 5" xfId="9869"/>
    <cellStyle name="Nota 15 3" xfId="1075"/>
    <cellStyle name="Nota 15 3 2" xfId="5176"/>
    <cellStyle name="Nota 15 3 2 2" xfId="13453"/>
    <cellStyle name="Nota 15 3 3" xfId="7201"/>
    <cellStyle name="Nota 15 3 3 2" xfId="15478"/>
    <cellStyle name="Nota 15 3 4" xfId="3134"/>
    <cellStyle name="Nota 15 3 4 2" xfId="11411"/>
    <cellStyle name="Nota 15 3 5" xfId="9362"/>
    <cellStyle name="Nota 15 4" xfId="2123"/>
    <cellStyle name="Nota 15 4 2" xfId="6209"/>
    <cellStyle name="Nota 15 4 2 2" xfId="14486"/>
    <cellStyle name="Nota 15 4 3" xfId="8209"/>
    <cellStyle name="Nota 15 4 3 2" xfId="16486"/>
    <cellStyle name="Nota 15 4 4" xfId="4176"/>
    <cellStyle name="Nota 15 4 4 2" xfId="12453"/>
    <cellStyle name="Nota 15 4 5" xfId="10404"/>
    <cellStyle name="Nota 15 5" xfId="4675"/>
    <cellStyle name="Nota 15 5 2" xfId="12952"/>
    <cellStyle name="Nota 15 6" xfId="6703"/>
    <cellStyle name="Nota 15 6 2" xfId="14980"/>
    <cellStyle name="Nota 15 7" xfId="2628"/>
    <cellStyle name="Nota 15 7 2" xfId="10905"/>
    <cellStyle name="Nota 15 8" xfId="8858"/>
    <cellStyle name="Nota 16" xfId="549"/>
    <cellStyle name="Nota 16 2" xfId="1588"/>
    <cellStyle name="Nota 16 2 2" xfId="5677"/>
    <cellStyle name="Nota 16 2 2 2" xfId="13954"/>
    <cellStyle name="Nota 16 2 3" xfId="7699"/>
    <cellStyle name="Nota 16 2 3 2" xfId="15976"/>
    <cellStyle name="Nota 16 2 4" xfId="3643"/>
    <cellStyle name="Nota 16 2 4 2" xfId="11920"/>
    <cellStyle name="Nota 16 2 5" xfId="9871"/>
    <cellStyle name="Nota 16 3" xfId="1077"/>
    <cellStyle name="Nota 16 3 2" xfId="5178"/>
    <cellStyle name="Nota 16 3 2 2" xfId="13455"/>
    <cellStyle name="Nota 16 3 3" xfId="7203"/>
    <cellStyle name="Nota 16 3 3 2" xfId="15480"/>
    <cellStyle name="Nota 16 3 4" xfId="3136"/>
    <cellStyle name="Nota 16 3 4 2" xfId="11413"/>
    <cellStyle name="Nota 16 3 5" xfId="9364"/>
    <cellStyle name="Nota 16 4" xfId="2125"/>
    <cellStyle name="Nota 16 4 2" xfId="6211"/>
    <cellStyle name="Nota 16 4 2 2" xfId="14488"/>
    <cellStyle name="Nota 16 4 3" xfId="8211"/>
    <cellStyle name="Nota 16 4 3 2" xfId="16488"/>
    <cellStyle name="Nota 16 4 4" xfId="4178"/>
    <cellStyle name="Nota 16 4 4 2" xfId="12455"/>
    <cellStyle name="Nota 16 4 5" xfId="10406"/>
    <cellStyle name="Nota 16 5" xfId="4677"/>
    <cellStyle name="Nota 16 5 2" xfId="12954"/>
    <cellStyle name="Nota 16 6" xfId="6705"/>
    <cellStyle name="Nota 16 6 2" xfId="14982"/>
    <cellStyle name="Nota 16 7" xfId="2630"/>
    <cellStyle name="Nota 16 7 2" xfId="10907"/>
    <cellStyle name="Nota 16 8" xfId="8860"/>
    <cellStyle name="Nota 17" xfId="551"/>
    <cellStyle name="Nota 17 2" xfId="1590"/>
    <cellStyle name="Nota 17 2 2" xfId="5679"/>
    <cellStyle name="Nota 17 2 2 2" xfId="13956"/>
    <cellStyle name="Nota 17 2 3" xfId="7701"/>
    <cellStyle name="Nota 17 2 3 2" xfId="15978"/>
    <cellStyle name="Nota 17 2 4" xfId="3645"/>
    <cellStyle name="Nota 17 2 4 2" xfId="11922"/>
    <cellStyle name="Nota 17 2 5" xfId="9873"/>
    <cellStyle name="Nota 17 3" xfId="1079"/>
    <cellStyle name="Nota 17 3 2" xfId="5180"/>
    <cellStyle name="Nota 17 3 2 2" xfId="13457"/>
    <cellStyle name="Nota 17 3 3" xfId="7205"/>
    <cellStyle name="Nota 17 3 3 2" xfId="15482"/>
    <cellStyle name="Nota 17 3 4" xfId="3138"/>
    <cellStyle name="Nota 17 3 4 2" xfId="11415"/>
    <cellStyle name="Nota 17 3 5" xfId="9366"/>
    <cellStyle name="Nota 17 4" xfId="2127"/>
    <cellStyle name="Nota 17 4 2" xfId="6213"/>
    <cellStyle name="Nota 17 4 2 2" xfId="14490"/>
    <cellStyle name="Nota 17 4 3" xfId="8213"/>
    <cellStyle name="Nota 17 4 3 2" xfId="16490"/>
    <cellStyle name="Nota 17 4 4" xfId="4180"/>
    <cellStyle name="Nota 17 4 4 2" xfId="12457"/>
    <cellStyle name="Nota 17 4 5" xfId="10408"/>
    <cellStyle name="Nota 17 5" xfId="4679"/>
    <cellStyle name="Nota 17 5 2" xfId="12956"/>
    <cellStyle name="Nota 17 6" xfId="6707"/>
    <cellStyle name="Nota 17 6 2" xfId="14984"/>
    <cellStyle name="Nota 17 7" xfId="2632"/>
    <cellStyle name="Nota 17 7 2" xfId="10909"/>
    <cellStyle name="Nota 17 8" xfId="8862"/>
    <cellStyle name="Nota 18" xfId="553"/>
    <cellStyle name="Nota 18 2" xfId="1592"/>
    <cellStyle name="Nota 18 2 2" xfId="5681"/>
    <cellStyle name="Nota 18 2 2 2" xfId="13958"/>
    <cellStyle name="Nota 18 2 3" xfId="7703"/>
    <cellStyle name="Nota 18 2 3 2" xfId="15980"/>
    <cellStyle name="Nota 18 2 4" xfId="3647"/>
    <cellStyle name="Nota 18 2 4 2" xfId="11924"/>
    <cellStyle name="Nota 18 2 5" xfId="9875"/>
    <cellStyle name="Nota 18 3" xfId="1081"/>
    <cellStyle name="Nota 18 3 2" xfId="5182"/>
    <cellStyle name="Nota 18 3 2 2" xfId="13459"/>
    <cellStyle name="Nota 18 3 3" xfId="7207"/>
    <cellStyle name="Nota 18 3 3 2" xfId="15484"/>
    <cellStyle name="Nota 18 3 4" xfId="3140"/>
    <cellStyle name="Nota 18 3 4 2" xfId="11417"/>
    <cellStyle name="Nota 18 3 5" xfId="9368"/>
    <cellStyle name="Nota 18 4" xfId="2129"/>
    <cellStyle name="Nota 18 4 2" xfId="6215"/>
    <cellStyle name="Nota 18 4 2 2" xfId="14492"/>
    <cellStyle name="Nota 18 4 3" xfId="8215"/>
    <cellStyle name="Nota 18 4 3 2" xfId="16492"/>
    <cellStyle name="Nota 18 4 4" xfId="4182"/>
    <cellStyle name="Nota 18 4 4 2" xfId="12459"/>
    <cellStyle name="Nota 18 4 5" xfId="10410"/>
    <cellStyle name="Nota 18 5" xfId="4681"/>
    <cellStyle name="Nota 18 5 2" xfId="12958"/>
    <cellStyle name="Nota 18 6" xfId="6709"/>
    <cellStyle name="Nota 18 6 2" xfId="14986"/>
    <cellStyle name="Nota 18 7" xfId="2634"/>
    <cellStyle name="Nota 18 7 2" xfId="10911"/>
    <cellStyle name="Nota 18 8" xfId="8864"/>
    <cellStyle name="Nota 19" xfId="555"/>
    <cellStyle name="Nota 19 2" xfId="1594"/>
    <cellStyle name="Nota 19 2 2" xfId="5683"/>
    <cellStyle name="Nota 19 2 2 2" xfId="13960"/>
    <cellStyle name="Nota 19 2 3" xfId="7704"/>
    <cellStyle name="Nota 19 2 3 2" xfId="15981"/>
    <cellStyle name="Nota 19 2 4" xfId="3649"/>
    <cellStyle name="Nota 19 2 4 2" xfId="11926"/>
    <cellStyle name="Nota 19 2 5" xfId="9877"/>
    <cellStyle name="Nota 19 3" xfId="1082"/>
    <cellStyle name="Nota 19 3 2" xfId="5183"/>
    <cellStyle name="Nota 19 3 2 2" xfId="13460"/>
    <cellStyle name="Nota 19 3 3" xfId="7208"/>
    <cellStyle name="Nota 19 3 3 2" xfId="15485"/>
    <cellStyle name="Nota 19 3 4" xfId="3141"/>
    <cellStyle name="Nota 19 3 4 2" xfId="11418"/>
    <cellStyle name="Nota 19 3 5" xfId="9369"/>
    <cellStyle name="Nota 19 4" xfId="2130"/>
    <cellStyle name="Nota 19 4 2" xfId="6216"/>
    <cellStyle name="Nota 19 4 2 2" xfId="14493"/>
    <cellStyle name="Nota 19 4 3" xfId="8216"/>
    <cellStyle name="Nota 19 4 3 2" xfId="16493"/>
    <cellStyle name="Nota 19 4 4" xfId="4183"/>
    <cellStyle name="Nota 19 4 4 2" xfId="12460"/>
    <cellStyle name="Nota 19 4 5" xfId="10411"/>
    <cellStyle name="Nota 19 5" xfId="4683"/>
    <cellStyle name="Nota 19 5 2" xfId="12960"/>
    <cellStyle name="Nota 19 6" xfId="6710"/>
    <cellStyle name="Nota 19 6 2" xfId="14987"/>
    <cellStyle name="Nota 19 7" xfId="2636"/>
    <cellStyle name="Nota 19 7 2" xfId="10913"/>
    <cellStyle name="Nota 19 8" xfId="8866"/>
    <cellStyle name="Nota 2" xfId="493"/>
    <cellStyle name="Nota 2 10" xfId="8816"/>
    <cellStyle name="Nota 2 2" xfId="23"/>
    <cellStyle name="Nota 2 2 2" xfId="185"/>
    <cellStyle name="Nota 2 2 2 2" xfId="1279"/>
    <cellStyle name="Nota 2 2 2 2 2" xfId="5370"/>
    <cellStyle name="Nota 2 2 2 2 2 2" xfId="13647"/>
    <cellStyle name="Nota 2 2 2 2 3" xfId="7395"/>
    <cellStyle name="Nota 2 2 2 2 3 2" xfId="15672"/>
    <cellStyle name="Nota 2 2 2 2 4" xfId="3335"/>
    <cellStyle name="Nota 2 2 2 2 4 2" xfId="11612"/>
    <cellStyle name="Nota 2 2 2 2 5" xfId="9563"/>
    <cellStyle name="Nota 2 2 2 3" xfId="770"/>
    <cellStyle name="Nota 2 2 2 3 2" xfId="4874"/>
    <cellStyle name="Nota 2 2 2 3 2 2" xfId="13151"/>
    <cellStyle name="Nota 2 2 2 3 3" xfId="6899"/>
    <cellStyle name="Nota 2 2 2 3 3 2" xfId="15176"/>
    <cellStyle name="Nota 2 2 2 3 4" xfId="2830"/>
    <cellStyle name="Nota 2 2 2 3 4 2" xfId="11107"/>
    <cellStyle name="Nota 2 2 2 3 5" xfId="9059"/>
    <cellStyle name="Nota 2 2 2 4" xfId="1820"/>
    <cellStyle name="Nota 2 2 2 4 2" xfId="5907"/>
    <cellStyle name="Nota 2 2 2 4 2 2" xfId="14184"/>
    <cellStyle name="Nota 2 2 2 4 3" xfId="7907"/>
    <cellStyle name="Nota 2 2 2 4 3 2" xfId="16184"/>
    <cellStyle name="Nota 2 2 2 4 4" xfId="3873"/>
    <cellStyle name="Nota 2 2 2 4 4 2" xfId="12150"/>
    <cellStyle name="Nota 2 2 2 4 5" xfId="10101"/>
    <cellStyle name="Nota 2 2 2 5" xfId="4370"/>
    <cellStyle name="Nota 2 2 2 5 2" xfId="12647"/>
    <cellStyle name="Nota 2 2 2 6" xfId="6401"/>
    <cellStyle name="Nota 2 2 2 6 2" xfId="14678"/>
    <cellStyle name="Nota 2 2 2 7" xfId="2321"/>
    <cellStyle name="Nota 2 2 2 7 2" xfId="10598"/>
    <cellStyle name="Nota 2 2 2 8" xfId="8552"/>
    <cellStyle name="Nota 2 2 3" xfId="1130"/>
    <cellStyle name="Nota 2 2 3 2" xfId="5222"/>
    <cellStyle name="Nota 2 2 3 2 2" xfId="13499"/>
    <cellStyle name="Nota 2 2 3 3" xfId="7247"/>
    <cellStyle name="Nota 2 2 3 3 2" xfId="15524"/>
    <cellStyle name="Nota 2 2 3 4" xfId="3187"/>
    <cellStyle name="Nota 2 2 3 4 2" xfId="11464"/>
    <cellStyle name="Nota 2 2 3 5" xfId="9415"/>
    <cellStyle name="Nota 2 2 4" xfId="622"/>
    <cellStyle name="Nota 2 2 4 2" xfId="4728"/>
    <cellStyle name="Nota 2 2 4 2 2" xfId="13005"/>
    <cellStyle name="Nota 2 2 4 3" xfId="6753"/>
    <cellStyle name="Nota 2 2 4 3 2" xfId="15030"/>
    <cellStyle name="Nota 2 2 4 4" xfId="2683"/>
    <cellStyle name="Nota 2 2 4 4 2" xfId="10960"/>
    <cellStyle name="Nota 2 2 4 5" xfId="8912"/>
    <cellStyle name="Nota 2 2 5" xfId="1674"/>
    <cellStyle name="Nota 2 2 5 2" xfId="5761"/>
    <cellStyle name="Nota 2 2 5 2 2" xfId="14038"/>
    <cellStyle name="Nota 2 2 5 3" xfId="7761"/>
    <cellStyle name="Nota 2 2 5 3 2" xfId="16038"/>
    <cellStyle name="Nota 2 2 5 4" xfId="3727"/>
    <cellStyle name="Nota 2 2 5 4 2" xfId="12004"/>
    <cellStyle name="Nota 2 2 5 5" xfId="9955"/>
    <cellStyle name="Nota 2 2 6" xfId="4224"/>
    <cellStyle name="Nota 2 2 6 2" xfId="12501"/>
    <cellStyle name="Nota 2 2 7" xfId="6255"/>
    <cellStyle name="Nota 2 2 7 2" xfId="14532"/>
    <cellStyle name="Nota 2 2 8" xfId="2174"/>
    <cellStyle name="Nota 2 2 8 2" xfId="10451"/>
    <cellStyle name="Nota 2 2 9" xfId="8406"/>
    <cellStyle name="Nota 2 3" xfId="556"/>
    <cellStyle name="Nota 2 3 2" xfId="1595"/>
    <cellStyle name="Nota 2 3 2 2" xfId="5684"/>
    <cellStyle name="Nota 2 3 2 2 2" xfId="13961"/>
    <cellStyle name="Nota 2 3 2 3" xfId="7705"/>
    <cellStyle name="Nota 2 3 2 3 2" xfId="15982"/>
    <cellStyle name="Nota 2 3 2 4" xfId="3650"/>
    <cellStyle name="Nota 2 3 2 4 2" xfId="11927"/>
    <cellStyle name="Nota 2 3 2 5" xfId="9878"/>
    <cellStyle name="Nota 2 3 3" xfId="1083"/>
    <cellStyle name="Nota 2 3 3 2" xfId="5184"/>
    <cellStyle name="Nota 2 3 3 2 2" xfId="13461"/>
    <cellStyle name="Nota 2 3 3 3" xfId="7209"/>
    <cellStyle name="Nota 2 3 3 3 2" xfId="15486"/>
    <cellStyle name="Nota 2 3 3 4" xfId="3142"/>
    <cellStyle name="Nota 2 3 3 4 2" xfId="11419"/>
    <cellStyle name="Nota 2 3 3 5" xfId="9370"/>
    <cellStyle name="Nota 2 3 4" xfId="2131"/>
    <cellStyle name="Nota 2 3 4 2" xfId="6217"/>
    <cellStyle name="Nota 2 3 4 2 2" xfId="14494"/>
    <cellStyle name="Nota 2 3 4 3" xfId="8217"/>
    <cellStyle name="Nota 2 3 4 3 2" xfId="16494"/>
    <cellStyle name="Nota 2 3 4 4" xfId="4184"/>
    <cellStyle name="Nota 2 3 4 4 2" xfId="12461"/>
    <cellStyle name="Nota 2 3 4 5" xfId="10412"/>
    <cellStyle name="Nota 2 3 5" xfId="4684"/>
    <cellStyle name="Nota 2 3 5 2" xfId="12961"/>
    <cellStyle name="Nota 2 3 6" xfId="6711"/>
    <cellStyle name="Nota 2 3 6 2" xfId="14988"/>
    <cellStyle name="Nota 2 3 7" xfId="2637"/>
    <cellStyle name="Nota 2 3 7 2" xfId="10914"/>
    <cellStyle name="Nota 2 3 8" xfId="8867"/>
    <cellStyle name="Nota 2 4" xfId="1543"/>
    <cellStyle name="Nota 2 4 2" xfId="5633"/>
    <cellStyle name="Nota 2 4 2 2" xfId="13910"/>
    <cellStyle name="Nota 2 4 3" xfId="7655"/>
    <cellStyle name="Nota 2 4 3 2" xfId="15932"/>
    <cellStyle name="Nota 2 4 4" xfId="3599"/>
    <cellStyle name="Nota 2 4 4 2" xfId="11876"/>
    <cellStyle name="Nota 2 4 5" xfId="9827"/>
    <cellStyle name="Nota 2 5" xfId="1031"/>
    <cellStyle name="Nota 2 5 2" xfId="5134"/>
    <cellStyle name="Nota 2 5 2 2" xfId="13411"/>
    <cellStyle name="Nota 2 5 3" xfId="7159"/>
    <cellStyle name="Nota 2 5 3 2" xfId="15436"/>
    <cellStyle name="Nota 2 5 4" xfId="3091"/>
    <cellStyle name="Nota 2 5 4 2" xfId="11368"/>
    <cellStyle name="Nota 2 5 5" xfId="9320"/>
    <cellStyle name="Nota 2 6" xfId="2081"/>
    <cellStyle name="Nota 2 6 2" xfId="6167"/>
    <cellStyle name="Nota 2 6 2 2" xfId="14444"/>
    <cellStyle name="Nota 2 6 3" xfId="8167"/>
    <cellStyle name="Nota 2 6 3 2" xfId="16444"/>
    <cellStyle name="Nota 2 6 4" xfId="4134"/>
    <cellStyle name="Nota 2 6 4 2" xfId="12411"/>
    <cellStyle name="Nota 2 6 5" xfId="10362"/>
    <cellStyle name="Nota 2 7" xfId="4633"/>
    <cellStyle name="Nota 2 7 2" xfId="12910"/>
    <cellStyle name="Nota 2 8" xfId="6661"/>
    <cellStyle name="Nota 2 8 2" xfId="14938"/>
    <cellStyle name="Nota 2 9" xfId="2586"/>
    <cellStyle name="Nota 2 9 2" xfId="10863"/>
    <cellStyle name="Nota 20" xfId="548"/>
    <cellStyle name="Nota 20 2" xfId="1587"/>
    <cellStyle name="Nota 20 2 2" xfId="5676"/>
    <cellStyle name="Nota 20 2 2 2" xfId="13953"/>
    <cellStyle name="Nota 20 2 3" xfId="7698"/>
    <cellStyle name="Nota 20 2 3 2" xfId="15975"/>
    <cellStyle name="Nota 20 2 4" xfId="3642"/>
    <cellStyle name="Nota 20 2 4 2" xfId="11919"/>
    <cellStyle name="Nota 20 2 5" xfId="9870"/>
    <cellStyle name="Nota 20 3" xfId="1076"/>
    <cellStyle name="Nota 20 3 2" xfId="5177"/>
    <cellStyle name="Nota 20 3 2 2" xfId="13454"/>
    <cellStyle name="Nota 20 3 3" xfId="7202"/>
    <cellStyle name="Nota 20 3 3 2" xfId="15479"/>
    <cellStyle name="Nota 20 3 4" xfId="3135"/>
    <cellStyle name="Nota 20 3 4 2" xfId="11412"/>
    <cellStyle name="Nota 20 3 5" xfId="9363"/>
    <cellStyle name="Nota 20 4" xfId="2124"/>
    <cellStyle name="Nota 20 4 2" xfId="6210"/>
    <cellStyle name="Nota 20 4 2 2" xfId="14487"/>
    <cellStyle name="Nota 20 4 3" xfId="8210"/>
    <cellStyle name="Nota 20 4 3 2" xfId="16487"/>
    <cellStyle name="Nota 20 4 4" xfId="4177"/>
    <cellStyle name="Nota 20 4 4 2" xfId="12454"/>
    <cellStyle name="Nota 20 4 5" xfId="10405"/>
    <cellStyle name="Nota 20 5" xfId="4676"/>
    <cellStyle name="Nota 20 5 2" xfId="12953"/>
    <cellStyle name="Nota 20 6" xfId="6704"/>
    <cellStyle name="Nota 20 6 2" xfId="14981"/>
    <cellStyle name="Nota 20 7" xfId="2629"/>
    <cellStyle name="Nota 20 7 2" xfId="10906"/>
    <cellStyle name="Nota 20 8" xfId="8859"/>
    <cellStyle name="Nota 21" xfId="550"/>
    <cellStyle name="Nota 21 2" xfId="1589"/>
    <cellStyle name="Nota 21 2 2" xfId="5678"/>
    <cellStyle name="Nota 21 2 2 2" xfId="13955"/>
    <cellStyle name="Nota 21 2 3" xfId="7700"/>
    <cellStyle name="Nota 21 2 3 2" xfId="15977"/>
    <cellStyle name="Nota 21 2 4" xfId="3644"/>
    <cellStyle name="Nota 21 2 4 2" xfId="11921"/>
    <cellStyle name="Nota 21 2 5" xfId="9872"/>
    <cellStyle name="Nota 21 3" xfId="1078"/>
    <cellStyle name="Nota 21 3 2" xfId="5179"/>
    <cellStyle name="Nota 21 3 2 2" xfId="13456"/>
    <cellStyle name="Nota 21 3 3" xfId="7204"/>
    <cellStyle name="Nota 21 3 3 2" xfId="15481"/>
    <cellStyle name="Nota 21 3 4" xfId="3137"/>
    <cellStyle name="Nota 21 3 4 2" xfId="11414"/>
    <cellStyle name="Nota 21 3 5" xfId="9365"/>
    <cellStyle name="Nota 21 4" xfId="2126"/>
    <cellStyle name="Nota 21 4 2" xfId="6212"/>
    <cellStyle name="Nota 21 4 2 2" xfId="14489"/>
    <cellStyle name="Nota 21 4 3" xfId="8212"/>
    <cellStyle name="Nota 21 4 3 2" xfId="16489"/>
    <cellStyle name="Nota 21 4 4" xfId="4179"/>
    <cellStyle name="Nota 21 4 4 2" xfId="12456"/>
    <cellStyle name="Nota 21 4 5" xfId="10407"/>
    <cellStyle name="Nota 21 5" xfId="4678"/>
    <cellStyle name="Nota 21 5 2" xfId="12955"/>
    <cellStyle name="Nota 21 6" xfId="6706"/>
    <cellStyle name="Nota 21 6 2" xfId="14983"/>
    <cellStyle name="Nota 21 7" xfId="2631"/>
    <cellStyle name="Nota 21 7 2" xfId="10908"/>
    <cellStyle name="Nota 21 8" xfId="8861"/>
    <cellStyle name="Nota 22" xfId="552"/>
    <cellStyle name="Nota 22 2" xfId="1591"/>
    <cellStyle name="Nota 22 2 2" xfId="5680"/>
    <cellStyle name="Nota 22 2 2 2" xfId="13957"/>
    <cellStyle name="Nota 22 2 3" xfId="7702"/>
    <cellStyle name="Nota 22 2 3 2" xfId="15979"/>
    <cellStyle name="Nota 22 2 4" xfId="3646"/>
    <cellStyle name="Nota 22 2 4 2" xfId="11923"/>
    <cellStyle name="Nota 22 2 5" xfId="9874"/>
    <cellStyle name="Nota 22 3" xfId="1080"/>
    <cellStyle name="Nota 22 3 2" xfId="5181"/>
    <cellStyle name="Nota 22 3 2 2" xfId="13458"/>
    <cellStyle name="Nota 22 3 3" xfId="7206"/>
    <cellStyle name="Nota 22 3 3 2" xfId="15483"/>
    <cellStyle name="Nota 22 3 4" xfId="3139"/>
    <cellStyle name="Nota 22 3 4 2" xfId="11416"/>
    <cellStyle name="Nota 22 3 5" xfId="9367"/>
    <cellStyle name="Nota 22 4" xfId="2128"/>
    <cellStyle name="Nota 22 4 2" xfId="6214"/>
    <cellStyle name="Nota 22 4 2 2" xfId="14491"/>
    <cellStyle name="Nota 22 4 3" xfId="8214"/>
    <cellStyle name="Nota 22 4 3 2" xfId="16491"/>
    <cellStyle name="Nota 22 4 4" xfId="4181"/>
    <cellStyle name="Nota 22 4 4 2" xfId="12458"/>
    <cellStyle name="Nota 22 4 5" xfId="10409"/>
    <cellStyle name="Nota 22 5" xfId="4680"/>
    <cellStyle name="Nota 22 5 2" xfId="12957"/>
    <cellStyle name="Nota 22 6" xfId="6708"/>
    <cellStyle name="Nota 22 6 2" xfId="14985"/>
    <cellStyle name="Nota 22 7" xfId="2633"/>
    <cellStyle name="Nota 22 7 2" xfId="10910"/>
    <cellStyle name="Nota 22 8" xfId="8863"/>
    <cellStyle name="Nota 23" xfId="554"/>
    <cellStyle name="Nota 23 2" xfId="1593"/>
    <cellStyle name="Nota 23 2 2" xfId="5682"/>
    <cellStyle name="Nota 23 2 2 2" xfId="8327"/>
    <cellStyle name="Nota 23 2 2 2 2" xfId="16604"/>
    <cellStyle name="Nota 23 2 2 2 3" xfId="16814"/>
    <cellStyle name="Nota 23 2 2 3" xfId="8377"/>
    <cellStyle name="Nota 23 2 2 3 2" xfId="16654"/>
    <cellStyle name="Nota 23 2 2 3 3" xfId="16864"/>
    <cellStyle name="Nota 23 2 2 4" xfId="8251"/>
    <cellStyle name="Nota 23 2 2 4 2" xfId="16528"/>
    <cellStyle name="Nota 23 2 2 4 3" xfId="16743"/>
    <cellStyle name="Nota 23 2 2 5" xfId="8365"/>
    <cellStyle name="Nota 23 2 2 5 2" xfId="16642"/>
    <cellStyle name="Nota 23 2 2 5 3" xfId="16852"/>
    <cellStyle name="Nota 23 2 2 6" xfId="8359"/>
    <cellStyle name="Nota 23 2 2 6 2" xfId="16636"/>
    <cellStyle name="Nota 23 2 2 6 3" xfId="16846"/>
    <cellStyle name="Nota 23 2 2 7" xfId="13959"/>
    <cellStyle name="Nota 23 2 2 8" xfId="16717"/>
    <cellStyle name="Nota 23 2 3" xfId="3648"/>
    <cellStyle name="Nota 23 2 3 2" xfId="11925"/>
    <cellStyle name="Nota 23 2 3 3" xfId="16687"/>
    <cellStyle name="Nota 23 2 4" xfId="9876"/>
    <cellStyle name="Nota 23 3" xfId="1645"/>
    <cellStyle name="Nota 23 3 2" xfId="5732"/>
    <cellStyle name="Nota 23 3 2 2" xfId="8340"/>
    <cellStyle name="Nota 23 3 2 2 2" xfId="16617"/>
    <cellStyle name="Nota 23 3 2 2 3" xfId="16827"/>
    <cellStyle name="Nota 23 3 2 3" xfId="8266"/>
    <cellStyle name="Nota 23 3 2 3 2" xfId="16543"/>
    <cellStyle name="Nota 23 3 2 3 3" xfId="16757"/>
    <cellStyle name="Nota 23 3 2 4" xfId="8269"/>
    <cellStyle name="Nota 23 3 2 4 2" xfId="16546"/>
    <cellStyle name="Nota 23 3 2 4 3" xfId="16760"/>
    <cellStyle name="Nota 23 3 2 5" xfId="8360"/>
    <cellStyle name="Nota 23 3 2 5 2" xfId="16637"/>
    <cellStyle name="Nota 23 3 2 5 3" xfId="16847"/>
    <cellStyle name="Nota 23 3 2 6" xfId="8353"/>
    <cellStyle name="Nota 23 3 2 6 2" xfId="16630"/>
    <cellStyle name="Nota 23 3 2 6 3" xfId="16840"/>
    <cellStyle name="Nota 23 3 2 7" xfId="14009"/>
    <cellStyle name="Nota 23 3 2 8" xfId="16729"/>
    <cellStyle name="Nota 23 3 3" xfId="3698"/>
    <cellStyle name="Nota 23 3 3 2" xfId="11975"/>
    <cellStyle name="Nota 23 3 3 3" xfId="16699"/>
    <cellStyle name="Nota 23 3 4" xfId="9926"/>
    <cellStyle name="Nota 23 4" xfId="1635"/>
    <cellStyle name="Nota 23 4 2" xfId="5722"/>
    <cellStyle name="Nota 23 4 2 2" xfId="8331"/>
    <cellStyle name="Nota 23 4 2 2 2" xfId="16608"/>
    <cellStyle name="Nota 23 4 2 2 3" xfId="16818"/>
    <cellStyle name="Nota 23 4 2 3" xfId="8272"/>
    <cellStyle name="Nota 23 4 2 3 2" xfId="16549"/>
    <cellStyle name="Nota 23 4 2 3 3" xfId="16763"/>
    <cellStyle name="Nota 23 4 2 4" xfId="8247"/>
    <cellStyle name="Nota 23 4 2 4 2" xfId="16524"/>
    <cellStyle name="Nota 23 4 2 4 3" xfId="16739"/>
    <cellStyle name="Nota 23 4 2 5" xfId="8293"/>
    <cellStyle name="Nota 23 4 2 5 2" xfId="16570"/>
    <cellStyle name="Nota 23 4 2 5 3" xfId="16782"/>
    <cellStyle name="Nota 23 4 2 6" xfId="8249"/>
    <cellStyle name="Nota 23 4 2 6 2" xfId="16526"/>
    <cellStyle name="Nota 23 4 2 6 3" xfId="16741"/>
    <cellStyle name="Nota 23 4 2 7" xfId="13999"/>
    <cellStyle name="Nota 23 4 2 8" xfId="16720"/>
    <cellStyle name="Nota 23 4 3" xfId="3688"/>
    <cellStyle name="Nota 23 4 3 2" xfId="11965"/>
    <cellStyle name="Nota 23 4 3 3" xfId="16690"/>
    <cellStyle name="Nota 23 4 4" xfId="9916"/>
    <cellStyle name="Nota 23 5" xfId="1654"/>
    <cellStyle name="Nota 23 5 2" xfId="5741"/>
    <cellStyle name="Nota 23 5 2 2" xfId="8348"/>
    <cellStyle name="Nota 23 5 2 2 2" xfId="16625"/>
    <cellStyle name="Nota 23 5 2 2 3" xfId="16835"/>
    <cellStyle name="Nota 23 5 2 3" xfId="8376"/>
    <cellStyle name="Nota 23 5 2 3 2" xfId="16653"/>
    <cellStyle name="Nota 23 5 2 3 3" xfId="16863"/>
    <cellStyle name="Nota 23 5 2 4" xfId="8383"/>
    <cellStyle name="Nota 23 5 2 4 2" xfId="16660"/>
    <cellStyle name="Nota 23 5 2 4 3" xfId="16870"/>
    <cellStyle name="Nota 23 5 2 5" xfId="8387"/>
    <cellStyle name="Nota 23 5 2 5 2" xfId="16664"/>
    <cellStyle name="Nota 23 5 2 5 3" xfId="16874"/>
    <cellStyle name="Nota 23 5 2 6" xfId="8356"/>
    <cellStyle name="Nota 23 5 2 6 2" xfId="16633"/>
    <cellStyle name="Nota 23 5 2 6 3" xfId="16843"/>
    <cellStyle name="Nota 23 5 2 7" xfId="14018"/>
    <cellStyle name="Nota 23 5 2 8" xfId="16737"/>
    <cellStyle name="Nota 23 5 3" xfId="3707"/>
    <cellStyle name="Nota 23 5 3 2" xfId="11984"/>
    <cellStyle name="Nota 23 5 3 3" xfId="16707"/>
    <cellStyle name="Nota 23 5 4" xfId="9935"/>
    <cellStyle name="Nota 23 6" xfId="1644"/>
    <cellStyle name="Nota 23 6 2" xfId="5731"/>
    <cellStyle name="Nota 23 6 2 2" xfId="8339"/>
    <cellStyle name="Nota 23 6 2 2 2" xfId="16616"/>
    <cellStyle name="Nota 23 6 2 2 3" xfId="16826"/>
    <cellStyle name="Nota 23 6 2 3" xfId="8307"/>
    <cellStyle name="Nota 23 6 2 3 2" xfId="16584"/>
    <cellStyle name="Nota 23 6 2 3 3" xfId="16796"/>
    <cellStyle name="Nota 23 6 2 4" xfId="8378"/>
    <cellStyle name="Nota 23 6 2 4 2" xfId="16655"/>
    <cellStyle name="Nota 23 6 2 4 3" xfId="16865"/>
    <cellStyle name="Nota 23 6 2 5" xfId="8316"/>
    <cellStyle name="Nota 23 6 2 5 2" xfId="16593"/>
    <cellStyle name="Nota 23 6 2 5 3" xfId="16804"/>
    <cellStyle name="Nota 23 6 2 6" xfId="8294"/>
    <cellStyle name="Nota 23 6 2 6 2" xfId="16571"/>
    <cellStyle name="Nota 23 6 2 6 3" xfId="16783"/>
    <cellStyle name="Nota 23 6 2 7" xfId="14008"/>
    <cellStyle name="Nota 23 6 2 8" xfId="16728"/>
    <cellStyle name="Nota 23 6 3" xfId="3697"/>
    <cellStyle name="Nota 23 6 3 2" xfId="11974"/>
    <cellStyle name="Nota 23 6 3 3" xfId="16698"/>
    <cellStyle name="Nota 23 6 4" xfId="9925"/>
    <cellStyle name="Nota 23 7" xfId="4682"/>
    <cellStyle name="Nota 23 7 2" xfId="8304"/>
    <cellStyle name="Nota 23 7 2 2" xfId="16581"/>
    <cellStyle name="Nota 23 7 2 3" xfId="16793"/>
    <cellStyle name="Nota 23 7 3" xfId="8290"/>
    <cellStyle name="Nota 23 7 3 2" xfId="16567"/>
    <cellStyle name="Nota 23 7 3 3" xfId="16780"/>
    <cellStyle name="Nota 23 7 4" xfId="8295"/>
    <cellStyle name="Nota 23 7 4 2" xfId="16572"/>
    <cellStyle name="Nota 23 7 4 3" xfId="16784"/>
    <cellStyle name="Nota 23 7 5" xfId="8371"/>
    <cellStyle name="Nota 23 7 5 2" xfId="16648"/>
    <cellStyle name="Nota 23 7 5 3" xfId="16858"/>
    <cellStyle name="Nota 23 7 6" xfId="8274"/>
    <cellStyle name="Nota 23 7 6 2" xfId="16551"/>
    <cellStyle name="Nota 23 7 6 3" xfId="16765"/>
    <cellStyle name="Nota 23 7 7" xfId="12959"/>
    <cellStyle name="Nota 23 7 8" xfId="16712"/>
    <cellStyle name="Nota 23 8" xfId="2635"/>
    <cellStyle name="Nota 23 8 2" xfId="10912"/>
    <cellStyle name="Nota 23 8 3" xfId="16680"/>
    <cellStyle name="Nota 23 9" xfId="8865"/>
    <cellStyle name="Nota 3" xfId="528"/>
    <cellStyle name="Nota 3 2" xfId="531"/>
    <cellStyle name="Nota 3 2 2" xfId="1573"/>
    <cellStyle name="Nota 3 2 2 2" xfId="5662"/>
    <cellStyle name="Nota 3 2 2 2 2" xfId="13939"/>
    <cellStyle name="Nota 3 2 2 3" xfId="7684"/>
    <cellStyle name="Nota 3 2 2 3 2" xfId="15961"/>
    <cellStyle name="Nota 3 2 2 4" xfId="3628"/>
    <cellStyle name="Nota 3 2 2 4 2" xfId="11905"/>
    <cellStyle name="Nota 3 2 2 5" xfId="9856"/>
    <cellStyle name="Nota 3 2 3" xfId="1062"/>
    <cellStyle name="Nota 3 2 3 2" xfId="5163"/>
    <cellStyle name="Nota 3 2 3 2 2" xfId="13440"/>
    <cellStyle name="Nota 3 2 3 3" xfId="7188"/>
    <cellStyle name="Nota 3 2 3 3 2" xfId="15465"/>
    <cellStyle name="Nota 3 2 3 4" xfId="3121"/>
    <cellStyle name="Nota 3 2 3 4 2" xfId="11398"/>
    <cellStyle name="Nota 3 2 3 5" xfId="9349"/>
    <cellStyle name="Nota 3 2 4" xfId="2110"/>
    <cellStyle name="Nota 3 2 4 2" xfId="6196"/>
    <cellStyle name="Nota 3 2 4 2 2" xfId="14473"/>
    <cellStyle name="Nota 3 2 4 3" xfId="8196"/>
    <cellStyle name="Nota 3 2 4 3 2" xfId="16473"/>
    <cellStyle name="Nota 3 2 4 4" xfId="4163"/>
    <cellStyle name="Nota 3 2 4 4 2" xfId="12440"/>
    <cellStyle name="Nota 3 2 4 5" xfId="10391"/>
    <cellStyle name="Nota 3 2 5" xfId="4662"/>
    <cellStyle name="Nota 3 2 5 2" xfId="12939"/>
    <cellStyle name="Nota 3 2 6" xfId="6690"/>
    <cellStyle name="Nota 3 2 6 2" xfId="14967"/>
    <cellStyle name="Nota 3 2 7" xfId="2615"/>
    <cellStyle name="Nota 3 2 7 2" xfId="10892"/>
    <cellStyle name="Nota 3 2 8" xfId="8845"/>
    <cellStyle name="Nota 3 3" xfId="1570"/>
    <cellStyle name="Nota 3 3 2" xfId="5659"/>
    <cellStyle name="Nota 3 3 2 2" xfId="13936"/>
    <cellStyle name="Nota 3 3 3" xfId="7681"/>
    <cellStyle name="Nota 3 3 3 2" xfId="15958"/>
    <cellStyle name="Nota 3 3 4" xfId="3625"/>
    <cellStyle name="Nota 3 3 4 2" xfId="11902"/>
    <cellStyle name="Nota 3 3 5" xfId="9853"/>
    <cellStyle name="Nota 3 4" xfId="1059"/>
    <cellStyle name="Nota 3 4 2" xfId="5160"/>
    <cellStyle name="Nota 3 4 2 2" xfId="13437"/>
    <cellStyle name="Nota 3 4 3" xfId="7185"/>
    <cellStyle name="Nota 3 4 3 2" xfId="15462"/>
    <cellStyle name="Nota 3 4 4" xfId="3118"/>
    <cellStyle name="Nota 3 4 4 2" xfId="11395"/>
    <cellStyle name="Nota 3 4 5" xfId="9346"/>
    <cellStyle name="Nota 3 5" xfId="2107"/>
    <cellStyle name="Nota 3 5 2" xfId="6193"/>
    <cellStyle name="Nota 3 5 2 2" xfId="14470"/>
    <cellStyle name="Nota 3 5 3" xfId="8193"/>
    <cellStyle name="Nota 3 5 3 2" xfId="16470"/>
    <cellStyle name="Nota 3 5 4" xfId="4160"/>
    <cellStyle name="Nota 3 5 4 2" xfId="12437"/>
    <cellStyle name="Nota 3 5 5" xfId="10388"/>
    <cellStyle name="Nota 3 6" xfId="4659"/>
    <cellStyle name="Nota 3 6 2" xfId="12936"/>
    <cellStyle name="Nota 3 7" xfId="6687"/>
    <cellStyle name="Nota 3 7 2" xfId="14964"/>
    <cellStyle name="Nota 3 8" xfId="2612"/>
    <cellStyle name="Nota 3 8 2" xfId="10889"/>
    <cellStyle name="Nota 3 9" xfId="8842"/>
    <cellStyle name="Nota 4" xfId="534"/>
    <cellStyle name="Nota 4 2" xfId="537"/>
    <cellStyle name="Nota 4 2 2" xfId="1579"/>
    <cellStyle name="Nota 4 2 2 2" xfId="5668"/>
    <cellStyle name="Nota 4 2 2 2 2" xfId="13945"/>
    <cellStyle name="Nota 4 2 2 3" xfId="7690"/>
    <cellStyle name="Nota 4 2 2 3 2" xfId="15967"/>
    <cellStyle name="Nota 4 2 2 4" xfId="3634"/>
    <cellStyle name="Nota 4 2 2 4 2" xfId="11911"/>
    <cellStyle name="Nota 4 2 2 5" xfId="9862"/>
    <cellStyle name="Nota 4 2 3" xfId="1068"/>
    <cellStyle name="Nota 4 2 3 2" xfId="5169"/>
    <cellStyle name="Nota 4 2 3 2 2" xfId="13446"/>
    <cellStyle name="Nota 4 2 3 3" xfId="7194"/>
    <cellStyle name="Nota 4 2 3 3 2" xfId="15471"/>
    <cellStyle name="Nota 4 2 3 4" xfId="3127"/>
    <cellStyle name="Nota 4 2 3 4 2" xfId="11404"/>
    <cellStyle name="Nota 4 2 3 5" xfId="9355"/>
    <cellStyle name="Nota 4 2 4" xfId="2116"/>
    <cellStyle name="Nota 4 2 4 2" xfId="6202"/>
    <cellStyle name="Nota 4 2 4 2 2" xfId="14479"/>
    <cellStyle name="Nota 4 2 4 3" xfId="8202"/>
    <cellStyle name="Nota 4 2 4 3 2" xfId="16479"/>
    <cellStyle name="Nota 4 2 4 4" xfId="4169"/>
    <cellStyle name="Nota 4 2 4 4 2" xfId="12446"/>
    <cellStyle name="Nota 4 2 4 5" xfId="10397"/>
    <cellStyle name="Nota 4 2 5" xfId="4668"/>
    <cellStyle name="Nota 4 2 5 2" xfId="12945"/>
    <cellStyle name="Nota 4 2 6" xfId="6696"/>
    <cellStyle name="Nota 4 2 6 2" xfId="14973"/>
    <cellStyle name="Nota 4 2 7" xfId="2621"/>
    <cellStyle name="Nota 4 2 7 2" xfId="10898"/>
    <cellStyle name="Nota 4 2 8" xfId="8851"/>
    <cellStyle name="Nota 4 3" xfId="1576"/>
    <cellStyle name="Nota 4 3 2" xfId="5665"/>
    <cellStyle name="Nota 4 3 2 2" xfId="13942"/>
    <cellStyle name="Nota 4 3 3" xfId="7687"/>
    <cellStyle name="Nota 4 3 3 2" xfId="15964"/>
    <cellStyle name="Nota 4 3 4" xfId="3631"/>
    <cellStyle name="Nota 4 3 4 2" xfId="11908"/>
    <cellStyle name="Nota 4 3 5" xfId="9859"/>
    <cellStyle name="Nota 4 4" xfId="1065"/>
    <cellStyle name="Nota 4 4 2" xfId="5166"/>
    <cellStyle name="Nota 4 4 2 2" xfId="13443"/>
    <cellStyle name="Nota 4 4 3" xfId="7191"/>
    <cellStyle name="Nota 4 4 3 2" xfId="15468"/>
    <cellStyle name="Nota 4 4 4" xfId="3124"/>
    <cellStyle name="Nota 4 4 4 2" xfId="11401"/>
    <cellStyle name="Nota 4 4 5" xfId="9352"/>
    <cellStyle name="Nota 4 5" xfId="2113"/>
    <cellStyle name="Nota 4 5 2" xfId="6199"/>
    <cellStyle name="Nota 4 5 2 2" xfId="14476"/>
    <cellStyle name="Nota 4 5 3" xfId="8199"/>
    <cellStyle name="Nota 4 5 3 2" xfId="16476"/>
    <cellStyle name="Nota 4 5 4" xfId="4166"/>
    <cellStyle name="Nota 4 5 4 2" xfId="12443"/>
    <cellStyle name="Nota 4 5 5" xfId="10394"/>
    <cellStyle name="Nota 4 6" xfId="4665"/>
    <cellStyle name="Nota 4 6 2" xfId="12942"/>
    <cellStyle name="Nota 4 7" xfId="6693"/>
    <cellStyle name="Nota 4 7 2" xfId="14970"/>
    <cellStyle name="Nota 4 8" xfId="2618"/>
    <cellStyle name="Nota 4 8 2" xfId="10895"/>
    <cellStyle name="Nota 4 9" xfId="8848"/>
    <cellStyle name="Nota 5" xfId="557"/>
    <cellStyle name="Nota 5 2" xfId="558"/>
    <cellStyle name="Nota 5 2 2" xfId="1597"/>
    <cellStyle name="Nota 5 2 2 2" xfId="5686"/>
    <cellStyle name="Nota 5 2 2 2 2" xfId="13963"/>
    <cellStyle name="Nota 5 2 2 3" xfId="7707"/>
    <cellStyle name="Nota 5 2 2 3 2" xfId="15984"/>
    <cellStyle name="Nota 5 2 2 4" xfId="3652"/>
    <cellStyle name="Nota 5 2 2 4 2" xfId="11929"/>
    <cellStyle name="Nota 5 2 2 5" xfId="9880"/>
    <cellStyle name="Nota 5 2 3" xfId="1085"/>
    <cellStyle name="Nota 5 2 3 2" xfId="5186"/>
    <cellStyle name="Nota 5 2 3 2 2" xfId="13463"/>
    <cellStyle name="Nota 5 2 3 3" xfId="7211"/>
    <cellStyle name="Nota 5 2 3 3 2" xfId="15488"/>
    <cellStyle name="Nota 5 2 3 4" xfId="3144"/>
    <cellStyle name="Nota 5 2 3 4 2" xfId="11421"/>
    <cellStyle name="Nota 5 2 3 5" xfId="9372"/>
    <cellStyle name="Nota 5 2 4" xfId="2133"/>
    <cellStyle name="Nota 5 2 4 2" xfId="6219"/>
    <cellStyle name="Nota 5 2 4 2 2" xfId="14496"/>
    <cellStyle name="Nota 5 2 4 3" xfId="8219"/>
    <cellStyle name="Nota 5 2 4 3 2" xfId="16496"/>
    <cellStyle name="Nota 5 2 4 4" xfId="4186"/>
    <cellStyle name="Nota 5 2 4 4 2" xfId="12463"/>
    <cellStyle name="Nota 5 2 4 5" xfId="10414"/>
    <cellStyle name="Nota 5 2 5" xfId="4686"/>
    <cellStyle name="Nota 5 2 5 2" xfId="12963"/>
    <cellStyle name="Nota 5 2 6" xfId="6713"/>
    <cellStyle name="Nota 5 2 6 2" xfId="14990"/>
    <cellStyle name="Nota 5 2 7" xfId="2639"/>
    <cellStyle name="Nota 5 2 7 2" xfId="10916"/>
    <cellStyle name="Nota 5 2 8" xfId="8869"/>
    <cellStyle name="Nota 5 3" xfId="1596"/>
    <cellStyle name="Nota 5 3 2" xfId="5685"/>
    <cellStyle name="Nota 5 3 2 2" xfId="13962"/>
    <cellStyle name="Nota 5 3 3" xfId="7706"/>
    <cellStyle name="Nota 5 3 3 2" xfId="15983"/>
    <cellStyle name="Nota 5 3 4" xfId="3651"/>
    <cellStyle name="Nota 5 3 4 2" xfId="11928"/>
    <cellStyle name="Nota 5 3 5" xfId="9879"/>
    <cellStyle name="Nota 5 4" xfId="1084"/>
    <cellStyle name="Nota 5 4 2" xfId="5185"/>
    <cellStyle name="Nota 5 4 2 2" xfId="13462"/>
    <cellStyle name="Nota 5 4 3" xfId="7210"/>
    <cellStyle name="Nota 5 4 3 2" xfId="15487"/>
    <cellStyle name="Nota 5 4 4" xfId="3143"/>
    <cellStyle name="Nota 5 4 4 2" xfId="11420"/>
    <cellStyle name="Nota 5 4 5" xfId="9371"/>
    <cellStyle name="Nota 5 5" xfId="2132"/>
    <cellStyle name="Nota 5 5 2" xfId="6218"/>
    <cellStyle name="Nota 5 5 2 2" xfId="14495"/>
    <cellStyle name="Nota 5 5 3" xfId="8218"/>
    <cellStyle name="Nota 5 5 3 2" xfId="16495"/>
    <cellStyle name="Nota 5 5 4" xfId="4185"/>
    <cellStyle name="Nota 5 5 4 2" xfId="12462"/>
    <cellStyle name="Nota 5 5 5" xfId="10413"/>
    <cellStyle name="Nota 5 6" xfId="4685"/>
    <cellStyle name="Nota 5 6 2" xfId="12962"/>
    <cellStyle name="Nota 5 7" xfId="6712"/>
    <cellStyle name="Nota 5 7 2" xfId="14989"/>
    <cellStyle name="Nota 5 8" xfId="2638"/>
    <cellStyle name="Nota 5 8 2" xfId="10915"/>
    <cellStyle name="Nota 5 9" xfId="8868"/>
    <cellStyle name="Nota 6" xfId="559"/>
    <cellStyle name="Nota 6 2" xfId="560"/>
    <cellStyle name="Nota 6 2 2" xfId="1599"/>
    <cellStyle name="Nota 6 2 2 2" xfId="5688"/>
    <cellStyle name="Nota 6 2 2 2 2" xfId="13965"/>
    <cellStyle name="Nota 6 2 2 3" xfId="7709"/>
    <cellStyle name="Nota 6 2 2 3 2" xfId="15986"/>
    <cellStyle name="Nota 6 2 2 4" xfId="3654"/>
    <cellStyle name="Nota 6 2 2 4 2" xfId="11931"/>
    <cellStyle name="Nota 6 2 2 5" xfId="9882"/>
    <cellStyle name="Nota 6 2 3" xfId="1087"/>
    <cellStyle name="Nota 6 2 3 2" xfId="5188"/>
    <cellStyle name="Nota 6 2 3 2 2" xfId="13465"/>
    <cellStyle name="Nota 6 2 3 3" xfId="7213"/>
    <cellStyle name="Nota 6 2 3 3 2" xfId="15490"/>
    <cellStyle name="Nota 6 2 3 4" xfId="3146"/>
    <cellStyle name="Nota 6 2 3 4 2" xfId="11423"/>
    <cellStyle name="Nota 6 2 3 5" xfId="9374"/>
    <cellStyle name="Nota 6 2 4" xfId="2135"/>
    <cellStyle name="Nota 6 2 4 2" xfId="6221"/>
    <cellStyle name="Nota 6 2 4 2 2" xfId="14498"/>
    <cellStyle name="Nota 6 2 4 3" xfId="8221"/>
    <cellStyle name="Nota 6 2 4 3 2" xfId="16498"/>
    <cellStyle name="Nota 6 2 4 4" xfId="4188"/>
    <cellStyle name="Nota 6 2 4 4 2" xfId="12465"/>
    <cellStyle name="Nota 6 2 4 5" xfId="10416"/>
    <cellStyle name="Nota 6 2 5" xfId="4688"/>
    <cellStyle name="Nota 6 2 5 2" xfId="12965"/>
    <cellStyle name="Nota 6 2 6" xfId="6715"/>
    <cellStyle name="Nota 6 2 6 2" xfId="14992"/>
    <cellStyle name="Nota 6 2 7" xfId="2641"/>
    <cellStyle name="Nota 6 2 7 2" xfId="10918"/>
    <cellStyle name="Nota 6 2 8" xfId="8871"/>
    <cellStyle name="Nota 6 3" xfId="1598"/>
    <cellStyle name="Nota 6 3 2" xfId="5687"/>
    <cellStyle name="Nota 6 3 2 2" xfId="13964"/>
    <cellStyle name="Nota 6 3 3" xfId="7708"/>
    <cellStyle name="Nota 6 3 3 2" xfId="15985"/>
    <cellStyle name="Nota 6 3 4" xfId="3653"/>
    <cellStyle name="Nota 6 3 4 2" xfId="11930"/>
    <cellStyle name="Nota 6 3 5" xfId="9881"/>
    <cellStyle name="Nota 6 4" xfId="1086"/>
    <cellStyle name="Nota 6 4 2" xfId="5187"/>
    <cellStyle name="Nota 6 4 2 2" xfId="13464"/>
    <cellStyle name="Nota 6 4 3" xfId="7212"/>
    <cellStyle name="Nota 6 4 3 2" xfId="15489"/>
    <cellStyle name="Nota 6 4 4" xfId="3145"/>
    <cellStyle name="Nota 6 4 4 2" xfId="11422"/>
    <cellStyle name="Nota 6 4 5" xfId="9373"/>
    <cellStyle name="Nota 6 5" xfId="2134"/>
    <cellStyle name="Nota 6 5 2" xfId="6220"/>
    <cellStyle name="Nota 6 5 2 2" xfId="14497"/>
    <cellStyle name="Nota 6 5 3" xfId="8220"/>
    <cellStyle name="Nota 6 5 3 2" xfId="16497"/>
    <cellStyle name="Nota 6 5 4" xfId="4187"/>
    <cellStyle name="Nota 6 5 4 2" xfId="12464"/>
    <cellStyle name="Nota 6 5 5" xfId="10415"/>
    <cellStyle name="Nota 6 6" xfId="4687"/>
    <cellStyle name="Nota 6 6 2" xfId="12964"/>
    <cellStyle name="Nota 6 7" xfId="6714"/>
    <cellStyle name="Nota 6 7 2" xfId="14991"/>
    <cellStyle name="Nota 6 8" xfId="2640"/>
    <cellStyle name="Nota 6 8 2" xfId="10917"/>
    <cellStyle name="Nota 6 9" xfId="8870"/>
    <cellStyle name="Nota 7" xfId="561"/>
    <cellStyle name="Nota 7 2" xfId="335"/>
    <cellStyle name="Nota 7 2 2" xfId="1420"/>
    <cellStyle name="Nota 7 2 2 2" xfId="5510"/>
    <cellStyle name="Nota 7 2 2 2 2" xfId="13787"/>
    <cellStyle name="Nota 7 2 2 3" xfId="7535"/>
    <cellStyle name="Nota 7 2 2 3 2" xfId="15812"/>
    <cellStyle name="Nota 7 2 2 4" xfId="3476"/>
    <cellStyle name="Nota 7 2 2 4 2" xfId="11753"/>
    <cellStyle name="Nota 7 2 2 5" xfId="9704"/>
    <cellStyle name="Nota 7 2 3" xfId="911"/>
    <cellStyle name="Nota 7 2 3 2" xfId="5014"/>
    <cellStyle name="Nota 7 2 3 2 2" xfId="13291"/>
    <cellStyle name="Nota 7 2 3 3" xfId="7039"/>
    <cellStyle name="Nota 7 2 3 3 2" xfId="15316"/>
    <cellStyle name="Nota 7 2 3 4" xfId="2971"/>
    <cellStyle name="Nota 7 2 3 4 2" xfId="11248"/>
    <cellStyle name="Nota 7 2 3 5" xfId="9200"/>
    <cellStyle name="Nota 7 2 4" xfId="1961"/>
    <cellStyle name="Nota 7 2 4 2" xfId="6047"/>
    <cellStyle name="Nota 7 2 4 2 2" xfId="14324"/>
    <cellStyle name="Nota 7 2 4 3" xfId="8047"/>
    <cellStyle name="Nota 7 2 4 3 2" xfId="16324"/>
    <cellStyle name="Nota 7 2 4 4" xfId="4014"/>
    <cellStyle name="Nota 7 2 4 4 2" xfId="12291"/>
    <cellStyle name="Nota 7 2 4 5" xfId="10242"/>
    <cellStyle name="Nota 7 2 5" xfId="4510"/>
    <cellStyle name="Nota 7 2 5 2" xfId="12787"/>
    <cellStyle name="Nota 7 2 6" xfId="6541"/>
    <cellStyle name="Nota 7 2 6 2" xfId="14818"/>
    <cellStyle name="Nota 7 2 7" xfId="2462"/>
    <cellStyle name="Nota 7 2 7 2" xfId="10739"/>
    <cellStyle name="Nota 7 2 8" xfId="8693"/>
    <cellStyle name="Nota 7 3" xfId="1600"/>
    <cellStyle name="Nota 7 3 2" xfId="5689"/>
    <cellStyle name="Nota 7 3 2 2" xfId="13966"/>
    <cellStyle name="Nota 7 3 3" xfId="7710"/>
    <cellStyle name="Nota 7 3 3 2" xfId="15987"/>
    <cellStyle name="Nota 7 3 4" xfId="3655"/>
    <cellStyle name="Nota 7 3 4 2" xfId="11932"/>
    <cellStyle name="Nota 7 3 5" xfId="9883"/>
    <cellStyle name="Nota 7 4" xfId="1088"/>
    <cellStyle name="Nota 7 4 2" xfId="5189"/>
    <cellStyle name="Nota 7 4 2 2" xfId="13466"/>
    <cellStyle name="Nota 7 4 3" xfId="7214"/>
    <cellStyle name="Nota 7 4 3 2" xfId="15491"/>
    <cellStyle name="Nota 7 4 4" xfId="3147"/>
    <cellStyle name="Nota 7 4 4 2" xfId="11424"/>
    <cellStyle name="Nota 7 4 5" xfId="9375"/>
    <cellStyle name="Nota 7 5" xfId="2136"/>
    <cellStyle name="Nota 7 5 2" xfId="6222"/>
    <cellStyle name="Nota 7 5 2 2" xfId="14499"/>
    <cellStyle name="Nota 7 5 3" xfId="8222"/>
    <cellStyle name="Nota 7 5 3 2" xfId="16499"/>
    <cellStyle name="Nota 7 5 4" xfId="4189"/>
    <cellStyle name="Nota 7 5 4 2" xfId="12466"/>
    <cellStyle name="Nota 7 5 5" xfId="10417"/>
    <cellStyle name="Nota 7 6" xfId="4689"/>
    <cellStyle name="Nota 7 6 2" xfId="12966"/>
    <cellStyle name="Nota 7 7" xfId="6716"/>
    <cellStyle name="Nota 7 7 2" xfId="14993"/>
    <cellStyle name="Nota 7 8" xfId="2642"/>
    <cellStyle name="Nota 7 8 2" xfId="10919"/>
    <cellStyle name="Nota 7 9" xfId="8872"/>
    <cellStyle name="Nota 8" xfId="562"/>
    <cellStyle name="Nota 8 2" xfId="563"/>
    <cellStyle name="Nota 8 2 2" xfId="1602"/>
    <cellStyle name="Nota 8 2 2 2" xfId="5691"/>
    <cellStyle name="Nota 8 2 2 2 2" xfId="13968"/>
    <cellStyle name="Nota 8 2 2 3" xfId="7712"/>
    <cellStyle name="Nota 8 2 2 3 2" xfId="15989"/>
    <cellStyle name="Nota 8 2 2 4" xfId="3657"/>
    <cellStyle name="Nota 8 2 2 4 2" xfId="11934"/>
    <cellStyle name="Nota 8 2 2 5" xfId="9885"/>
    <cellStyle name="Nota 8 2 3" xfId="1090"/>
    <cellStyle name="Nota 8 2 3 2" xfId="5191"/>
    <cellStyle name="Nota 8 2 3 2 2" xfId="13468"/>
    <cellStyle name="Nota 8 2 3 3" xfId="7216"/>
    <cellStyle name="Nota 8 2 3 3 2" xfId="15493"/>
    <cellStyle name="Nota 8 2 3 4" xfId="3149"/>
    <cellStyle name="Nota 8 2 3 4 2" xfId="11426"/>
    <cellStyle name="Nota 8 2 3 5" xfId="9377"/>
    <cellStyle name="Nota 8 2 4" xfId="2138"/>
    <cellStyle name="Nota 8 2 4 2" xfId="6224"/>
    <cellStyle name="Nota 8 2 4 2 2" xfId="14501"/>
    <cellStyle name="Nota 8 2 4 3" xfId="8224"/>
    <cellStyle name="Nota 8 2 4 3 2" xfId="16501"/>
    <cellStyle name="Nota 8 2 4 4" xfId="4191"/>
    <cellStyle name="Nota 8 2 4 4 2" xfId="12468"/>
    <cellStyle name="Nota 8 2 4 5" xfId="10419"/>
    <cellStyle name="Nota 8 2 5" xfId="4691"/>
    <cellStyle name="Nota 8 2 5 2" xfId="12968"/>
    <cellStyle name="Nota 8 2 6" xfId="6718"/>
    <cellStyle name="Nota 8 2 6 2" xfId="14995"/>
    <cellStyle name="Nota 8 2 7" xfId="2644"/>
    <cellStyle name="Nota 8 2 7 2" xfId="10921"/>
    <cellStyle name="Nota 8 2 8" xfId="8874"/>
    <cellStyle name="Nota 8 3" xfId="1601"/>
    <cellStyle name="Nota 8 3 2" xfId="5690"/>
    <cellStyle name="Nota 8 3 2 2" xfId="13967"/>
    <cellStyle name="Nota 8 3 3" xfId="7711"/>
    <cellStyle name="Nota 8 3 3 2" xfId="15988"/>
    <cellStyle name="Nota 8 3 4" xfId="3656"/>
    <cellStyle name="Nota 8 3 4 2" xfId="11933"/>
    <cellStyle name="Nota 8 3 5" xfId="9884"/>
    <cellStyle name="Nota 8 4" xfId="1089"/>
    <cellStyle name="Nota 8 4 2" xfId="5190"/>
    <cellStyle name="Nota 8 4 2 2" xfId="13467"/>
    <cellStyle name="Nota 8 4 3" xfId="7215"/>
    <cellStyle name="Nota 8 4 3 2" xfId="15492"/>
    <cellStyle name="Nota 8 4 4" xfId="3148"/>
    <cellStyle name="Nota 8 4 4 2" xfId="11425"/>
    <cellStyle name="Nota 8 4 5" xfId="9376"/>
    <cellStyle name="Nota 8 5" xfId="2137"/>
    <cellStyle name="Nota 8 5 2" xfId="6223"/>
    <cellStyle name="Nota 8 5 2 2" xfId="14500"/>
    <cellStyle name="Nota 8 5 3" xfId="8223"/>
    <cellStyle name="Nota 8 5 3 2" xfId="16500"/>
    <cellStyle name="Nota 8 5 4" xfId="4190"/>
    <cellStyle name="Nota 8 5 4 2" xfId="12467"/>
    <cellStyle name="Nota 8 5 5" xfId="10418"/>
    <cellStyle name="Nota 8 6" xfId="4690"/>
    <cellStyle name="Nota 8 6 2" xfId="12967"/>
    <cellStyle name="Nota 8 7" xfId="6717"/>
    <cellStyle name="Nota 8 7 2" xfId="14994"/>
    <cellStyle name="Nota 8 8" xfId="2643"/>
    <cellStyle name="Nota 8 8 2" xfId="10920"/>
    <cellStyle name="Nota 8 9" xfId="8873"/>
    <cellStyle name="Nota 9" xfId="564"/>
    <cellStyle name="Nota 9 2" xfId="565"/>
    <cellStyle name="Nota 9 2 2" xfId="1604"/>
    <cellStyle name="Nota 9 2 2 2" xfId="5693"/>
    <cellStyle name="Nota 9 2 2 2 2" xfId="13970"/>
    <cellStyle name="Nota 9 2 2 3" xfId="7714"/>
    <cellStyle name="Nota 9 2 2 3 2" xfId="15991"/>
    <cellStyle name="Nota 9 2 2 4" xfId="3659"/>
    <cellStyle name="Nota 9 2 2 4 2" xfId="11936"/>
    <cellStyle name="Nota 9 2 2 5" xfId="9887"/>
    <cellStyle name="Nota 9 2 3" xfId="1092"/>
    <cellStyle name="Nota 9 2 3 2" xfId="5193"/>
    <cellStyle name="Nota 9 2 3 2 2" xfId="13470"/>
    <cellStyle name="Nota 9 2 3 3" xfId="7218"/>
    <cellStyle name="Nota 9 2 3 3 2" xfId="15495"/>
    <cellStyle name="Nota 9 2 3 4" xfId="3151"/>
    <cellStyle name="Nota 9 2 3 4 2" xfId="11428"/>
    <cellStyle name="Nota 9 2 3 5" xfId="9379"/>
    <cellStyle name="Nota 9 2 4" xfId="2140"/>
    <cellStyle name="Nota 9 2 4 2" xfId="6226"/>
    <cellStyle name="Nota 9 2 4 2 2" xfId="14503"/>
    <cellStyle name="Nota 9 2 4 3" xfId="8226"/>
    <cellStyle name="Nota 9 2 4 3 2" xfId="16503"/>
    <cellStyle name="Nota 9 2 4 4" xfId="4193"/>
    <cellStyle name="Nota 9 2 4 4 2" xfId="12470"/>
    <cellStyle name="Nota 9 2 4 5" xfId="10421"/>
    <cellStyle name="Nota 9 2 5" xfId="4693"/>
    <cellStyle name="Nota 9 2 5 2" xfId="12970"/>
    <cellStyle name="Nota 9 2 6" xfId="6720"/>
    <cellStyle name="Nota 9 2 6 2" xfId="14997"/>
    <cellStyle name="Nota 9 2 7" xfId="2646"/>
    <cellStyle name="Nota 9 2 7 2" xfId="10923"/>
    <cellStyle name="Nota 9 2 8" xfId="8876"/>
    <cellStyle name="Nota 9 3" xfId="1603"/>
    <cellStyle name="Nota 9 3 2" xfId="5692"/>
    <cellStyle name="Nota 9 3 2 2" xfId="13969"/>
    <cellStyle name="Nota 9 3 3" xfId="7713"/>
    <cellStyle name="Nota 9 3 3 2" xfId="15990"/>
    <cellStyle name="Nota 9 3 4" xfId="3658"/>
    <cellStyle name="Nota 9 3 4 2" xfId="11935"/>
    <cellStyle name="Nota 9 3 5" xfId="9886"/>
    <cellStyle name="Nota 9 4" xfId="1091"/>
    <cellStyle name="Nota 9 4 2" xfId="5192"/>
    <cellStyle name="Nota 9 4 2 2" xfId="13469"/>
    <cellStyle name="Nota 9 4 3" xfId="7217"/>
    <cellStyle name="Nota 9 4 3 2" xfId="15494"/>
    <cellStyle name="Nota 9 4 4" xfId="3150"/>
    <cellStyle name="Nota 9 4 4 2" xfId="11427"/>
    <cellStyle name="Nota 9 4 5" xfId="9378"/>
    <cellStyle name="Nota 9 5" xfId="2139"/>
    <cellStyle name="Nota 9 5 2" xfId="6225"/>
    <cellStyle name="Nota 9 5 2 2" xfId="14502"/>
    <cellStyle name="Nota 9 5 3" xfId="8225"/>
    <cellStyle name="Nota 9 5 3 2" xfId="16502"/>
    <cellStyle name="Nota 9 5 4" xfId="4192"/>
    <cellStyle name="Nota 9 5 4 2" xfId="12469"/>
    <cellStyle name="Nota 9 5 5" xfId="10420"/>
    <cellStyle name="Nota 9 6" xfId="4692"/>
    <cellStyle name="Nota 9 6 2" xfId="12969"/>
    <cellStyle name="Nota 9 7" xfId="6719"/>
    <cellStyle name="Nota 9 7 2" xfId="14996"/>
    <cellStyle name="Nota 9 8" xfId="2645"/>
    <cellStyle name="Nota 9 8 2" xfId="10922"/>
    <cellStyle name="Nota 9 9" xfId="8875"/>
    <cellStyle name="Porcentagem 2" xfId="566"/>
    <cellStyle name="Porcentagem 2 2" xfId="1605"/>
    <cellStyle name="Porcentagem 2 3" xfId="1093"/>
    <cellStyle name="Porcentagem 3" xfId="1162"/>
    <cellStyle name="Porcentagem 3 2" xfId="5254"/>
    <cellStyle name="Porcentagem 3 2 2" xfId="13531"/>
    <cellStyle name="Porcentagem 3 3" xfId="7279"/>
    <cellStyle name="Porcentagem 3 3 2" xfId="15556"/>
    <cellStyle name="Porcentagem 3 4" xfId="3219"/>
    <cellStyle name="Porcentagem 3 4 2" xfId="11496"/>
    <cellStyle name="Porcentagem 3 5" xfId="9447"/>
    <cellStyle name="Porcentagem 4" xfId="1659"/>
    <cellStyle name="Porcentagem 4 2" xfId="5746"/>
    <cellStyle name="Porcentagem 4 2 2" xfId="14023"/>
    <cellStyle name="Porcentagem 4 3" xfId="7746"/>
    <cellStyle name="Porcentagem 4 3 2" xfId="16023"/>
    <cellStyle name="Porcentagem 4 4" xfId="3712"/>
    <cellStyle name="Porcentagem 4 4 2" xfId="11989"/>
    <cellStyle name="Porcentagem 4 5" xfId="9940"/>
    <cellStyle name="Porcentagem 5" xfId="8246"/>
    <cellStyle name="Porcentagem 5 2" xfId="16523"/>
    <cellStyle name="Porcentagem 6" xfId="2165"/>
    <cellStyle name="Saída 2" xfId="449"/>
    <cellStyle name="Saída 3" xfId="453"/>
    <cellStyle name="Saída 3 2" xfId="1520"/>
    <cellStyle name="Saída 3 2 2" xfId="5610"/>
    <cellStyle name="Saída 3 2 2 2" xfId="8324"/>
    <cellStyle name="Saída 3 2 2 2 2" xfId="16601"/>
    <cellStyle name="Saída 3 2 2 2 3" xfId="16811"/>
    <cellStyle name="Saída 3 2 2 3" xfId="8374"/>
    <cellStyle name="Saída 3 2 2 3 2" xfId="16651"/>
    <cellStyle name="Saída 3 2 2 3 3" xfId="16861"/>
    <cellStyle name="Saída 3 2 2 4" xfId="8306"/>
    <cellStyle name="Saída 3 2 2 4 2" xfId="16583"/>
    <cellStyle name="Saída 3 2 2 4 3" xfId="16795"/>
    <cellStyle name="Saída 3 2 2 5" xfId="8379"/>
    <cellStyle name="Saída 3 2 2 5 2" xfId="16656"/>
    <cellStyle name="Saída 3 2 2 5 3" xfId="16866"/>
    <cellStyle name="Saída 3 2 2 6" xfId="8366"/>
    <cellStyle name="Saída 3 2 2 6 2" xfId="16643"/>
    <cellStyle name="Saída 3 2 2 6 3" xfId="16853"/>
    <cellStyle name="Saída 3 2 2 7" xfId="13887"/>
    <cellStyle name="Saída 3 2 2 8" xfId="16715"/>
    <cellStyle name="Saída 3 2 3" xfId="3576"/>
    <cellStyle name="Saída 3 2 3 2" xfId="11853"/>
    <cellStyle name="Saída 3 2 3 3" xfId="16685"/>
    <cellStyle name="Saída 3 2 4" xfId="9804"/>
    <cellStyle name="Saída 3 3" xfId="1641"/>
    <cellStyle name="Saída 3 3 2" xfId="5728"/>
    <cellStyle name="Saída 3 3 2 2" xfId="8337"/>
    <cellStyle name="Saída 3 3 2 2 2" xfId="16614"/>
    <cellStyle name="Saída 3 3 2 2 3" xfId="16824"/>
    <cellStyle name="Saída 3 3 2 3" xfId="8357"/>
    <cellStyle name="Saída 3 3 2 3 2" xfId="16634"/>
    <cellStyle name="Saída 3 3 2 3 3" xfId="16844"/>
    <cellStyle name="Saída 3 3 2 4" xfId="8391"/>
    <cellStyle name="Saída 3 3 2 4 2" xfId="16668"/>
    <cellStyle name="Saída 3 3 2 4 3" xfId="16878"/>
    <cellStyle name="Saída 3 3 2 5" xfId="8267"/>
    <cellStyle name="Saída 3 3 2 5 2" xfId="16544"/>
    <cellStyle name="Saída 3 3 2 5 3" xfId="16758"/>
    <cellStyle name="Saída 3 3 2 6" xfId="8381"/>
    <cellStyle name="Saída 3 3 2 6 2" xfId="16658"/>
    <cellStyle name="Saída 3 3 2 6 3" xfId="16868"/>
    <cellStyle name="Saída 3 3 2 7" xfId="14005"/>
    <cellStyle name="Saída 3 3 2 8" xfId="16726"/>
    <cellStyle name="Saída 3 3 3" xfId="3694"/>
    <cellStyle name="Saída 3 3 3 2" xfId="11971"/>
    <cellStyle name="Saída 3 3 3 3" xfId="16696"/>
    <cellStyle name="Saída 3 3 4" xfId="9922"/>
    <cellStyle name="Saída 3 4" xfId="1637"/>
    <cellStyle name="Saída 3 4 2" xfId="5724"/>
    <cellStyle name="Saída 3 4 2 2" xfId="8333"/>
    <cellStyle name="Saída 3 4 2 2 2" xfId="16610"/>
    <cellStyle name="Saída 3 4 2 2 3" xfId="16820"/>
    <cellStyle name="Saída 3 4 2 3" xfId="8255"/>
    <cellStyle name="Saída 3 4 2 3 2" xfId="16532"/>
    <cellStyle name="Saída 3 4 2 3 3" xfId="16746"/>
    <cellStyle name="Saída 3 4 2 4" xfId="8390"/>
    <cellStyle name="Saída 3 4 2 4 2" xfId="16667"/>
    <cellStyle name="Saída 3 4 2 4 3" xfId="16877"/>
    <cellStyle name="Saída 3 4 2 5" xfId="8253"/>
    <cellStyle name="Saída 3 4 2 5 2" xfId="16530"/>
    <cellStyle name="Saída 3 4 2 5 3" xfId="16745"/>
    <cellStyle name="Saída 3 4 2 6" xfId="8276"/>
    <cellStyle name="Saída 3 4 2 6 2" xfId="16553"/>
    <cellStyle name="Saída 3 4 2 6 3" xfId="16767"/>
    <cellStyle name="Saída 3 4 2 7" xfId="14001"/>
    <cellStyle name="Saída 3 4 2 8" xfId="16722"/>
    <cellStyle name="Saída 3 4 3" xfId="3690"/>
    <cellStyle name="Saída 3 4 3 2" xfId="11967"/>
    <cellStyle name="Saída 3 4 3 3" xfId="16692"/>
    <cellStyle name="Saída 3 4 4" xfId="9918"/>
    <cellStyle name="Saída 3 5" xfId="1652"/>
    <cellStyle name="Saída 3 5 2" xfId="5739"/>
    <cellStyle name="Saída 3 5 2 2" xfId="8346"/>
    <cellStyle name="Saída 3 5 2 2 2" xfId="16623"/>
    <cellStyle name="Saída 3 5 2 2 3" xfId="16833"/>
    <cellStyle name="Saída 3 5 2 3" xfId="8358"/>
    <cellStyle name="Saída 3 5 2 3 2" xfId="16635"/>
    <cellStyle name="Saída 3 5 2 3 3" xfId="16845"/>
    <cellStyle name="Saída 3 5 2 4" xfId="8355"/>
    <cellStyle name="Saída 3 5 2 4 2" xfId="16632"/>
    <cellStyle name="Saída 3 5 2 4 3" xfId="16842"/>
    <cellStyle name="Saída 3 5 2 5" xfId="8281"/>
    <cellStyle name="Saída 3 5 2 5 2" xfId="16558"/>
    <cellStyle name="Saída 3 5 2 5 3" xfId="16771"/>
    <cellStyle name="Saída 3 5 2 6" xfId="8362"/>
    <cellStyle name="Saída 3 5 2 6 2" xfId="16639"/>
    <cellStyle name="Saída 3 5 2 6 3" xfId="16849"/>
    <cellStyle name="Saída 3 5 2 7" xfId="14016"/>
    <cellStyle name="Saída 3 5 2 8" xfId="16735"/>
    <cellStyle name="Saída 3 5 3" xfId="3705"/>
    <cellStyle name="Saída 3 5 3 2" xfId="11982"/>
    <cellStyle name="Saída 3 5 3 3" xfId="16705"/>
    <cellStyle name="Saída 3 5 4" xfId="9933"/>
    <cellStyle name="Saída 3 6" xfId="1649"/>
    <cellStyle name="Saída 3 6 2" xfId="5736"/>
    <cellStyle name="Saída 3 6 2 2" xfId="8343"/>
    <cellStyle name="Saída 3 6 2 2 2" xfId="16620"/>
    <cellStyle name="Saída 3 6 2 2 3" xfId="16830"/>
    <cellStyle name="Saída 3 6 2 3" xfId="8364"/>
    <cellStyle name="Saída 3 6 2 3 2" xfId="16641"/>
    <cellStyle name="Saída 3 6 2 3 3" xfId="16851"/>
    <cellStyle name="Saída 3 6 2 4" xfId="8286"/>
    <cellStyle name="Saída 3 6 2 4 2" xfId="16563"/>
    <cellStyle name="Saída 3 6 2 4 3" xfId="16776"/>
    <cellStyle name="Saída 3 6 2 5" xfId="8285"/>
    <cellStyle name="Saída 3 6 2 5 2" xfId="16562"/>
    <cellStyle name="Saída 3 6 2 5 3" xfId="16775"/>
    <cellStyle name="Saída 3 6 2 6" xfId="8389"/>
    <cellStyle name="Saída 3 6 2 6 2" xfId="16666"/>
    <cellStyle name="Saída 3 6 2 6 3" xfId="16876"/>
    <cellStyle name="Saída 3 6 2 7" xfId="14013"/>
    <cellStyle name="Saída 3 6 2 8" xfId="16732"/>
    <cellStyle name="Saída 3 6 3" xfId="3702"/>
    <cellStyle name="Saída 3 6 3 2" xfId="11979"/>
    <cellStyle name="Saída 3 6 3 3" xfId="16702"/>
    <cellStyle name="Saída 3 6 4" xfId="9930"/>
    <cellStyle name="Saída 3 7" xfId="4610"/>
    <cellStyle name="Saída 3 7 2" xfId="8302"/>
    <cellStyle name="Saída 3 7 2 2" xfId="16579"/>
    <cellStyle name="Saída 3 7 2 3" xfId="16791"/>
    <cellStyle name="Saída 3 7 3" xfId="8288"/>
    <cellStyle name="Saída 3 7 3 2" xfId="16565"/>
    <cellStyle name="Saída 3 7 3 3" xfId="16778"/>
    <cellStyle name="Saída 3 7 4" xfId="8395"/>
    <cellStyle name="Saída 3 7 4 2" xfId="16672"/>
    <cellStyle name="Saída 3 7 4 3" xfId="16882"/>
    <cellStyle name="Saída 3 7 5" xfId="8299"/>
    <cellStyle name="Saída 3 7 5 2" xfId="16576"/>
    <cellStyle name="Saída 3 7 5 3" xfId="16788"/>
    <cellStyle name="Saída 3 7 6" xfId="8277"/>
    <cellStyle name="Saída 3 7 6 2" xfId="16554"/>
    <cellStyle name="Saída 3 7 6 3" xfId="16768"/>
    <cellStyle name="Saída 3 7 7" xfId="12887"/>
    <cellStyle name="Saída 3 7 8" xfId="16710"/>
    <cellStyle name="Saída 3 8" xfId="2563"/>
    <cellStyle name="Saída 3 8 2" xfId="10840"/>
    <cellStyle name="Saída 3 8 3" xfId="16678"/>
    <cellStyle name="Saída 3 9" xfId="8793"/>
    <cellStyle name="Separador de milhares [0] 2" xfId="195"/>
    <cellStyle name="Separador de milhares [0] 2 2" xfId="1288"/>
    <cellStyle name="Separador de milhares [0] 2 2 2" xfId="3344"/>
    <cellStyle name="Separador de milhares [0] 2 2 2 2" xfId="11621"/>
    <cellStyle name="Separador de milhares [0] 2 2 3" xfId="9572"/>
    <cellStyle name="Separador de milhares [0] 2 3" xfId="779"/>
    <cellStyle name="Separador de milhares [0] 2 3 2" xfId="2839"/>
    <cellStyle name="Separador de milhares [0] 2 3 2 2" xfId="11116"/>
    <cellStyle name="Separador de milhares [0] 2 3 3" xfId="9068"/>
    <cellStyle name="Separador de milhares [0] 2 4" xfId="1829"/>
    <cellStyle name="Separador de milhares [0] 2 4 2" xfId="3882"/>
    <cellStyle name="Separador de milhares [0] 2 4 2 2" xfId="12159"/>
    <cellStyle name="Separador de milhares [0] 2 4 3" xfId="10110"/>
    <cellStyle name="Separador de milhares [0] 2 5" xfId="2330"/>
    <cellStyle name="Separador de milhares [0] 2 5 2" xfId="10607"/>
    <cellStyle name="Separador de milhares [0] 2 6" xfId="8561"/>
    <cellStyle name="Separador de milhares 2" xfId="132"/>
    <cellStyle name="Separador de milhares 2 2" xfId="567"/>
    <cellStyle name="Separador de milhares 2 3" xfId="568"/>
    <cellStyle name="Separador de milhares 2 3 2" xfId="1094"/>
    <cellStyle name="Separador de milhares 2 3 2 2" xfId="3152"/>
    <cellStyle name="Separador de milhares 2 3 2 2 2" xfId="11429"/>
    <cellStyle name="Separador de milhares 2 3 2 3" xfId="9380"/>
    <cellStyle name="Separador de milhares 2 4" xfId="717"/>
    <cellStyle name="Separador de milhares 2 4 2" xfId="2777"/>
    <cellStyle name="Separador de milhares 2 4 2 2" xfId="11054"/>
    <cellStyle name="Separador de milhares 2 4 3" xfId="9006"/>
    <cellStyle name="Separador de milhares 3" xfId="570"/>
    <cellStyle name="Separador de milhares 3 10" xfId="571"/>
    <cellStyle name="Separador de milhares 3 10 2" xfId="607"/>
    <cellStyle name="Separador de milhares 3 10 2 2" xfId="2162"/>
    <cellStyle name="Separador de milhares 3 10 2 2 2" xfId="4214"/>
    <cellStyle name="Separador de milhares 3 10 2 2 2 2" xfId="12491"/>
    <cellStyle name="Separador de milhares 3 10 2 2 3" xfId="10442"/>
    <cellStyle name="Separador de milhares 3 10 2 3" xfId="4714"/>
    <cellStyle name="Separador de milhares 3 10 2 3 2" xfId="12991"/>
    <cellStyle name="Separador de milhares 3 10 3" xfId="1096"/>
    <cellStyle name="Separador de milhares 3 10 3 2" xfId="3154"/>
    <cellStyle name="Separador de milhares 3 10 3 2 2" xfId="11431"/>
    <cellStyle name="Separador de milhares 3 10 3 3" xfId="9382"/>
    <cellStyle name="Separador de milhares 3 2" xfId="572"/>
    <cellStyle name="Separador de milhares 3 2 2" xfId="1097"/>
    <cellStyle name="Separador de milhares 3 2 2 2" xfId="3155"/>
    <cellStyle name="Separador de milhares 3 2 2 2 2" xfId="11432"/>
    <cellStyle name="Separador de milhares 3 2 2 3" xfId="9383"/>
    <cellStyle name="Separador de milhares 3 3" xfId="1095"/>
    <cellStyle name="Separador de milhares 3 3 2" xfId="3153"/>
    <cellStyle name="Separador de milhares 3 3 2 2" xfId="11430"/>
    <cellStyle name="Separador de milhares 3 3 3" xfId="9381"/>
    <cellStyle name="Separador de milhares 4" xfId="574"/>
    <cellStyle name="Separador de milhares 4 10" xfId="8877"/>
    <cellStyle name="Separador de milhares 4 2" xfId="529"/>
    <cellStyle name="Separador de milhares 4 2 2" xfId="532"/>
    <cellStyle name="Separador de milhares 4 2 2 2" xfId="1574"/>
    <cellStyle name="Separador de milhares 4 2 2 2 2" xfId="5663"/>
    <cellStyle name="Separador de milhares 4 2 2 2 2 2" xfId="13940"/>
    <cellStyle name="Separador de milhares 4 2 2 2 3" xfId="7685"/>
    <cellStyle name="Separador de milhares 4 2 2 2 3 2" xfId="15962"/>
    <cellStyle name="Separador de milhares 4 2 2 2 4" xfId="3629"/>
    <cellStyle name="Separador de milhares 4 2 2 2 4 2" xfId="11906"/>
    <cellStyle name="Separador de milhares 4 2 2 2 5" xfId="9857"/>
    <cellStyle name="Separador de milhares 4 2 2 3" xfId="1063"/>
    <cellStyle name="Separador de milhares 4 2 2 3 2" xfId="5164"/>
    <cellStyle name="Separador de milhares 4 2 2 3 2 2" xfId="13441"/>
    <cellStyle name="Separador de milhares 4 2 2 3 3" xfId="7189"/>
    <cellStyle name="Separador de milhares 4 2 2 3 3 2" xfId="15466"/>
    <cellStyle name="Separador de milhares 4 2 2 3 4" xfId="3122"/>
    <cellStyle name="Separador de milhares 4 2 2 3 4 2" xfId="11399"/>
    <cellStyle name="Separador de milhares 4 2 2 3 5" xfId="9350"/>
    <cellStyle name="Separador de milhares 4 2 2 4" xfId="2111"/>
    <cellStyle name="Separador de milhares 4 2 2 4 2" xfId="6197"/>
    <cellStyle name="Separador de milhares 4 2 2 4 2 2" xfId="14474"/>
    <cellStyle name="Separador de milhares 4 2 2 4 3" xfId="8197"/>
    <cellStyle name="Separador de milhares 4 2 2 4 3 2" xfId="16474"/>
    <cellStyle name="Separador de milhares 4 2 2 4 4" xfId="4164"/>
    <cellStyle name="Separador de milhares 4 2 2 4 4 2" xfId="12441"/>
    <cellStyle name="Separador de milhares 4 2 2 4 5" xfId="10392"/>
    <cellStyle name="Separador de milhares 4 2 2 5" xfId="4663"/>
    <cellStyle name="Separador de milhares 4 2 2 5 2" xfId="12940"/>
    <cellStyle name="Separador de milhares 4 2 2 6" xfId="6691"/>
    <cellStyle name="Separador de milhares 4 2 2 6 2" xfId="14968"/>
    <cellStyle name="Separador de milhares 4 2 2 7" xfId="2616"/>
    <cellStyle name="Separador de milhares 4 2 2 7 2" xfId="10893"/>
    <cellStyle name="Separador de milhares 4 2 2 8" xfId="8846"/>
    <cellStyle name="Separador de milhares 4 2 3" xfId="1571"/>
    <cellStyle name="Separador de milhares 4 2 3 2" xfId="5660"/>
    <cellStyle name="Separador de milhares 4 2 3 2 2" xfId="13937"/>
    <cellStyle name="Separador de milhares 4 2 3 3" xfId="7682"/>
    <cellStyle name="Separador de milhares 4 2 3 3 2" xfId="15959"/>
    <cellStyle name="Separador de milhares 4 2 3 4" xfId="3626"/>
    <cellStyle name="Separador de milhares 4 2 3 4 2" xfId="11903"/>
    <cellStyle name="Separador de milhares 4 2 3 5" xfId="9854"/>
    <cellStyle name="Separador de milhares 4 2 4" xfId="1060"/>
    <cellStyle name="Separador de milhares 4 2 4 2" xfId="5161"/>
    <cellStyle name="Separador de milhares 4 2 4 2 2" xfId="13438"/>
    <cellStyle name="Separador de milhares 4 2 4 3" xfId="7186"/>
    <cellStyle name="Separador de milhares 4 2 4 3 2" xfId="15463"/>
    <cellStyle name="Separador de milhares 4 2 4 4" xfId="3119"/>
    <cellStyle name="Separador de milhares 4 2 4 4 2" xfId="11396"/>
    <cellStyle name="Separador de milhares 4 2 4 5" xfId="9347"/>
    <cellStyle name="Separador de milhares 4 2 5" xfId="2108"/>
    <cellStyle name="Separador de milhares 4 2 5 2" xfId="6194"/>
    <cellStyle name="Separador de milhares 4 2 5 2 2" xfId="14471"/>
    <cellStyle name="Separador de milhares 4 2 5 3" xfId="8194"/>
    <cellStyle name="Separador de milhares 4 2 5 3 2" xfId="16471"/>
    <cellStyle name="Separador de milhares 4 2 5 4" xfId="4161"/>
    <cellStyle name="Separador de milhares 4 2 5 4 2" xfId="12438"/>
    <cellStyle name="Separador de milhares 4 2 5 5" xfId="10389"/>
    <cellStyle name="Separador de milhares 4 2 6" xfId="4660"/>
    <cellStyle name="Separador de milhares 4 2 6 2" xfId="12937"/>
    <cellStyle name="Separador de milhares 4 2 7" xfId="6688"/>
    <cellStyle name="Separador de milhares 4 2 7 2" xfId="14965"/>
    <cellStyle name="Separador de milhares 4 2 8" xfId="2613"/>
    <cellStyle name="Separador de milhares 4 2 8 2" xfId="10890"/>
    <cellStyle name="Separador de milhares 4 2 9" xfId="8843"/>
    <cellStyle name="Separador de milhares 4 3" xfId="535"/>
    <cellStyle name="Separador de milhares 4 3 2" xfId="1577"/>
    <cellStyle name="Separador de milhares 4 3 2 2" xfId="5666"/>
    <cellStyle name="Separador de milhares 4 3 2 2 2" xfId="13943"/>
    <cellStyle name="Separador de milhares 4 3 2 3" xfId="7688"/>
    <cellStyle name="Separador de milhares 4 3 2 3 2" xfId="15965"/>
    <cellStyle name="Separador de milhares 4 3 2 4" xfId="3632"/>
    <cellStyle name="Separador de milhares 4 3 2 4 2" xfId="11909"/>
    <cellStyle name="Separador de milhares 4 3 2 5" xfId="9860"/>
    <cellStyle name="Separador de milhares 4 3 3" xfId="1066"/>
    <cellStyle name="Separador de milhares 4 3 3 2" xfId="5167"/>
    <cellStyle name="Separador de milhares 4 3 3 2 2" xfId="13444"/>
    <cellStyle name="Separador de milhares 4 3 3 3" xfId="7192"/>
    <cellStyle name="Separador de milhares 4 3 3 3 2" xfId="15469"/>
    <cellStyle name="Separador de milhares 4 3 3 4" xfId="3125"/>
    <cellStyle name="Separador de milhares 4 3 3 4 2" xfId="11402"/>
    <cellStyle name="Separador de milhares 4 3 3 5" xfId="9353"/>
    <cellStyle name="Separador de milhares 4 3 4" xfId="2114"/>
    <cellStyle name="Separador de milhares 4 3 4 2" xfId="6200"/>
    <cellStyle name="Separador de milhares 4 3 4 2 2" xfId="14477"/>
    <cellStyle name="Separador de milhares 4 3 4 3" xfId="8200"/>
    <cellStyle name="Separador de milhares 4 3 4 3 2" xfId="16477"/>
    <cellStyle name="Separador de milhares 4 3 4 4" xfId="4167"/>
    <cellStyle name="Separador de milhares 4 3 4 4 2" xfId="12444"/>
    <cellStyle name="Separador de milhares 4 3 4 5" xfId="10395"/>
    <cellStyle name="Separador de milhares 4 3 5" xfId="4666"/>
    <cellStyle name="Separador de milhares 4 3 5 2" xfId="12943"/>
    <cellStyle name="Separador de milhares 4 3 6" xfId="6694"/>
    <cellStyle name="Separador de milhares 4 3 6 2" xfId="14971"/>
    <cellStyle name="Separador de milhares 4 3 7" xfId="2619"/>
    <cellStyle name="Separador de milhares 4 3 7 2" xfId="10896"/>
    <cellStyle name="Separador de milhares 4 3 8" xfId="8849"/>
    <cellStyle name="Separador de milhares 4 4" xfId="1607"/>
    <cellStyle name="Separador de milhares 4 4 2" xfId="5694"/>
    <cellStyle name="Separador de milhares 4 4 2 2" xfId="13971"/>
    <cellStyle name="Separador de milhares 4 4 3" xfId="7715"/>
    <cellStyle name="Separador de milhares 4 4 3 2" xfId="15992"/>
    <cellStyle name="Separador de milhares 4 4 4" xfId="3660"/>
    <cellStyle name="Separador de milhares 4 4 4 2" xfId="11937"/>
    <cellStyle name="Separador de milhares 4 4 5" xfId="9888"/>
    <cellStyle name="Separador de milhares 4 5" xfId="1098"/>
    <cellStyle name="Separador de milhares 4 5 2" xfId="5194"/>
    <cellStyle name="Separador de milhares 4 5 2 2" xfId="13471"/>
    <cellStyle name="Separador de milhares 4 5 3" xfId="7219"/>
    <cellStyle name="Separador de milhares 4 5 3 2" xfId="15496"/>
    <cellStyle name="Separador de milhares 4 5 4" xfId="3156"/>
    <cellStyle name="Separador de milhares 4 5 4 2" xfId="11433"/>
    <cellStyle name="Separador de milhares 4 5 5" xfId="9384"/>
    <cellStyle name="Separador de milhares 4 6" xfId="2141"/>
    <cellStyle name="Separador de milhares 4 6 2" xfId="6227"/>
    <cellStyle name="Separador de milhares 4 6 2 2" xfId="14504"/>
    <cellStyle name="Separador de milhares 4 6 3" xfId="8227"/>
    <cellStyle name="Separador de milhares 4 6 3 2" xfId="16504"/>
    <cellStyle name="Separador de milhares 4 6 4" xfId="4194"/>
    <cellStyle name="Separador de milhares 4 6 4 2" xfId="12471"/>
    <cellStyle name="Separador de milhares 4 6 5" xfId="10422"/>
    <cellStyle name="Separador de milhares 4 7" xfId="4694"/>
    <cellStyle name="Separador de milhares 4 7 2" xfId="12971"/>
    <cellStyle name="Separador de milhares 4 8" xfId="6721"/>
    <cellStyle name="Separador de milhares 4 8 2" xfId="14998"/>
    <cellStyle name="Separador de milhares 4 9" xfId="2647"/>
    <cellStyle name="Separador de milhares 4 9 2" xfId="10924"/>
    <cellStyle name="TableStyleLight1" xfId="545"/>
    <cellStyle name="TableStyleLight1 2" xfId="3"/>
    <cellStyle name="TableStyleLight1 3" xfId="1606"/>
    <cellStyle name="Texto de Aviso 2" xfId="575"/>
    <cellStyle name="Texto de Aviso 3" xfId="37"/>
    <cellStyle name="Texto Explicativo 2" xfId="406"/>
    <cellStyle name="Texto Explicativo 3" xfId="576"/>
    <cellStyle name="Título 1 2" xfId="577"/>
    <cellStyle name="Título 1 3" xfId="578"/>
    <cellStyle name="Título 2 2" xfId="579"/>
    <cellStyle name="Título 2 3" xfId="580"/>
    <cellStyle name="Título 3 2" xfId="569"/>
    <cellStyle name="Título 3 3" xfId="573"/>
    <cellStyle name="Título 4 2" xfId="61"/>
    <cellStyle name="Título 4 3" xfId="581"/>
    <cellStyle name="Título 5" xfId="65"/>
    <cellStyle name="Título 6" xfId="49"/>
    <cellStyle name="Título 7" xfId="52"/>
    <cellStyle name="Total 2" xfId="582"/>
    <cellStyle name="Total 3" xfId="583"/>
    <cellStyle name="Total 3 2" xfId="1608"/>
    <cellStyle name="Total 3 2 2" xfId="5695"/>
    <cellStyle name="Total 3 2 2 2" xfId="8328"/>
    <cellStyle name="Total 3 2 2 2 2" xfId="16605"/>
    <cellStyle name="Total 3 2 2 2 3" xfId="16815"/>
    <cellStyle name="Total 3 2 2 3" xfId="8309"/>
    <cellStyle name="Total 3 2 2 3 2" xfId="16586"/>
    <cellStyle name="Total 3 2 2 3 3" xfId="16798"/>
    <cellStyle name="Total 3 2 2 4" xfId="8388"/>
    <cellStyle name="Total 3 2 2 4 2" xfId="16665"/>
    <cellStyle name="Total 3 2 2 4 3" xfId="16875"/>
    <cellStyle name="Total 3 2 2 5" xfId="8261"/>
    <cellStyle name="Total 3 2 2 5 2" xfId="16538"/>
    <cellStyle name="Total 3 2 2 5 3" xfId="16752"/>
    <cellStyle name="Total 3 2 2 6" xfId="8265"/>
    <cellStyle name="Total 3 2 2 6 2" xfId="16542"/>
    <cellStyle name="Total 3 2 2 6 3" xfId="16756"/>
    <cellStyle name="Total 3 2 2 7" xfId="13972"/>
    <cellStyle name="Total 3 2 2 8" xfId="16718"/>
    <cellStyle name="Total 3 2 3" xfId="3661"/>
    <cellStyle name="Total 3 2 3 2" xfId="11938"/>
    <cellStyle name="Total 3 2 3 3" xfId="16688"/>
    <cellStyle name="Total 3 2 4" xfId="9889"/>
    <cellStyle name="Total 3 3" xfId="1646"/>
    <cellStyle name="Total 3 3 2" xfId="5733"/>
    <cellStyle name="Total 3 3 2 2" xfId="8341"/>
    <cellStyle name="Total 3 3 2 2 2" xfId="16618"/>
    <cellStyle name="Total 3 3 2 2 3" xfId="16828"/>
    <cellStyle name="Total 3 3 2 3" xfId="8385"/>
    <cellStyle name="Total 3 3 2 3 2" xfId="16662"/>
    <cellStyle name="Total 3 3 2 3 3" xfId="16872"/>
    <cellStyle name="Total 3 3 2 4" xfId="8248"/>
    <cellStyle name="Total 3 3 2 4 2" xfId="16525"/>
    <cellStyle name="Total 3 3 2 4 3" xfId="16740"/>
    <cellStyle name="Total 3 3 2 5" xfId="8256"/>
    <cellStyle name="Total 3 3 2 5 2" xfId="16533"/>
    <cellStyle name="Total 3 3 2 5 3" xfId="16747"/>
    <cellStyle name="Total 3 3 2 6" xfId="8326"/>
    <cellStyle name="Total 3 3 2 6 2" xfId="16603"/>
    <cellStyle name="Total 3 3 2 6 3" xfId="16813"/>
    <cellStyle name="Total 3 3 2 7" xfId="14010"/>
    <cellStyle name="Total 3 3 2 8" xfId="16730"/>
    <cellStyle name="Total 3 3 3" xfId="3699"/>
    <cellStyle name="Total 3 3 3 2" xfId="11976"/>
    <cellStyle name="Total 3 3 3 3" xfId="16700"/>
    <cellStyle name="Total 3 3 4" xfId="9927"/>
    <cellStyle name="Total 3 4" xfId="1632"/>
    <cellStyle name="Total 3 4 2" xfId="5719"/>
    <cellStyle name="Total 3 4 2 2" xfId="8330"/>
    <cellStyle name="Total 3 4 2 2 2" xfId="16607"/>
    <cellStyle name="Total 3 4 2 2 3" xfId="16817"/>
    <cellStyle name="Total 3 4 2 3" xfId="8258"/>
    <cellStyle name="Total 3 4 2 3 2" xfId="16535"/>
    <cellStyle name="Total 3 4 2 3 3" xfId="16749"/>
    <cellStyle name="Total 3 4 2 4" xfId="8397"/>
    <cellStyle name="Total 3 4 2 4 2" xfId="16674"/>
    <cellStyle name="Total 3 4 2 4 3" xfId="16884"/>
    <cellStyle name="Total 3 4 2 5" xfId="8350"/>
    <cellStyle name="Total 3 4 2 5 2" xfId="16627"/>
    <cellStyle name="Total 3 4 2 5 3" xfId="16837"/>
    <cellStyle name="Total 3 4 2 6" xfId="8259"/>
    <cellStyle name="Total 3 4 2 6 2" xfId="16536"/>
    <cellStyle name="Total 3 4 2 6 3" xfId="16750"/>
    <cellStyle name="Total 3 4 2 7" xfId="13996"/>
    <cellStyle name="Total 3 4 2 8" xfId="16719"/>
    <cellStyle name="Total 3 4 3" xfId="3685"/>
    <cellStyle name="Total 3 4 3 2" xfId="11962"/>
    <cellStyle name="Total 3 4 3 3" xfId="16689"/>
    <cellStyle name="Total 3 4 4" xfId="9913"/>
    <cellStyle name="Total 3 5" xfId="1655"/>
    <cellStyle name="Total 3 5 2" xfId="5742"/>
    <cellStyle name="Total 3 5 2 2" xfId="8349"/>
    <cellStyle name="Total 3 5 2 2 2" xfId="16626"/>
    <cellStyle name="Total 3 5 2 2 3" xfId="16836"/>
    <cellStyle name="Total 3 5 2 3" xfId="8308"/>
    <cellStyle name="Total 3 5 2 3 2" xfId="16585"/>
    <cellStyle name="Total 3 5 2 3 3" xfId="16797"/>
    <cellStyle name="Total 3 5 2 4" xfId="8312"/>
    <cellStyle name="Total 3 5 2 4 2" xfId="16589"/>
    <cellStyle name="Total 3 5 2 4 3" xfId="16801"/>
    <cellStyle name="Total 3 5 2 5" xfId="8369"/>
    <cellStyle name="Total 3 5 2 5 2" xfId="16646"/>
    <cellStyle name="Total 3 5 2 5 3" xfId="16856"/>
    <cellStyle name="Total 3 5 2 6" xfId="8352"/>
    <cellStyle name="Total 3 5 2 6 2" xfId="16629"/>
    <cellStyle name="Total 3 5 2 6 3" xfId="16839"/>
    <cellStyle name="Total 3 5 2 7" xfId="14019"/>
    <cellStyle name="Total 3 5 2 8" xfId="16738"/>
    <cellStyle name="Total 3 5 3" xfId="3708"/>
    <cellStyle name="Total 3 5 3 2" xfId="11985"/>
    <cellStyle name="Total 3 5 3 3" xfId="16708"/>
    <cellStyle name="Total 3 5 4" xfId="9936"/>
    <cellStyle name="Total 3 6" xfId="1640"/>
    <cellStyle name="Total 3 6 2" xfId="5727"/>
    <cellStyle name="Total 3 6 2 2" xfId="8336"/>
    <cellStyle name="Total 3 6 2 2 2" xfId="16613"/>
    <cellStyle name="Total 3 6 2 2 3" xfId="16823"/>
    <cellStyle name="Total 3 6 2 3" xfId="8392"/>
    <cellStyle name="Total 3 6 2 3 2" xfId="16669"/>
    <cellStyle name="Total 3 6 2 3 3" xfId="16879"/>
    <cellStyle name="Total 3 6 2 4" xfId="8282"/>
    <cellStyle name="Total 3 6 2 4 2" xfId="16559"/>
    <cellStyle name="Total 3 6 2 4 3" xfId="16772"/>
    <cellStyle name="Total 3 6 2 5" xfId="8361"/>
    <cellStyle name="Total 3 6 2 5 2" xfId="16638"/>
    <cellStyle name="Total 3 6 2 5 3" xfId="16848"/>
    <cellStyle name="Total 3 6 2 6" xfId="8320"/>
    <cellStyle name="Total 3 6 2 6 2" xfId="16597"/>
    <cellStyle name="Total 3 6 2 6 3" xfId="16808"/>
    <cellStyle name="Total 3 6 2 7" xfId="14004"/>
    <cellStyle name="Total 3 6 2 8" xfId="16725"/>
    <cellStyle name="Total 3 6 3" xfId="3693"/>
    <cellStyle name="Total 3 6 3 2" xfId="11970"/>
    <cellStyle name="Total 3 6 3 3" xfId="16695"/>
    <cellStyle name="Total 3 6 4" xfId="9921"/>
    <cellStyle name="Total 3 7" xfId="4695"/>
    <cellStyle name="Total 3 7 2" xfId="8305"/>
    <cellStyle name="Total 3 7 2 2" xfId="16582"/>
    <cellStyle name="Total 3 7 2 3" xfId="16794"/>
    <cellStyle name="Total 3 7 3" xfId="8313"/>
    <cellStyle name="Total 3 7 3 2" xfId="16590"/>
    <cellStyle name="Total 3 7 3 3" xfId="16802"/>
    <cellStyle name="Total 3 7 4" xfId="8311"/>
    <cellStyle name="Total 3 7 4 2" xfId="16588"/>
    <cellStyle name="Total 3 7 4 3" xfId="16800"/>
    <cellStyle name="Total 3 7 5" xfId="8319"/>
    <cellStyle name="Total 3 7 5 2" xfId="16596"/>
    <cellStyle name="Total 3 7 5 3" xfId="16807"/>
    <cellStyle name="Total 3 7 6" xfId="8263"/>
    <cellStyle name="Total 3 7 6 2" xfId="16540"/>
    <cellStyle name="Total 3 7 6 3" xfId="16754"/>
    <cellStyle name="Total 3 7 7" xfId="12972"/>
    <cellStyle name="Total 3 7 8" xfId="16713"/>
    <cellStyle name="Total 3 8" xfId="2650"/>
    <cellStyle name="Total 3 8 2" xfId="10927"/>
    <cellStyle name="Total 3 8 3" xfId="16682"/>
    <cellStyle name="Total 3 9" xfId="8879"/>
    <cellStyle name="Vírgula" xfId="1" builtinId="3"/>
    <cellStyle name="Vírgula 10" xfId="584"/>
    <cellStyle name="Vírgula 10 2" xfId="1609"/>
    <cellStyle name="Vírgula 10 2 2" xfId="5696"/>
    <cellStyle name="Vírgula 10 2 2 2" xfId="13973"/>
    <cellStyle name="Vírgula 10 2 3" xfId="7716"/>
    <cellStyle name="Vírgula 10 2 3 2" xfId="15993"/>
    <cellStyle name="Vírgula 10 2 4" xfId="3662"/>
    <cellStyle name="Vírgula 10 2 4 2" xfId="11939"/>
    <cellStyle name="Vírgula 10 2 5" xfId="9890"/>
    <cellStyle name="Vírgula 10 3" xfId="1099"/>
    <cellStyle name="Vírgula 10 3 2" xfId="5195"/>
    <cellStyle name="Vírgula 10 3 2 2" xfId="13472"/>
    <cellStyle name="Vírgula 10 3 3" xfId="7220"/>
    <cellStyle name="Vírgula 10 3 3 2" xfId="15497"/>
    <cellStyle name="Vírgula 10 3 4" xfId="3157"/>
    <cellStyle name="Vírgula 10 3 4 2" xfId="11434"/>
    <cellStyle name="Vírgula 10 3 5" xfId="9385"/>
    <cellStyle name="Vírgula 10 4" xfId="2142"/>
    <cellStyle name="Vírgula 10 4 2" xfId="6228"/>
    <cellStyle name="Vírgula 10 4 2 2" xfId="14505"/>
    <cellStyle name="Vírgula 10 4 3" xfId="8228"/>
    <cellStyle name="Vírgula 10 4 3 2" xfId="16505"/>
    <cellStyle name="Vírgula 10 4 4" xfId="4195"/>
    <cellStyle name="Vírgula 10 4 4 2" xfId="12472"/>
    <cellStyle name="Vírgula 10 4 5" xfId="10423"/>
    <cellStyle name="Vírgula 10 5" xfId="4696"/>
    <cellStyle name="Vírgula 10 5 2" xfId="12973"/>
    <cellStyle name="Vírgula 10 6" xfId="6722"/>
    <cellStyle name="Vírgula 10 6 2" xfId="14999"/>
    <cellStyle name="Vírgula 10 7" xfId="2651"/>
    <cellStyle name="Vírgula 10 7 2" xfId="10928"/>
    <cellStyle name="Vírgula 10 8" xfId="8880"/>
    <cellStyle name="Vírgula 11" xfId="585"/>
    <cellStyle name="Vírgula 11 2" xfId="1610"/>
    <cellStyle name="Vírgula 11 2 2" xfId="5697"/>
    <cellStyle name="Vírgula 11 2 2 2" xfId="13974"/>
    <cellStyle name="Vírgula 11 2 3" xfId="7717"/>
    <cellStyle name="Vírgula 11 2 3 2" xfId="15994"/>
    <cellStyle name="Vírgula 11 2 4" xfId="3663"/>
    <cellStyle name="Vírgula 11 2 4 2" xfId="11940"/>
    <cellStyle name="Vírgula 11 2 5" xfId="9891"/>
    <cellStyle name="Vírgula 11 3" xfId="1100"/>
    <cellStyle name="Vírgula 11 3 2" xfId="5196"/>
    <cellStyle name="Vírgula 11 3 2 2" xfId="13473"/>
    <cellStyle name="Vírgula 11 3 3" xfId="7221"/>
    <cellStyle name="Vírgula 11 3 3 2" xfId="15498"/>
    <cellStyle name="Vírgula 11 3 4" xfId="3158"/>
    <cellStyle name="Vírgula 11 3 4 2" xfId="11435"/>
    <cellStyle name="Vírgula 11 3 5" xfId="9386"/>
    <cellStyle name="Vírgula 11 4" xfId="2143"/>
    <cellStyle name="Vírgula 11 4 2" xfId="6229"/>
    <cellStyle name="Vírgula 11 4 2 2" xfId="14506"/>
    <cellStyle name="Vírgula 11 4 3" xfId="8229"/>
    <cellStyle name="Vírgula 11 4 3 2" xfId="16506"/>
    <cellStyle name="Vírgula 11 4 4" xfId="4196"/>
    <cellStyle name="Vírgula 11 4 4 2" xfId="12473"/>
    <cellStyle name="Vírgula 11 4 5" xfId="10424"/>
    <cellStyle name="Vírgula 11 5" xfId="4697"/>
    <cellStyle name="Vírgula 11 5 2" xfId="12974"/>
    <cellStyle name="Vírgula 11 6" xfId="6723"/>
    <cellStyle name="Vírgula 11 6 2" xfId="15000"/>
    <cellStyle name="Vírgula 11 7" xfId="2652"/>
    <cellStyle name="Vírgula 11 7 2" xfId="10929"/>
    <cellStyle name="Vírgula 11 8" xfId="8881"/>
    <cellStyle name="Vírgula 12" xfId="586"/>
    <cellStyle name="Vírgula 12 2" xfId="1611"/>
    <cellStyle name="Vírgula 12 2 2" xfId="5698"/>
    <cellStyle name="Vírgula 12 2 2 2" xfId="13975"/>
    <cellStyle name="Vírgula 12 2 3" xfId="7718"/>
    <cellStyle name="Vírgula 12 2 3 2" xfId="15995"/>
    <cellStyle name="Vírgula 12 2 4" xfId="3664"/>
    <cellStyle name="Vírgula 12 2 4 2" xfId="11941"/>
    <cellStyle name="Vírgula 12 2 5" xfId="9892"/>
    <cellStyle name="Vírgula 12 3" xfId="1101"/>
    <cellStyle name="Vírgula 12 3 2" xfId="5197"/>
    <cellStyle name="Vírgula 12 3 2 2" xfId="13474"/>
    <cellStyle name="Vírgula 12 3 3" xfId="7222"/>
    <cellStyle name="Vírgula 12 3 3 2" xfId="15499"/>
    <cellStyle name="Vírgula 12 3 4" xfId="3159"/>
    <cellStyle name="Vírgula 12 3 4 2" xfId="11436"/>
    <cellStyle name="Vírgula 12 3 5" xfId="9387"/>
    <cellStyle name="Vírgula 12 4" xfId="2144"/>
    <cellStyle name="Vírgula 12 4 2" xfId="6230"/>
    <cellStyle name="Vírgula 12 4 2 2" xfId="14507"/>
    <cellStyle name="Vírgula 12 4 3" xfId="8230"/>
    <cellStyle name="Vírgula 12 4 3 2" xfId="16507"/>
    <cellStyle name="Vírgula 12 4 4" xfId="4197"/>
    <cellStyle name="Vírgula 12 4 4 2" xfId="12474"/>
    <cellStyle name="Vírgula 12 4 5" xfId="10425"/>
    <cellStyle name="Vírgula 12 5" xfId="4698"/>
    <cellStyle name="Vírgula 12 5 2" xfId="12975"/>
    <cellStyle name="Vírgula 12 6" xfId="6724"/>
    <cellStyle name="Vírgula 12 6 2" xfId="15001"/>
    <cellStyle name="Vírgula 12 7" xfId="2653"/>
    <cellStyle name="Vírgula 12 7 2" xfId="10930"/>
    <cellStyle name="Vírgula 12 8" xfId="8882"/>
    <cellStyle name="Vírgula 13" xfId="587"/>
    <cellStyle name="Vírgula 13 2" xfId="1612"/>
    <cellStyle name="Vírgula 13 2 2" xfId="5699"/>
    <cellStyle name="Vírgula 13 2 2 2" xfId="13976"/>
    <cellStyle name="Vírgula 13 2 3" xfId="7719"/>
    <cellStyle name="Vírgula 13 2 3 2" xfId="15996"/>
    <cellStyle name="Vírgula 13 2 4" xfId="3665"/>
    <cellStyle name="Vírgula 13 2 4 2" xfId="11942"/>
    <cellStyle name="Vírgula 13 2 5" xfId="9893"/>
    <cellStyle name="Vírgula 13 3" xfId="1102"/>
    <cellStyle name="Vírgula 13 3 2" xfId="5198"/>
    <cellStyle name="Vírgula 13 3 2 2" xfId="13475"/>
    <cellStyle name="Vírgula 13 3 3" xfId="7223"/>
    <cellStyle name="Vírgula 13 3 3 2" xfId="15500"/>
    <cellStyle name="Vírgula 13 3 4" xfId="3160"/>
    <cellStyle name="Vírgula 13 3 4 2" xfId="11437"/>
    <cellStyle name="Vírgula 13 3 5" xfId="9388"/>
    <cellStyle name="Vírgula 13 4" xfId="2145"/>
    <cellStyle name="Vírgula 13 4 2" xfId="6231"/>
    <cellStyle name="Vírgula 13 4 2 2" xfId="14508"/>
    <cellStyle name="Vírgula 13 4 3" xfId="8231"/>
    <cellStyle name="Vírgula 13 4 3 2" xfId="16508"/>
    <cellStyle name="Vírgula 13 4 4" xfId="4198"/>
    <cellStyle name="Vírgula 13 4 4 2" xfId="12475"/>
    <cellStyle name="Vírgula 13 4 5" xfId="10426"/>
    <cellStyle name="Vírgula 13 5" xfId="4699"/>
    <cellStyle name="Vírgula 13 5 2" xfId="12976"/>
    <cellStyle name="Vírgula 13 6" xfId="6725"/>
    <cellStyle name="Vírgula 13 6 2" xfId="15002"/>
    <cellStyle name="Vírgula 13 7" xfId="2654"/>
    <cellStyle name="Vírgula 13 7 2" xfId="10931"/>
    <cellStyle name="Vírgula 13 8" xfId="8883"/>
    <cellStyle name="Vírgula 14" xfId="588"/>
    <cellStyle name="Vírgula 14 2" xfId="1613"/>
    <cellStyle name="Vírgula 14 2 2" xfId="5700"/>
    <cellStyle name="Vírgula 14 2 2 2" xfId="13977"/>
    <cellStyle name="Vírgula 14 2 3" xfId="7720"/>
    <cellStyle name="Vírgula 14 2 3 2" xfId="15997"/>
    <cellStyle name="Vírgula 14 2 4" xfId="3666"/>
    <cellStyle name="Vírgula 14 2 4 2" xfId="11943"/>
    <cellStyle name="Vírgula 14 2 5" xfId="9894"/>
    <cellStyle name="Vírgula 14 3" xfId="1103"/>
    <cellStyle name="Vírgula 14 3 2" xfId="5199"/>
    <cellStyle name="Vírgula 14 3 2 2" xfId="13476"/>
    <cellStyle name="Vírgula 14 3 3" xfId="7224"/>
    <cellStyle name="Vírgula 14 3 3 2" xfId="15501"/>
    <cellStyle name="Vírgula 14 3 4" xfId="3161"/>
    <cellStyle name="Vírgula 14 3 4 2" xfId="11438"/>
    <cellStyle name="Vírgula 14 3 5" xfId="9389"/>
    <cellStyle name="Vírgula 14 4" xfId="2146"/>
    <cellStyle name="Vírgula 14 4 2" xfId="6232"/>
    <cellStyle name="Vírgula 14 4 2 2" xfId="14509"/>
    <cellStyle name="Vírgula 14 4 3" xfId="8232"/>
    <cellStyle name="Vírgula 14 4 3 2" xfId="16509"/>
    <cellStyle name="Vírgula 14 4 4" xfId="4199"/>
    <cellStyle name="Vírgula 14 4 4 2" xfId="12476"/>
    <cellStyle name="Vírgula 14 4 5" xfId="10427"/>
    <cellStyle name="Vírgula 14 5" xfId="4700"/>
    <cellStyle name="Vírgula 14 5 2" xfId="12977"/>
    <cellStyle name="Vírgula 14 6" xfId="6726"/>
    <cellStyle name="Vírgula 14 6 2" xfId="15003"/>
    <cellStyle name="Vírgula 14 7" xfId="2655"/>
    <cellStyle name="Vírgula 14 7 2" xfId="10932"/>
    <cellStyle name="Vírgula 14 8" xfId="8884"/>
    <cellStyle name="Vírgula 15" xfId="589"/>
    <cellStyle name="Vírgula 15 2" xfId="1614"/>
    <cellStyle name="Vírgula 15 2 2" xfId="5701"/>
    <cellStyle name="Vírgula 15 2 2 2" xfId="13978"/>
    <cellStyle name="Vírgula 15 2 3" xfId="7721"/>
    <cellStyle name="Vírgula 15 2 3 2" xfId="15998"/>
    <cellStyle name="Vírgula 15 2 4" xfId="3667"/>
    <cellStyle name="Vírgula 15 2 4 2" xfId="11944"/>
    <cellStyle name="Vírgula 15 2 5" xfId="9895"/>
    <cellStyle name="Vírgula 15 3" xfId="1104"/>
    <cellStyle name="Vírgula 15 3 2" xfId="5200"/>
    <cellStyle name="Vírgula 15 3 2 2" xfId="13477"/>
    <cellStyle name="Vírgula 15 3 3" xfId="7225"/>
    <cellStyle name="Vírgula 15 3 3 2" xfId="15502"/>
    <cellStyle name="Vírgula 15 3 4" xfId="3162"/>
    <cellStyle name="Vírgula 15 3 4 2" xfId="11439"/>
    <cellStyle name="Vírgula 15 3 5" xfId="9390"/>
    <cellStyle name="Vírgula 15 4" xfId="2147"/>
    <cellStyle name="Vírgula 15 4 2" xfId="6233"/>
    <cellStyle name="Vírgula 15 4 2 2" xfId="14510"/>
    <cellStyle name="Vírgula 15 4 3" xfId="8233"/>
    <cellStyle name="Vírgula 15 4 3 2" xfId="16510"/>
    <cellStyle name="Vírgula 15 4 4" xfId="4200"/>
    <cellStyle name="Vírgula 15 4 4 2" xfId="12477"/>
    <cellStyle name="Vírgula 15 4 5" xfId="10428"/>
    <cellStyle name="Vírgula 15 5" xfId="4701"/>
    <cellStyle name="Vírgula 15 5 2" xfId="12978"/>
    <cellStyle name="Vírgula 15 6" xfId="6727"/>
    <cellStyle name="Vírgula 15 6 2" xfId="15004"/>
    <cellStyle name="Vírgula 15 7" xfId="2656"/>
    <cellStyle name="Vírgula 15 7 2" xfId="10933"/>
    <cellStyle name="Vírgula 15 8" xfId="8885"/>
    <cellStyle name="Vírgula 16" xfId="591"/>
    <cellStyle name="Vírgula 16 2" xfId="1106"/>
    <cellStyle name="Vírgula 16 2 2" xfId="3164"/>
    <cellStyle name="Vírgula 16 2 2 2" xfId="11441"/>
    <cellStyle name="Vírgula 16 2 3" xfId="9392"/>
    <cellStyle name="Vírgula 16 3" xfId="2149"/>
    <cellStyle name="Vírgula 16 3 2" xfId="4202"/>
    <cellStyle name="Vírgula 16 3 2 2" xfId="12479"/>
    <cellStyle name="Vírgula 16 3 3" xfId="10430"/>
    <cellStyle name="Vírgula 16 4" xfId="2658"/>
    <cellStyle name="Vírgula 16 4 2" xfId="10935"/>
    <cellStyle name="Vírgula 16 5" xfId="8887"/>
    <cellStyle name="Vírgula 17" xfId="593"/>
    <cellStyle name="Vírgula 17 2" xfId="1616"/>
    <cellStyle name="Vírgula 17 2 2" xfId="5703"/>
    <cellStyle name="Vírgula 17 2 2 2" xfId="13980"/>
    <cellStyle name="Vírgula 17 2 3" xfId="7723"/>
    <cellStyle name="Vírgula 17 2 3 2" xfId="16000"/>
    <cellStyle name="Vírgula 17 2 4" xfId="3669"/>
    <cellStyle name="Vírgula 17 2 4 2" xfId="11946"/>
    <cellStyle name="Vírgula 17 2 5" xfId="9897"/>
    <cellStyle name="Vírgula 17 3" xfId="1108"/>
    <cellStyle name="Vírgula 17 3 2" xfId="5202"/>
    <cellStyle name="Vírgula 17 3 2 2" xfId="13479"/>
    <cellStyle name="Vírgula 17 3 3" xfId="7227"/>
    <cellStyle name="Vírgula 17 3 3 2" xfId="15504"/>
    <cellStyle name="Vírgula 17 3 4" xfId="3166"/>
    <cellStyle name="Vírgula 17 3 4 2" xfId="11443"/>
    <cellStyle name="Vírgula 17 3 5" xfId="9394"/>
    <cellStyle name="Vírgula 17 4" xfId="2150"/>
    <cellStyle name="Vírgula 17 4 2" xfId="6235"/>
    <cellStyle name="Vírgula 17 4 2 2" xfId="14512"/>
    <cellStyle name="Vírgula 17 4 3" xfId="8235"/>
    <cellStyle name="Vírgula 17 4 3 2" xfId="16512"/>
    <cellStyle name="Vírgula 17 4 4" xfId="4203"/>
    <cellStyle name="Vírgula 17 4 4 2" xfId="12480"/>
    <cellStyle name="Vírgula 17 4 5" xfId="10431"/>
    <cellStyle name="Vírgula 17 5" xfId="4703"/>
    <cellStyle name="Vírgula 17 5 2" xfId="12980"/>
    <cellStyle name="Vírgula 17 6" xfId="6729"/>
    <cellStyle name="Vírgula 17 6 2" xfId="15006"/>
    <cellStyle name="Vírgula 17 7" xfId="2659"/>
    <cellStyle name="Vírgula 17 7 2" xfId="10936"/>
    <cellStyle name="Vírgula 17 8" xfId="8888"/>
    <cellStyle name="Vírgula 18" xfId="594"/>
    <cellStyle name="Vírgula 18 2" xfId="1617"/>
    <cellStyle name="Vírgula 18 2 2" xfId="5704"/>
    <cellStyle name="Vírgula 18 2 2 2" xfId="13981"/>
    <cellStyle name="Vírgula 18 2 3" xfId="7724"/>
    <cellStyle name="Vírgula 18 2 3 2" xfId="16001"/>
    <cellStyle name="Vírgula 18 2 4" xfId="3670"/>
    <cellStyle name="Vírgula 18 2 4 2" xfId="11947"/>
    <cellStyle name="Vírgula 18 2 5" xfId="9898"/>
    <cellStyle name="Vírgula 18 3" xfId="1109"/>
    <cellStyle name="Vírgula 18 3 2" xfId="5203"/>
    <cellStyle name="Vírgula 18 3 2 2" xfId="13480"/>
    <cellStyle name="Vírgula 18 3 3" xfId="7228"/>
    <cellStyle name="Vírgula 18 3 3 2" xfId="15505"/>
    <cellStyle name="Vírgula 18 3 4" xfId="3167"/>
    <cellStyle name="Vírgula 18 3 4 2" xfId="11444"/>
    <cellStyle name="Vírgula 18 3 5" xfId="9395"/>
    <cellStyle name="Vírgula 18 4" xfId="2151"/>
    <cellStyle name="Vírgula 18 4 2" xfId="6236"/>
    <cellStyle name="Vírgula 18 4 2 2" xfId="14513"/>
    <cellStyle name="Vírgula 18 4 3" xfId="8236"/>
    <cellStyle name="Vírgula 18 4 3 2" xfId="16513"/>
    <cellStyle name="Vírgula 18 4 4" xfId="4204"/>
    <cellStyle name="Vírgula 18 4 4 2" xfId="12481"/>
    <cellStyle name="Vírgula 18 4 5" xfId="10432"/>
    <cellStyle name="Vírgula 18 5" xfId="4704"/>
    <cellStyle name="Vírgula 18 5 2" xfId="12981"/>
    <cellStyle name="Vírgula 18 6" xfId="6730"/>
    <cellStyle name="Vírgula 18 6 2" xfId="15007"/>
    <cellStyle name="Vírgula 18 7" xfId="2660"/>
    <cellStyle name="Vírgula 18 7 2" xfId="10937"/>
    <cellStyle name="Vírgula 18 8" xfId="8889"/>
    <cellStyle name="Vírgula 19" xfId="595"/>
    <cellStyle name="Vírgula 19 2" xfId="1618"/>
    <cellStyle name="Vírgula 19 2 2" xfId="5705"/>
    <cellStyle name="Vírgula 19 2 2 2" xfId="13982"/>
    <cellStyle name="Vírgula 19 2 3" xfId="7725"/>
    <cellStyle name="Vírgula 19 2 3 2" xfId="16002"/>
    <cellStyle name="Vírgula 19 2 4" xfId="3671"/>
    <cellStyle name="Vírgula 19 2 4 2" xfId="11948"/>
    <cellStyle name="Vírgula 19 2 5" xfId="9899"/>
    <cellStyle name="Vírgula 19 3" xfId="1110"/>
    <cellStyle name="Vírgula 19 3 2" xfId="5204"/>
    <cellStyle name="Vírgula 19 3 2 2" xfId="13481"/>
    <cellStyle name="Vírgula 19 3 3" xfId="7229"/>
    <cellStyle name="Vírgula 19 3 3 2" xfId="15506"/>
    <cellStyle name="Vírgula 19 3 4" xfId="3168"/>
    <cellStyle name="Vírgula 19 3 4 2" xfId="11445"/>
    <cellStyle name="Vírgula 19 3 5" xfId="9396"/>
    <cellStyle name="Vírgula 19 4" xfId="2152"/>
    <cellStyle name="Vírgula 19 4 2" xfId="6237"/>
    <cellStyle name="Vírgula 19 4 2 2" xfId="14514"/>
    <cellStyle name="Vírgula 19 4 3" xfId="8237"/>
    <cellStyle name="Vírgula 19 4 3 2" xfId="16514"/>
    <cellStyle name="Vírgula 19 4 4" xfId="4205"/>
    <cellStyle name="Vírgula 19 4 4 2" xfId="12482"/>
    <cellStyle name="Vírgula 19 4 5" xfId="10433"/>
    <cellStyle name="Vírgula 19 5" xfId="4705"/>
    <cellStyle name="Vírgula 19 5 2" xfId="12982"/>
    <cellStyle name="Vírgula 19 6" xfId="6731"/>
    <cellStyle name="Vírgula 19 6 2" xfId="15008"/>
    <cellStyle name="Vírgula 19 7" xfId="2661"/>
    <cellStyle name="Vírgula 19 7 2" xfId="10938"/>
    <cellStyle name="Vírgula 19 8" xfId="8890"/>
    <cellStyle name="Vírgula 2" xfId="211"/>
    <cellStyle name="Vírgula 2 2" xfId="596"/>
    <cellStyle name="Vírgula 2 2 2" xfId="1619"/>
    <cellStyle name="Vírgula 2 2 2 2" xfId="5706"/>
    <cellStyle name="Vírgula 2 2 2 2 2" xfId="13983"/>
    <cellStyle name="Vírgula 2 2 2 3" xfId="7726"/>
    <cellStyle name="Vírgula 2 2 2 3 2" xfId="16003"/>
    <cellStyle name="Vírgula 2 2 2 4" xfId="3672"/>
    <cellStyle name="Vírgula 2 2 2 4 2" xfId="11949"/>
    <cellStyle name="Vírgula 2 2 2 5" xfId="9900"/>
    <cellStyle name="Vírgula 2 2 3" xfId="1111"/>
    <cellStyle name="Vírgula 2 2 3 2" xfId="5205"/>
    <cellStyle name="Vírgula 2 2 3 2 2" xfId="13482"/>
    <cellStyle name="Vírgula 2 2 3 3" xfId="7230"/>
    <cellStyle name="Vírgula 2 2 3 3 2" xfId="15507"/>
    <cellStyle name="Vírgula 2 2 3 4" xfId="3169"/>
    <cellStyle name="Vírgula 2 2 3 4 2" xfId="11446"/>
    <cellStyle name="Vírgula 2 2 3 5" xfId="9397"/>
    <cellStyle name="Vírgula 2 2 4" xfId="2153"/>
    <cellStyle name="Vírgula 2 2 4 2" xfId="6238"/>
    <cellStyle name="Vírgula 2 2 4 2 2" xfId="14515"/>
    <cellStyle name="Vírgula 2 2 4 3" xfId="8238"/>
    <cellStyle name="Vírgula 2 2 4 3 2" xfId="16515"/>
    <cellStyle name="Vírgula 2 2 4 4" xfId="4206"/>
    <cellStyle name="Vírgula 2 2 4 4 2" xfId="12483"/>
    <cellStyle name="Vírgula 2 2 4 5" xfId="10434"/>
    <cellStyle name="Vírgula 2 2 5" xfId="4706"/>
    <cellStyle name="Vírgula 2 2 5 2" xfId="12983"/>
    <cellStyle name="Vírgula 2 2 6" xfId="6732"/>
    <cellStyle name="Vírgula 2 2 6 2" xfId="15009"/>
    <cellStyle name="Vírgula 2 2 7" xfId="2662"/>
    <cellStyle name="Vírgula 2 2 7 2" xfId="10939"/>
    <cellStyle name="Vírgula 2 2 8" xfId="8891"/>
    <cellStyle name="Vírgula 2 3" xfId="1304"/>
    <cellStyle name="Vírgula 2 3 2" xfId="5394"/>
    <cellStyle name="Vírgula 2 3 2 2" xfId="13671"/>
    <cellStyle name="Vírgula 2 3 3" xfId="7419"/>
    <cellStyle name="Vírgula 2 3 3 2" xfId="15696"/>
    <cellStyle name="Vírgula 2 3 4" xfId="3360"/>
    <cellStyle name="Vírgula 2 3 4 2" xfId="11637"/>
    <cellStyle name="Vírgula 2 3 5" xfId="9588"/>
    <cellStyle name="Vírgula 2 4" xfId="795"/>
    <cellStyle name="Vírgula 2 4 2" xfId="4898"/>
    <cellStyle name="Vírgula 2 4 2 2" xfId="13175"/>
    <cellStyle name="Vírgula 2 4 3" xfId="6923"/>
    <cellStyle name="Vírgula 2 4 3 2" xfId="15200"/>
    <cellStyle name="Vírgula 2 4 4" xfId="2855"/>
    <cellStyle name="Vírgula 2 4 4 2" xfId="11132"/>
    <cellStyle name="Vírgula 2 4 5" xfId="9084"/>
    <cellStyle name="Vírgula 2 5" xfId="1845"/>
    <cellStyle name="Vírgula 2 5 2" xfId="5931"/>
    <cellStyle name="Vírgula 2 5 2 2" xfId="14208"/>
    <cellStyle name="Vírgula 2 5 3" xfId="7931"/>
    <cellStyle name="Vírgula 2 5 3 2" xfId="16208"/>
    <cellStyle name="Vírgula 2 5 4" xfId="3898"/>
    <cellStyle name="Vírgula 2 5 4 2" xfId="12175"/>
    <cellStyle name="Vírgula 2 5 5" xfId="10126"/>
    <cellStyle name="Vírgula 2 6" xfId="4394"/>
    <cellStyle name="Vírgula 2 6 2" xfId="12671"/>
    <cellStyle name="Vírgula 2 7" xfId="6425"/>
    <cellStyle name="Vírgula 2 7 2" xfId="14702"/>
    <cellStyle name="Vírgula 2 8" xfId="2346"/>
    <cellStyle name="Vírgula 2 8 2" xfId="10623"/>
    <cellStyle name="Vírgula 2 9" xfId="8577"/>
    <cellStyle name="Vírgula 20" xfId="590"/>
    <cellStyle name="Vírgula 20 2" xfId="1615"/>
    <cellStyle name="Vírgula 20 2 2" xfId="5702"/>
    <cellStyle name="Vírgula 20 2 2 2" xfId="13979"/>
    <cellStyle name="Vírgula 20 2 3" xfId="7722"/>
    <cellStyle name="Vírgula 20 2 3 2" xfId="15999"/>
    <cellStyle name="Vírgula 20 2 4" xfId="3668"/>
    <cellStyle name="Vírgula 20 2 4 2" xfId="11945"/>
    <cellStyle name="Vírgula 20 2 5" xfId="9896"/>
    <cellStyle name="Vírgula 20 3" xfId="1105"/>
    <cellStyle name="Vírgula 20 3 2" xfId="5201"/>
    <cellStyle name="Vírgula 20 3 2 2" xfId="13478"/>
    <cellStyle name="Vírgula 20 3 3" xfId="7226"/>
    <cellStyle name="Vírgula 20 3 3 2" xfId="15503"/>
    <cellStyle name="Vírgula 20 3 4" xfId="3163"/>
    <cellStyle name="Vírgula 20 3 4 2" xfId="11440"/>
    <cellStyle name="Vírgula 20 3 5" xfId="9391"/>
    <cellStyle name="Vírgula 20 4" xfId="2148"/>
    <cellStyle name="Vírgula 20 4 2" xfId="6234"/>
    <cellStyle name="Vírgula 20 4 2 2" xfId="14511"/>
    <cellStyle name="Vírgula 20 4 3" xfId="8234"/>
    <cellStyle name="Vírgula 20 4 3 2" xfId="16511"/>
    <cellStyle name="Vírgula 20 4 4" xfId="4201"/>
    <cellStyle name="Vírgula 20 4 4 2" xfId="12478"/>
    <cellStyle name="Vírgula 20 4 5" xfId="10429"/>
    <cellStyle name="Vírgula 20 5" xfId="4702"/>
    <cellStyle name="Vírgula 20 5 2" xfId="12979"/>
    <cellStyle name="Vírgula 20 6" xfId="6728"/>
    <cellStyle name="Vírgula 20 6 2" xfId="15005"/>
    <cellStyle name="Vírgula 20 7" xfId="2657"/>
    <cellStyle name="Vírgula 20 7 2" xfId="10934"/>
    <cellStyle name="Vírgula 20 8" xfId="8886"/>
    <cellStyle name="Vírgula 21" xfId="592"/>
    <cellStyle name="Vírgula 21 2" xfId="597"/>
    <cellStyle name="Vírgula 21 2 2" xfId="1112"/>
    <cellStyle name="Vírgula 21 2 2 2" xfId="3170"/>
    <cellStyle name="Vírgula 21 2 2 2 2" xfId="11447"/>
    <cellStyle name="Vírgula 21 2 2 3" xfId="9398"/>
    <cellStyle name="Vírgula 21 3" xfId="1107"/>
    <cellStyle name="Vírgula 21 3 2" xfId="3165"/>
    <cellStyle name="Vírgula 21 3 2 2" xfId="11442"/>
    <cellStyle name="Vírgula 21 3 3" xfId="9393"/>
    <cellStyle name="Vírgula 22" xfId="1123"/>
    <cellStyle name="Vírgula 22 2" xfId="5215"/>
    <cellStyle name="Vírgula 22 2 2" xfId="13492"/>
    <cellStyle name="Vírgula 22 3" xfId="7240"/>
    <cellStyle name="Vírgula 22 3 2" xfId="15517"/>
    <cellStyle name="Vírgula 22 4" xfId="3180"/>
    <cellStyle name="Vírgula 22 4 2" xfId="11457"/>
    <cellStyle name="Vírgula 22 5" xfId="9408"/>
    <cellStyle name="Vírgula 23" xfId="1660"/>
    <cellStyle name="Vírgula 23 2" xfId="5747"/>
    <cellStyle name="Vírgula 23 2 2" xfId="14024"/>
    <cellStyle name="Vírgula 23 3" xfId="7747"/>
    <cellStyle name="Vírgula 23 3 2" xfId="16024"/>
    <cellStyle name="Vírgula 23 4" xfId="3713"/>
    <cellStyle name="Vírgula 23 4 2" xfId="11990"/>
    <cellStyle name="Vírgula 23 5" xfId="9941"/>
    <cellStyle name="Vírgula 24" xfId="615"/>
    <cellStyle name="Vírgula 24 2" xfId="4721"/>
    <cellStyle name="Vírgula 24 2 2" xfId="12998"/>
    <cellStyle name="Vírgula 24 3" xfId="6746"/>
    <cellStyle name="Vírgula 24 3 2" xfId="15023"/>
    <cellStyle name="Vírgula 24 4" xfId="2676"/>
    <cellStyle name="Vírgula 24 4 2" xfId="10953"/>
    <cellStyle name="Vírgula 24 5" xfId="8905"/>
    <cellStyle name="Vírgula 25" xfId="1667"/>
    <cellStyle name="Vírgula 25 2" xfId="5754"/>
    <cellStyle name="Vírgula 25 2 2" xfId="14031"/>
    <cellStyle name="Vírgula 25 3" xfId="7754"/>
    <cellStyle name="Vírgula 25 3 2" xfId="16031"/>
    <cellStyle name="Vírgula 25 4" xfId="3720"/>
    <cellStyle name="Vírgula 25 4 2" xfId="11997"/>
    <cellStyle name="Vírgula 25 5" xfId="9948"/>
    <cellStyle name="Vírgula 26" xfId="4217"/>
    <cellStyle name="Vírgula 26 2" xfId="12494"/>
    <cellStyle name="Vírgula 27" xfId="6248"/>
    <cellStyle name="Vírgula 27 2" xfId="14525"/>
    <cellStyle name="Vírgula 28" xfId="2167"/>
    <cellStyle name="Vírgula 28 2" xfId="10444"/>
    <cellStyle name="Vírgula 29" xfId="8399"/>
    <cellStyle name="Vírgula 3" xfId="429"/>
    <cellStyle name="Vírgula 3 2" xfId="598"/>
    <cellStyle name="Vírgula 3 2 2" xfId="1620"/>
    <cellStyle name="Vírgula 3 2 2 2" xfId="5707"/>
    <cellStyle name="Vírgula 3 2 2 2 2" xfId="13984"/>
    <cellStyle name="Vírgula 3 2 2 3" xfId="7727"/>
    <cellStyle name="Vírgula 3 2 2 3 2" xfId="16004"/>
    <cellStyle name="Vírgula 3 2 2 4" xfId="3673"/>
    <cellStyle name="Vírgula 3 2 2 4 2" xfId="11950"/>
    <cellStyle name="Vírgula 3 2 2 5" xfId="9901"/>
    <cellStyle name="Vírgula 3 2 3" xfId="1113"/>
    <cellStyle name="Vírgula 3 2 3 2" xfId="5206"/>
    <cellStyle name="Vírgula 3 2 3 2 2" xfId="13483"/>
    <cellStyle name="Vírgula 3 2 3 3" xfId="7231"/>
    <cellStyle name="Vírgula 3 2 3 3 2" xfId="15508"/>
    <cellStyle name="Vírgula 3 2 3 4" xfId="3171"/>
    <cellStyle name="Vírgula 3 2 3 4 2" xfId="11448"/>
    <cellStyle name="Vírgula 3 2 3 5" xfId="9399"/>
    <cellStyle name="Vírgula 3 2 4" xfId="2154"/>
    <cellStyle name="Vírgula 3 2 4 2" xfId="6239"/>
    <cellStyle name="Vírgula 3 2 4 2 2" xfId="14516"/>
    <cellStyle name="Vírgula 3 2 4 3" xfId="8239"/>
    <cellStyle name="Vírgula 3 2 4 3 2" xfId="16516"/>
    <cellStyle name="Vírgula 3 2 4 4" xfId="4207"/>
    <cellStyle name="Vírgula 3 2 4 4 2" xfId="12484"/>
    <cellStyle name="Vírgula 3 2 4 5" xfId="10435"/>
    <cellStyle name="Vírgula 3 2 5" xfId="4707"/>
    <cellStyle name="Vírgula 3 2 5 2" xfId="12984"/>
    <cellStyle name="Vírgula 3 2 6" xfId="6733"/>
    <cellStyle name="Vírgula 3 2 6 2" xfId="15010"/>
    <cellStyle name="Vírgula 3 2 7" xfId="2663"/>
    <cellStyle name="Vírgula 3 2 7 2" xfId="10940"/>
    <cellStyle name="Vírgula 3 2 8" xfId="8892"/>
    <cellStyle name="Vírgula 3 3" xfId="1501"/>
    <cellStyle name="Vírgula 3 3 2" xfId="5591"/>
    <cellStyle name="Vírgula 3 3 2 2" xfId="13868"/>
    <cellStyle name="Vírgula 3 3 3" xfId="7615"/>
    <cellStyle name="Vírgula 3 3 3 2" xfId="15892"/>
    <cellStyle name="Vírgula 3 3 4" xfId="3557"/>
    <cellStyle name="Vírgula 3 3 4 2" xfId="11834"/>
    <cellStyle name="Vírgula 3 3 5" xfId="9785"/>
    <cellStyle name="Vírgula 3 4" xfId="991"/>
    <cellStyle name="Vírgula 3 4 2" xfId="5094"/>
    <cellStyle name="Vírgula 3 4 2 2" xfId="13371"/>
    <cellStyle name="Vírgula 3 4 3" xfId="7119"/>
    <cellStyle name="Vírgula 3 4 3 2" xfId="15396"/>
    <cellStyle name="Vírgula 3 4 4" xfId="3051"/>
    <cellStyle name="Vírgula 3 4 4 2" xfId="11328"/>
    <cellStyle name="Vírgula 3 4 5" xfId="9280"/>
    <cellStyle name="Vírgula 3 5" xfId="2041"/>
    <cellStyle name="Vírgula 3 5 2" xfId="6127"/>
    <cellStyle name="Vírgula 3 5 2 2" xfId="14404"/>
    <cellStyle name="Vírgula 3 5 3" xfId="8127"/>
    <cellStyle name="Vírgula 3 5 3 2" xfId="16404"/>
    <cellStyle name="Vírgula 3 5 4" xfId="4094"/>
    <cellStyle name="Vírgula 3 5 4 2" xfId="12371"/>
    <cellStyle name="Vírgula 3 5 5" xfId="10322"/>
    <cellStyle name="Vírgula 3 6" xfId="4591"/>
    <cellStyle name="Vírgula 3 6 2" xfId="12868"/>
    <cellStyle name="Vírgula 3 7" xfId="6621"/>
    <cellStyle name="Vírgula 3 7 2" xfId="14898"/>
    <cellStyle name="Vírgula 3 8" xfId="2544"/>
    <cellStyle name="Vírgula 3 8 2" xfId="10821"/>
    <cellStyle name="Vírgula 3 9" xfId="8774"/>
    <cellStyle name="Vírgula 30" xfId="15"/>
    <cellStyle name="Vírgula 4" xfId="432"/>
    <cellStyle name="Vírgula 4 10" xfId="8776"/>
    <cellStyle name="Vírgula 4 2" xfId="599"/>
    <cellStyle name="Vírgula 4 2 2" xfId="9"/>
    <cellStyle name="Vírgula 4 2 2 2" xfId="4"/>
    <cellStyle name="Vírgula 4 2 3" xfId="1114"/>
    <cellStyle name="Vírgula 4 3" xfId="19"/>
    <cellStyle name="Vírgula 4 3 2" xfId="1126"/>
    <cellStyle name="Vírgula 4 3 2 2" xfId="5218"/>
    <cellStyle name="Vírgula 4 3 2 2 2" xfId="13495"/>
    <cellStyle name="Vírgula 4 3 2 3" xfId="7243"/>
    <cellStyle name="Vírgula 4 3 2 3 2" xfId="15520"/>
    <cellStyle name="Vírgula 4 3 2 4" xfId="3183"/>
    <cellStyle name="Vírgula 4 3 2 4 2" xfId="11460"/>
    <cellStyle name="Vírgula 4 3 2 5" xfId="9411"/>
    <cellStyle name="Vírgula 4 3 3" xfId="618"/>
    <cellStyle name="Vírgula 4 3 3 2" xfId="4724"/>
    <cellStyle name="Vírgula 4 3 3 2 2" xfId="13001"/>
    <cellStyle name="Vírgula 4 3 3 3" xfId="6749"/>
    <cellStyle name="Vírgula 4 3 3 3 2" xfId="15026"/>
    <cellStyle name="Vírgula 4 3 3 4" xfId="2679"/>
    <cellStyle name="Vírgula 4 3 3 4 2" xfId="10956"/>
    <cellStyle name="Vírgula 4 3 3 5" xfId="8908"/>
    <cellStyle name="Vírgula 4 3 4" xfId="1670"/>
    <cellStyle name="Vírgula 4 3 4 2" xfId="5757"/>
    <cellStyle name="Vírgula 4 3 4 2 2" xfId="14034"/>
    <cellStyle name="Vírgula 4 3 4 3" xfId="7757"/>
    <cellStyle name="Vírgula 4 3 4 3 2" xfId="16034"/>
    <cellStyle name="Vírgula 4 3 4 4" xfId="3723"/>
    <cellStyle name="Vírgula 4 3 4 4 2" xfId="12000"/>
    <cellStyle name="Vírgula 4 3 4 5" xfId="9951"/>
    <cellStyle name="Vírgula 4 3 5" xfId="4220"/>
    <cellStyle name="Vírgula 4 3 5 2" xfId="12497"/>
    <cellStyle name="Vírgula 4 3 6" xfId="6251"/>
    <cellStyle name="Vírgula 4 3 6 2" xfId="14528"/>
    <cellStyle name="Vírgula 4 3 7" xfId="2170"/>
    <cellStyle name="Vírgula 4 3 7 2" xfId="10447"/>
    <cellStyle name="Vírgula 4 3 8" xfId="8402"/>
    <cellStyle name="Vírgula 4 4" xfId="1503"/>
    <cellStyle name="Vírgula 4 4 2" xfId="5593"/>
    <cellStyle name="Vírgula 4 4 2 2" xfId="13870"/>
    <cellStyle name="Vírgula 4 4 3" xfId="7617"/>
    <cellStyle name="Vírgula 4 4 3 2" xfId="15894"/>
    <cellStyle name="Vírgula 4 4 4" xfId="3559"/>
    <cellStyle name="Vírgula 4 4 4 2" xfId="11836"/>
    <cellStyle name="Vírgula 4 4 5" xfId="9787"/>
    <cellStyle name="Vírgula 4 5" xfId="993"/>
    <cellStyle name="Vírgula 4 5 2" xfId="5096"/>
    <cellStyle name="Vírgula 4 5 2 2" xfId="13373"/>
    <cellStyle name="Vírgula 4 5 3" xfId="7121"/>
    <cellStyle name="Vírgula 4 5 3 2" xfId="15398"/>
    <cellStyle name="Vírgula 4 5 4" xfId="3053"/>
    <cellStyle name="Vírgula 4 5 4 2" xfId="11330"/>
    <cellStyle name="Vírgula 4 5 5" xfId="9282"/>
    <cellStyle name="Vírgula 4 6" xfId="2043"/>
    <cellStyle name="Vírgula 4 6 2" xfId="6129"/>
    <cellStyle name="Vírgula 4 6 2 2" xfId="14406"/>
    <cellStyle name="Vírgula 4 6 3" xfId="8129"/>
    <cellStyle name="Vírgula 4 6 3 2" xfId="16406"/>
    <cellStyle name="Vírgula 4 6 4" xfId="4096"/>
    <cellStyle name="Vírgula 4 6 4 2" xfId="12373"/>
    <cellStyle name="Vírgula 4 6 5" xfId="10324"/>
    <cellStyle name="Vírgula 4 7" xfId="4593"/>
    <cellStyle name="Vírgula 4 7 2" xfId="12870"/>
    <cellStyle name="Vírgula 4 8" xfId="6623"/>
    <cellStyle name="Vírgula 4 8 2" xfId="14900"/>
    <cellStyle name="Vírgula 4 9" xfId="2546"/>
    <cellStyle name="Vírgula 4 9 2" xfId="10823"/>
    <cellStyle name="Vírgula 5" xfId="434"/>
    <cellStyle name="Vírgula 5 2" xfId="600"/>
    <cellStyle name="Vírgula 5 2 2" xfId="1621"/>
    <cellStyle name="Vírgula 5 2 2 2" xfId="5708"/>
    <cellStyle name="Vírgula 5 2 2 2 2" xfId="13985"/>
    <cellStyle name="Vírgula 5 2 2 3" xfId="7728"/>
    <cellStyle name="Vírgula 5 2 2 3 2" xfId="16005"/>
    <cellStyle name="Vírgula 5 2 2 4" xfId="3674"/>
    <cellStyle name="Vírgula 5 2 2 4 2" xfId="11951"/>
    <cellStyle name="Vírgula 5 2 2 5" xfId="9902"/>
    <cellStyle name="Vírgula 5 2 3" xfId="1115"/>
    <cellStyle name="Vírgula 5 2 3 2" xfId="5207"/>
    <cellStyle name="Vírgula 5 2 3 2 2" xfId="13484"/>
    <cellStyle name="Vírgula 5 2 3 3" xfId="7232"/>
    <cellStyle name="Vírgula 5 2 3 3 2" xfId="15509"/>
    <cellStyle name="Vírgula 5 2 3 4" xfId="3172"/>
    <cellStyle name="Vírgula 5 2 3 4 2" xfId="11449"/>
    <cellStyle name="Vírgula 5 2 3 5" xfId="9400"/>
    <cellStyle name="Vírgula 5 2 4" xfId="2155"/>
    <cellStyle name="Vírgula 5 2 4 2" xfId="6240"/>
    <cellStyle name="Vírgula 5 2 4 2 2" xfId="14517"/>
    <cellStyle name="Vírgula 5 2 4 3" xfId="8240"/>
    <cellStyle name="Vírgula 5 2 4 3 2" xfId="16517"/>
    <cellStyle name="Vírgula 5 2 4 4" xfId="4208"/>
    <cellStyle name="Vírgula 5 2 4 4 2" xfId="12485"/>
    <cellStyle name="Vírgula 5 2 4 5" xfId="10436"/>
    <cellStyle name="Vírgula 5 2 5" xfId="4708"/>
    <cellStyle name="Vírgula 5 2 5 2" xfId="12985"/>
    <cellStyle name="Vírgula 5 2 6" xfId="6734"/>
    <cellStyle name="Vírgula 5 2 6 2" xfId="15011"/>
    <cellStyle name="Vírgula 5 2 7" xfId="2664"/>
    <cellStyle name="Vírgula 5 2 7 2" xfId="10941"/>
    <cellStyle name="Vírgula 5 2 8" xfId="8893"/>
    <cellStyle name="Vírgula 5 3" xfId="1505"/>
    <cellStyle name="Vírgula 5 3 2" xfId="5595"/>
    <cellStyle name="Vírgula 5 3 2 2" xfId="13872"/>
    <cellStyle name="Vírgula 5 3 3" xfId="7619"/>
    <cellStyle name="Vírgula 5 3 3 2" xfId="15896"/>
    <cellStyle name="Vírgula 5 3 4" xfId="3561"/>
    <cellStyle name="Vírgula 5 3 4 2" xfId="11838"/>
    <cellStyle name="Vírgula 5 3 5" xfId="9789"/>
    <cellStyle name="Vírgula 5 4" xfId="995"/>
    <cellStyle name="Vírgula 5 4 2" xfId="5098"/>
    <cellStyle name="Vírgula 5 4 2 2" xfId="13375"/>
    <cellStyle name="Vírgula 5 4 3" xfId="7123"/>
    <cellStyle name="Vírgula 5 4 3 2" xfId="15400"/>
    <cellStyle name="Vírgula 5 4 4" xfId="3055"/>
    <cellStyle name="Vírgula 5 4 4 2" xfId="11332"/>
    <cellStyle name="Vírgula 5 4 5" xfId="9284"/>
    <cellStyle name="Vírgula 5 5" xfId="2045"/>
    <cellStyle name="Vírgula 5 5 2" xfId="6131"/>
    <cellStyle name="Vírgula 5 5 2 2" xfId="14408"/>
    <cellStyle name="Vírgula 5 5 3" xfId="8131"/>
    <cellStyle name="Vírgula 5 5 3 2" xfId="16408"/>
    <cellStyle name="Vírgula 5 5 4" xfId="4098"/>
    <cellStyle name="Vírgula 5 5 4 2" xfId="12375"/>
    <cellStyle name="Vírgula 5 5 5" xfId="10326"/>
    <cellStyle name="Vírgula 5 6" xfId="4595"/>
    <cellStyle name="Vírgula 5 6 2" xfId="12872"/>
    <cellStyle name="Vírgula 5 7" xfId="6625"/>
    <cellStyle name="Vírgula 5 7 2" xfId="14902"/>
    <cellStyle name="Vírgula 5 8" xfId="2548"/>
    <cellStyle name="Vírgula 5 8 2" xfId="10825"/>
    <cellStyle name="Vírgula 5 9" xfId="8778"/>
    <cellStyle name="Vírgula 6" xfId="601"/>
    <cellStyle name="Vírgula 6 2" xfId="602"/>
    <cellStyle name="Vírgula 6 2 2" xfId="1623"/>
    <cellStyle name="Vírgula 6 2 2 2" xfId="5710"/>
    <cellStyle name="Vírgula 6 2 2 2 2" xfId="13987"/>
    <cellStyle name="Vírgula 6 2 2 3" xfId="7730"/>
    <cellStyle name="Vírgula 6 2 2 3 2" xfId="16007"/>
    <cellStyle name="Vírgula 6 2 2 4" xfId="3676"/>
    <cellStyle name="Vírgula 6 2 2 4 2" xfId="11953"/>
    <cellStyle name="Vírgula 6 2 2 5" xfId="9904"/>
    <cellStyle name="Vírgula 6 2 3" xfId="1117"/>
    <cellStyle name="Vírgula 6 2 3 2" xfId="5209"/>
    <cellStyle name="Vírgula 6 2 3 2 2" xfId="13486"/>
    <cellStyle name="Vírgula 6 2 3 3" xfId="7234"/>
    <cellStyle name="Vírgula 6 2 3 3 2" xfId="15511"/>
    <cellStyle name="Vírgula 6 2 3 4" xfId="3174"/>
    <cellStyle name="Vírgula 6 2 3 4 2" xfId="11451"/>
    <cellStyle name="Vírgula 6 2 3 5" xfId="9402"/>
    <cellStyle name="Vírgula 6 2 4" xfId="2157"/>
    <cellStyle name="Vírgula 6 2 4 2" xfId="6242"/>
    <cellStyle name="Vírgula 6 2 4 2 2" xfId="14519"/>
    <cellStyle name="Vírgula 6 2 4 3" xfId="8242"/>
    <cellStyle name="Vírgula 6 2 4 3 2" xfId="16519"/>
    <cellStyle name="Vírgula 6 2 4 4" xfId="4210"/>
    <cellStyle name="Vírgula 6 2 4 4 2" xfId="12487"/>
    <cellStyle name="Vírgula 6 2 4 5" xfId="10438"/>
    <cellStyle name="Vírgula 6 2 5" xfId="4710"/>
    <cellStyle name="Vírgula 6 2 5 2" xfId="12987"/>
    <cellStyle name="Vírgula 6 2 6" xfId="6736"/>
    <cellStyle name="Vírgula 6 2 6 2" xfId="15013"/>
    <cellStyle name="Vírgula 6 2 7" xfId="2666"/>
    <cellStyle name="Vírgula 6 2 7 2" xfId="10943"/>
    <cellStyle name="Vírgula 6 2 8" xfId="8895"/>
    <cellStyle name="Vírgula 6 3" xfId="1622"/>
    <cellStyle name="Vírgula 6 3 2" xfId="5709"/>
    <cellStyle name="Vírgula 6 3 2 2" xfId="13986"/>
    <cellStyle name="Vírgula 6 3 3" xfId="7729"/>
    <cellStyle name="Vírgula 6 3 3 2" xfId="16006"/>
    <cellStyle name="Vírgula 6 3 4" xfId="3675"/>
    <cellStyle name="Vírgula 6 3 4 2" xfId="11952"/>
    <cellStyle name="Vírgula 6 3 5" xfId="9903"/>
    <cellStyle name="Vírgula 6 4" xfId="1116"/>
    <cellStyle name="Vírgula 6 4 2" xfId="5208"/>
    <cellStyle name="Vírgula 6 4 2 2" xfId="13485"/>
    <cellStyle name="Vírgula 6 4 3" xfId="7233"/>
    <cellStyle name="Vírgula 6 4 3 2" xfId="15510"/>
    <cellStyle name="Vírgula 6 4 4" xfId="3173"/>
    <cellStyle name="Vírgula 6 4 4 2" xfId="11450"/>
    <cellStyle name="Vírgula 6 4 5" xfId="9401"/>
    <cellStyle name="Vírgula 6 5" xfId="2156"/>
    <cellStyle name="Vírgula 6 5 2" xfId="6241"/>
    <cellStyle name="Vírgula 6 5 2 2" xfId="14518"/>
    <cellStyle name="Vírgula 6 5 3" xfId="8241"/>
    <cellStyle name="Vírgula 6 5 3 2" xfId="16518"/>
    <cellStyle name="Vírgula 6 5 4" xfId="4209"/>
    <cellStyle name="Vírgula 6 5 4 2" xfId="12486"/>
    <cellStyle name="Vírgula 6 5 5" xfId="10437"/>
    <cellStyle name="Vírgula 6 6" xfId="4709"/>
    <cellStyle name="Vírgula 6 6 2" xfId="12986"/>
    <cellStyle name="Vírgula 6 7" xfId="6735"/>
    <cellStyle name="Vírgula 6 7 2" xfId="15012"/>
    <cellStyle name="Vírgula 6 8" xfId="2665"/>
    <cellStyle name="Vírgula 6 8 2" xfId="10942"/>
    <cellStyle name="Vírgula 6 9" xfId="8894"/>
    <cellStyle name="Vírgula 7" xfId="20"/>
    <cellStyle name="Vírgula 7 2" xfId="475"/>
    <cellStyle name="Vírgula 7 2 2" xfId="1540"/>
    <cellStyle name="Vírgula 7 2 2 2" xfId="5630"/>
    <cellStyle name="Vírgula 7 2 2 2 2" xfId="13907"/>
    <cellStyle name="Vírgula 7 2 2 3" xfId="7653"/>
    <cellStyle name="Vírgula 7 2 2 3 2" xfId="15930"/>
    <cellStyle name="Vírgula 7 2 2 4" xfId="3596"/>
    <cellStyle name="Vírgula 7 2 2 4 2" xfId="11873"/>
    <cellStyle name="Vírgula 7 2 2 5" xfId="9824"/>
    <cellStyle name="Vírgula 7 2 3" xfId="1029"/>
    <cellStyle name="Vírgula 7 2 3 2" xfId="5132"/>
    <cellStyle name="Vírgula 7 2 3 2 2" xfId="13409"/>
    <cellStyle name="Vírgula 7 2 3 3" xfId="7157"/>
    <cellStyle name="Vírgula 7 2 3 3 2" xfId="15434"/>
    <cellStyle name="Vírgula 7 2 3 4" xfId="3089"/>
    <cellStyle name="Vírgula 7 2 3 4 2" xfId="11366"/>
    <cellStyle name="Vírgula 7 2 3 5" xfId="9318"/>
    <cellStyle name="Vírgula 7 2 4" xfId="2079"/>
    <cellStyle name="Vírgula 7 2 4 2" xfId="6165"/>
    <cellStyle name="Vírgula 7 2 4 2 2" xfId="14442"/>
    <cellStyle name="Vírgula 7 2 4 3" xfId="8165"/>
    <cellStyle name="Vírgula 7 2 4 3 2" xfId="16442"/>
    <cellStyle name="Vírgula 7 2 4 4" xfId="4132"/>
    <cellStyle name="Vírgula 7 2 4 4 2" xfId="12409"/>
    <cellStyle name="Vírgula 7 2 4 5" xfId="10360"/>
    <cellStyle name="Vírgula 7 2 5" xfId="4630"/>
    <cellStyle name="Vírgula 7 2 5 2" xfId="12907"/>
    <cellStyle name="Vírgula 7 2 6" xfId="6659"/>
    <cellStyle name="Vírgula 7 2 6 2" xfId="14936"/>
    <cellStyle name="Vírgula 7 2 7" xfId="2583"/>
    <cellStyle name="Vírgula 7 2 7 2" xfId="10860"/>
    <cellStyle name="Vírgula 7 2 8" xfId="8813"/>
    <cellStyle name="Vírgula 7 3" xfId="1127"/>
    <cellStyle name="Vírgula 7 3 2" xfId="5219"/>
    <cellStyle name="Vírgula 7 3 2 2" xfId="13496"/>
    <cellStyle name="Vírgula 7 3 3" xfId="7244"/>
    <cellStyle name="Vírgula 7 3 3 2" xfId="15521"/>
    <cellStyle name="Vírgula 7 3 4" xfId="3184"/>
    <cellStyle name="Vírgula 7 3 4 2" xfId="11461"/>
    <cellStyle name="Vírgula 7 3 5" xfId="9412"/>
    <cellStyle name="Vírgula 7 4" xfId="619"/>
    <cellStyle name="Vírgula 7 4 2" xfId="4725"/>
    <cellStyle name="Vírgula 7 4 2 2" xfId="13002"/>
    <cellStyle name="Vírgula 7 4 3" xfId="6750"/>
    <cellStyle name="Vírgula 7 4 3 2" xfId="15027"/>
    <cellStyle name="Vírgula 7 4 4" xfId="2680"/>
    <cellStyle name="Vírgula 7 4 4 2" xfId="10957"/>
    <cellStyle name="Vírgula 7 4 5" xfId="8909"/>
    <cellStyle name="Vírgula 7 5" xfId="1671"/>
    <cellStyle name="Vírgula 7 5 2" xfId="5758"/>
    <cellStyle name="Vírgula 7 5 2 2" xfId="14035"/>
    <cellStyle name="Vírgula 7 5 3" xfId="7758"/>
    <cellStyle name="Vírgula 7 5 3 2" xfId="16035"/>
    <cellStyle name="Vírgula 7 5 4" xfId="3724"/>
    <cellStyle name="Vírgula 7 5 4 2" xfId="12001"/>
    <cellStyle name="Vírgula 7 5 5" xfId="9952"/>
    <cellStyle name="Vírgula 7 6" xfId="4221"/>
    <cellStyle name="Vírgula 7 6 2" xfId="12498"/>
    <cellStyle name="Vírgula 7 7" xfId="6252"/>
    <cellStyle name="Vírgula 7 7 2" xfId="14529"/>
    <cellStyle name="Vírgula 7 8" xfId="2171"/>
    <cellStyle name="Vírgula 7 8 2" xfId="10448"/>
    <cellStyle name="Vírgula 7 9" xfId="8403"/>
    <cellStyle name="Vírgula 8" xfId="603"/>
    <cellStyle name="Vírgula 8 2" xfId="604"/>
    <cellStyle name="Vírgula 8 2 2" xfId="1625"/>
    <cellStyle name="Vírgula 8 2 2 2" xfId="5712"/>
    <cellStyle name="Vírgula 8 2 2 2 2" xfId="13989"/>
    <cellStyle name="Vírgula 8 2 2 3" xfId="7732"/>
    <cellStyle name="Vírgula 8 2 2 3 2" xfId="16009"/>
    <cellStyle name="Vírgula 8 2 2 4" xfId="3678"/>
    <cellStyle name="Vírgula 8 2 2 4 2" xfId="11955"/>
    <cellStyle name="Vírgula 8 2 2 5" xfId="9906"/>
    <cellStyle name="Vírgula 8 2 3" xfId="1119"/>
    <cellStyle name="Vírgula 8 2 3 2" xfId="5211"/>
    <cellStyle name="Vírgula 8 2 3 2 2" xfId="13488"/>
    <cellStyle name="Vírgula 8 2 3 3" xfId="7236"/>
    <cellStyle name="Vírgula 8 2 3 3 2" xfId="15513"/>
    <cellStyle name="Vírgula 8 2 3 4" xfId="3176"/>
    <cellStyle name="Vírgula 8 2 3 4 2" xfId="11453"/>
    <cellStyle name="Vírgula 8 2 3 5" xfId="9404"/>
    <cellStyle name="Vírgula 8 2 4" xfId="2159"/>
    <cellStyle name="Vírgula 8 2 4 2" xfId="6244"/>
    <cellStyle name="Vírgula 8 2 4 2 2" xfId="14521"/>
    <cellStyle name="Vírgula 8 2 4 3" xfId="8244"/>
    <cellStyle name="Vírgula 8 2 4 3 2" xfId="16521"/>
    <cellStyle name="Vírgula 8 2 4 4" xfId="4212"/>
    <cellStyle name="Vírgula 8 2 4 4 2" xfId="12489"/>
    <cellStyle name="Vírgula 8 2 4 5" xfId="10440"/>
    <cellStyle name="Vírgula 8 2 5" xfId="4712"/>
    <cellStyle name="Vírgula 8 2 5 2" xfId="12989"/>
    <cellStyle name="Vírgula 8 2 6" xfId="6738"/>
    <cellStyle name="Vírgula 8 2 6 2" xfId="15015"/>
    <cellStyle name="Vírgula 8 2 7" xfId="2668"/>
    <cellStyle name="Vírgula 8 2 7 2" xfId="10945"/>
    <cellStyle name="Vírgula 8 2 8" xfId="8897"/>
    <cellStyle name="Vírgula 8 3" xfId="1624"/>
    <cellStyle name="Vírgula 8 3 2" xfId="5711"/>
    <cellStyle name="Vírgula 8 3 2 2" xfId="13988"/>
    <cellStyle name="Vírgula 8 3 3" xfId="7731"/>
    <cellStyle name="Vírgula 8 3 3 2" xfId="16008"/>
    <cellStyle name="Vírgula 8 3 4" xfId="3677"/>
    <cellStyle name="Vírgula 8 3 4 2" xfId="11954"/>
    <cellStyle name="Vírgula 8 3 5" xfId="9905"/>
    <cellStyle name="Vírgula 8 4" xfId="1118"/>
    <cellStyle name="Vírgula 8 4 2" xfId="5210"/>
    <cellStyle name="Vírgula 8 4 2 2" xfId="13487"/>
    <cellStyle name="Vírgula 8 4 3" xfId="7235"/>
    <cellStyle name="Vírgula 8 4 3 2" xfId="15512"/>
    <cellStyle name="Vírgula 8 4 4" xfId="3175"/>
    <cellStyle name="Vírgula 8 4 4 2" xfId="11452"/>
    <cellStyle name="Vírgula 8 4 5" xfId="9403"/>
    <cellStyle name="Vírgula 8 5" xfId="2158"/>
    <cellStyle name="Vírgula 8 5 2" xfId="6243"/>
    <cellStyle name="Vírgula 8 5 2 2" xfId="14520"/>
    <cellStyle name="Vírgula 8 5 3" xfId="8243"/>
    <cellStyle name="Vírgula 8 5 3 2" xfId="16520"/>
    <cellStyle name="Vírgula 8 5 4" xfId="4211"/>
    <cellStyle name="Vírgula 8 5 4 2" xfId="12488"/>
    <cellStyle name="Vírgula 8 5 5" xfId="10439"/>
    <cellStyle name="Vírgula 8 6" xfId="4711"/>
    <cellStyle name="Vírgula 8 6 2" xfId="12988"/>
    <cellStyle name="Vírgula 8 7" xfId="6737"/>
    <cellStyle name="Vírgula 8 7 2" xfId="15014"/>
    <cellStyle name="Vírgula 8 8" xfId="2667"/>
    <cellStyle name="Vírgula 8 8 2" xfId="10944"/>
    <cellStyle name="Vírgula 8 9" xfId="8896"/>
    <cellStyle name="Vírgula 9" xfId="605"/>
    <cellStyle name="Vírgula 9 2" xfId="1626"/>
    <cellStyle name="Vírgula 9 2 2" xfId="5713"/>
    <cellStyle name="Vírgula 9 2 2 2" xfId="13990"/>
    <cellStyle name="Vírgula 9 2 3" xfId="7733"/>
    <cellStyle name="Vírgula 9 2 3 2" xfId="16010"/>
    <cellStyle name="Vírgula 9 2 4" xfId="3679"/>
    <cellStyle name="Vírgula 9 2 4 2" xfId="11956"/>
    <cellStyle name="Vírgula 9 2 5" xfId="9907"/>
    <cellStyle name="Vírgula 9 3" xfId="1120"/>
    <cellStyle name="Vírgula 9 3 2" xfId="5212"/>
    <cellStyle name="Vírgula 9 3 2 2" xfId="13489"/>
    <cellStyle name="Vírgula 9 3 3" xfId="7237"/>
    <cellStyle name="Vírgula 9 3 3 2" xfId="15514"/>
    <cellStyle name="Vírgula 9 3 4" xfId="3177"/>
    <cellStyle name="Vírgula 9 3 4 2" xfId="11454"/>
    <cellStyle name="Vírgula 9 3 5" xfId="9405"/>
    <cellStyle name="Vírgula 9 4" xfId="2160"/>
    <cellStyle name="Vírgula 9 4 2" xfId="6245"/>
    <cellStyle name="Vírgula 9 4 2 2" xfId="14522"/>
    <cellStyle name="Vírgula 9 4 3" xfId="8245"/>
    <cellStyle name="Vírgula 9 4 3 2" xfId="16522"/>
    <cellStyle name="Vírgula 9 4 4" xfId="4213"/>
    <cellStyle name="Vírgula 9 4 4 2" xfId="12490"/>
    <cellStyle name="Vírgula 9 4 5" xfId="10441"/>
    <cellStyle name="Vírgula 9 5" xfId="4713"/>
    <cellStyle name="Vírgula 9 5 2" xfId="12990"/>
    <cellStyle name="Vírgula 9 6" xfId="6739"/>
    <cellStyle name="Vírgula 9 6 2" xfId="15016"/>
    <cellStyle name="Vírgula 9 7" xfId="2669"/>
    <cellStyle name="Vírgula 9 7 2" xfId="10946"/>
    <cellStyle name="Vírgula 9 8" xfId="88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7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28575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3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xmlns="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xmlns="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xmlns="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xmlns="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xmlns="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xmlns="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xmlns="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xmlns="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xmlns="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xmlns="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xmlns="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xmlns="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xmlns="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xmlns="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xmlns="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xmlns="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xmlns="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xmlns="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xmlns="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xmlns="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xmlns="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xmlns="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xmlns="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xmlns="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xmlns="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xmlns="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xmlns="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xmlns="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xmlns="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xmlns="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xmlns="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xmlns="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xmlns="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xmlns="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xmlns="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xmlns="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xmlns="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xmlns="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xmlns="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xmlns="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xmlns="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xmlns="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xmlns="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xmlns="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xmlns="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xmlns="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xmlns="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xmlns="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xmlns="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xmlns="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xmlns="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xmlns="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xmlns="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xmlns="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xmlns="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xmlns="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xmlns="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xmlns="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xmlns="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xmlns="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xmlns="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xmlns="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xmlns="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xmlns="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xmlns="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xmlns="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xmlns="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xmlns="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xmlns="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xmlns="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xmlns="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xmlns="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xmlns="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xmlns="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xmlns="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xmlns="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xmlns="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xmlns="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xmlns="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xmlns="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xmlns="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xmlns="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xmlns="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xmlns="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xmlns="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xmlns="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xmlns="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xmlns="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xmlns="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xmlns="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xmlns="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xmlns="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xmlns="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xmlns="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xmlns="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xmlns="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xmlns="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xmlns="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xmlns="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xmlns="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xmlns="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xmlns="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xmlns="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xmlns="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xmlns="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xmlns="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xmlns="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xmlns="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xmlns="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xmlns="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xmlns="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xmlns="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xmlns="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xmlns="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xmlns="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xmlns="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xmlns="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xmlns="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xmlns="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xmlns="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xmlns="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xmlns="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xmlns="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xmlns="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xmlns="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xmlns="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xmlns="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xmlns="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xmlns="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xmlns="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xmlns="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xmlns="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xmlns="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xmlns="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xmlns="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xmlns="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xmlns="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xmlns="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xmlns="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xmlns="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xmlns="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xmlns="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xmlns="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xmlns="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xmlns="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xmlns="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xmlns="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xmlns="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xmlns="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xmlns="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xmlns="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xmlns="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xmlns="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xmlns="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xmlns="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xmlns="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xmlns="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xmlns="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xmlns="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xmlns="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xmlns="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xmlns="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xmlns="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xmlns="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xmlns="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xmlns="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xmlns="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xmlns="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xmlns="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xmlns="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xmlns="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xmlns="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xmlns="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xmlns="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xmlns="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xmlns="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xmlns="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xmlns="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xmlns="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xmlns="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xmlns="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xmlns="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xmlns="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xmlns="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xmlns="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xmlns="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xmlns="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xmlns="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xmlns="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xmlns="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xmlns="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xmlns="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xmlns="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xmlns="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xmlns="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xmlns="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xmlns="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xmlns="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xmlns="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xmlns="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xmlns="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xmlns="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xmlns="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xmlns="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xmlns="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xmlns="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xmlns="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xmlns="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xmlns="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xmlns="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xmlns="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xmlns="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xmlns="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xmlns="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xmlns="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xmlns="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xmlns="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xmlns="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xmlns="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xmlns="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xmlns="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xmlns="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xmlns="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xmlns="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xmlns="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xmlns="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xmlns="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xmlns="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xmlns="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xmlns="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xmlns="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xmlns="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xmlns="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xmlns="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xmlns="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xmlns="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xmlns="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xmlns="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xmlns="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xmlns="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xmlns="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xmlns="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xmlns="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xmlns="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xmlns="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xmlns="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xmlns="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xmlns="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xmlns="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xmlns="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xmlns="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xmlns="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xmlns="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xmlns="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xmlns="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xmlns="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xmlns="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xmlns="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xmlns="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xmlns="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xmlns="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xmlns="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xmlns="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xmlns="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xmlns="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xmlns="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xmlns="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xmlns="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xmlns="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xmlns="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xmlns="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xmlns="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xmlns="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xmlns="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xmlns="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xmlns="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xmlns="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xmlns="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xmlns="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xmlns="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xmlns="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xmlns="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xmlns="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xmlns="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xmlns="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xmlns="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xmlns="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xmlns="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xmlns="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xmlns="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xmlns="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xmlns="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xmlns="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xmlns="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xmlns="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xmlns="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xmlns="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xmlns="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xmlns="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xmlns="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xmlns="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xmlns="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xmlns="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xmlns="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xmlns="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xmlns="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xmlns="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xmlns="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xmlns="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xmlns="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xmlns="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xmlns="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xmlns="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xmlns="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xmlns="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xmlns="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xmlns="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xmlns="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xmlns="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xmlns="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xmlns="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xmlns="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xmlns="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xmlns="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xmlns="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xmlns="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xmlns="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xmlns="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xmlns="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xmlns="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xmlns="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xmlns="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xmlns="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xmlns="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xmlns="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xmlns="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xmlns="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xmlns="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xmlns="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xmlns="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xmlns="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xmlns="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xmlns="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xmlns="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xmlns="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xmlns="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xmlns="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xmlns="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xmlns="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xmlns="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xmlns="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xmlns="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xmlns="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xmlns="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xmlns="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xmlns="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xmlns="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xmlns="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xmlns="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xmlns="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xmlns="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xmlns="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xmlns="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xmlns="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xmlns="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xmlns="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xmlns="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xmlns="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xmlns="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xmlns="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xmlns="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xmlns="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xmlns="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xmlns="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xmlns="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xmlns="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xmlns="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xmlns="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xmlns="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xmlns="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xmlns="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xmlns="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xmlns="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xmlns="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xmlns="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xmlns="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xmlns="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xmlns="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xmlns="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xmlns="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xmlns="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xmlns="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xmlns="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xmlns="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xmlns="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xmlns="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xmlns="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xmlns="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xmlns="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xmlns="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xmlns="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xmlns="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xmlns="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xmlns="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xmlns="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xmlns="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xmlns="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xmlns="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xmlns="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xmlns="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xmlns="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xmlns="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xmlns="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xmlns="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xmlns="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xmlns="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xmlns="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xmlns="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xmlns="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xmlns="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xmlns="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xmlns="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xmlns="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xmlns="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xmlns="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xmlns="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xmlns="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xmlns="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xmlns="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xmlns="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xmlns="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xmlns="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xmlns="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xmlns="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xmlns="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xmlns="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xmlns="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xmlns="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xmlns="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xmlns="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xmlns="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xmlns="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xmlns="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xmlns="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xmlns="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xmlns="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xmlns="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xmlns="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xmlns="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xmlns="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xmlns="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xmlns="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xmlns="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xmlns="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xmlns="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xmlns="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xmlns="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xmlns="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xmlns="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xmlns="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xmlns="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xmlns="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xmlns="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xmlns="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xmlns="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xmlns="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xmlns="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xmlns="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xmlns="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xmlns="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xmlns="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xmlns="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xmlns="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xmlns="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xmlns="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xmlns="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xmlns="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xmlns="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xmlns="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xmlns="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xmlns="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xmlns="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xmlns="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xmlns="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xmlns="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xmlns="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xmlns="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xmlns="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xmlns="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xmlns="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xmlns="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xmlns="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xmlns="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xmlns="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xmlns="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xmlns="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xmlns="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xmlns="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xmlns="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xmlns="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xmlns="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xmlns="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xmlns="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xmlns="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xmlns="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xmlns="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xmlns="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xmlns="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xmlns="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xmlns="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xmlns="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xmlns="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xmlns="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xmlns="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xmlns="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xmlns="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xmlns="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xmlns="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xmlns="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xmlns="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xmlns="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xmlns="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xmlns="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xmlns="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xmlns="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xmlns="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xmlns="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xmlns="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xmlns="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xmlns="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xmlns="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xmlns="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xmlns="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xmlns="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xmlns="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xmlns="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xmlns="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xmlns="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xmlns="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xmlns="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xmlns="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xmlns="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xmlns="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xmlns="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xmlns="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xmlns="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xmlns="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xmlns="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xmlns="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xmlns="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xmlns="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xmlns="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xmlns="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xmlns="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xmlns="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xmlns="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xmlns="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xmlns="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xmlns="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xmlns="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xmlns="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xmlns="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xmlns="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xmlns="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xmlns="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xmlns="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xmlns="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xmlns="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xmlns="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xmlns="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xmlns="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xmlns="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xmlns="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xmlns="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xmlns="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xmlns="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xmlns="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xmlns="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xmlns="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xmlns="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xmlns="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xmlns="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xmlns="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xmlns="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xmlns="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xmlns="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xmlns="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xmlns="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xmlns="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xmlns="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xmlns="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xmlns="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xmlns="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xmlns="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xmlns="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xmlns="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xmlns="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xmlns="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xmlns="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xmlns="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xmlns="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xmlns="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xmlns="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xmlns="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xmlns="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xmlns="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xmlns="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xmlns="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xmlns="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xmlns="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xmlns="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xmlns="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xmlns="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xmlns="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xmlns="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xmlns="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xmlns="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xmlns="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xmlns="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xmlns="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xmlns="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xmlns="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xmlns="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xmlns="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xmlns="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xmlns="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xmlns="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xmlns="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xmlns="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xmlns="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xmlns="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xmlns="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xmlns="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xmlns="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xmlns="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xmlns="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xmlns="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xmlns="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xmlns="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xmlns="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xmlns="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xmlns="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xmlns="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xmlns="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xmlns="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xmlns="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xmlns="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xmlns="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xmlns="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xmlns="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xmlns="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xmlns="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xmlns="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xmlns="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xmlns="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xmlns="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xmlns="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xmlns="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xmlns="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xmlns="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xmlns="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xmlns="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xmlns="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xmlns="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xmlns="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xmlns="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xmlns="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xmlns="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xmlns="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xmlns="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xmlns="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xmlns="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xmlns="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xmlns="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xmlns="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xmlns="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xmlns="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xmlns="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xmlns="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xmlns="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xmlns="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xmlns="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xmlns="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xmlns="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xmlns="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xmlns="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xmlns="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xmlns="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xmlns="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xmlns="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xmlns="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xmlns="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xmlns="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xmlns="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xmlns="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xmlns="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xmlns="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xmlns="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xmlns="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xmlns="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xmlns="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xmlns="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xmlns="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xmlns="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xmlns="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xmlns="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xmlns="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xmlns="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xmlns="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xmlns="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xmlns="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xmlns="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xmlns="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xmlns="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xmlns="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xmlns="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xmlns="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xmlns="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xmlns="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xmlns="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xmlns="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xmlns="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xmlns="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xmlns="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xmlns="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xmlns="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xmlns="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xmlns="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xmlns="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xmlns="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xmlns="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xmlns="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xmlns="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xmlns="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xmlns="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xmlns="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xmlns="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xmlns="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xmlns="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xmlns="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xmlns="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xmlns="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xmlns="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xmlns="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xmlns="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xmlns="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xmlns="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xmlns="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xmlns="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xmlns="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xmlns="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xmlns="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xmlns="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xmlns="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xmlns="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xmlns="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xmlns="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xmlns="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xmlns="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xmlns="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xmlns="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xmlns="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xmlns="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xmlns="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xmlns="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xmlns="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xmlns="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xmlns="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xmlns="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xmlns="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xmlns="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xmlns="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xmlns="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xmlns="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xmlns="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xmlns="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xmlns="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xmlns="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xmlns="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xmlns="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xmlns="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xmlns="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xmlns="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xmlns="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xmlns="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xmlns="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xmlns="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xmlns="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xmlns="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xmlns="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xmlns="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xmlns="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xmlns="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xmlns="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xmlns="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xmlns="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xmlns="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xmlns="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xmlns="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xmlns="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xmlns="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xmlns="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xmlns="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xmlns="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xmlns="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xmlns="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xmlns="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xmlns="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xmlns="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xmlns="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xmlns="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xmlns="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xmlns="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xmlns="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xmlns="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xmlns="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xmlns="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xmlns="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xmlns="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xmlns="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xmlns="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xmlns="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xmlns="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xmlns="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xmlns="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xmlns="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xmlns="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xmlns="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xmlns="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xmlns="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xmlns="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xmlns="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xmlns="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xmlns="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xmlns="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xmlns="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xmlns="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xmlns="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xmlns="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xmlns="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xmlns="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xmlns="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xmlns="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xmlns="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xmlns="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xmlns="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xmlns="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xmlns="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xmlns="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xmlns="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xmlns="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xmlns="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xmlns="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xmlns="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xmlns="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xmlns="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xmlns="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xmlns="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xmlns="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xmlns="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xmlns="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xmlns="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xmlns="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xmlns="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xmlns="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xmlns="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xmlns="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xmlns="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xmlns="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xmlns="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xmlns="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xmlns="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xmlns="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xmlns="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xmlns="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xmlns="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xmlns="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xmlns="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xmlns="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xmlns="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xmlns="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xmlns="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xmlns="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xmlns="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xmlns="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xmlns="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xmlns="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xmlns="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xmlns="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xmlns="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xmlns="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xmlns="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xmlns="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xmlns="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xmlns="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xmlns="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xmlns="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xmlns="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xmlns="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xmlns="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xmlns="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xmlns="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xmlns="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xmlns="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xmlns="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xmlns="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xmlns="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xmlns="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xmlns="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xmlns="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xmlns="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xmlns="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xmlns="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xmlns="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xmlns="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xmlns="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xmlns="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xmlns="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xmlns="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xmlns="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xmlns="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xmlns="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xmlns="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xmlns="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xmlns="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xmlns="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xmlns="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xmlns="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xmlns="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xmlns="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xmlns="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xmlns="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xmlns="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xmlns="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xmlns="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xmlns="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xmlns="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xmlns="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xmlns="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xmlns="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xmlns="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xmlns="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xmlns="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xmlns="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xmlns="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xmlns="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xmlns="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xmlns="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xmlns="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xmlns="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xmlns="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xmlns="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xmlns="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xmlns="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xmlns="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xmlns="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xmlns="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xmlns="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xmlns="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xmlns="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xmlns="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xmlns="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xmlns="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xmlns="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xmlns="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xmlns="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xmlns="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xmlns="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xmlns="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xmlns="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xmlns="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xmlns="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xmlns="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xmlns="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xmlns="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xmlns="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xmlns="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xmlns="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xmlns="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xmlns="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xmlns="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xmlns="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xmlns="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xmlns="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xmlns="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xmlns="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xmlns="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xmlns="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xmlns="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xmlns="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xmlns="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xmlns="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xmlns="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xmlns="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xmlns="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xmlns="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xmlns="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xmlns="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xmlns="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xmlns="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xmlns="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xmlns="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xmlns="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xmlns="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xmlns="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xmlns="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xmlns="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xmlns="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xmlns="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xmlns="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xmlns="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xmlns="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xmlns="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xmlns="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xmlns="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xmlns="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xmlns="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xmlns="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xmlns="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xmlns="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xmlns="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xmlns="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xmlns="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xmlns="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xmlns="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xmlns="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xmlns="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xmlns="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xmlns="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xmlns="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xmlns="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xmlns="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xmlns="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xmlns="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xmlns="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xmlns="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xmlns="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xmlns="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xmlns="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xmlns="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xmlns="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xmlns="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xmlns="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xmlns="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xmlns="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xmlns="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xmlns="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xmlns="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xmlns="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xmlns="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xmlns="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xmlns="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xmlns="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xmlns="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xmlns="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xmlns="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xmlns="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xmlns="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xmlns="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xmlns="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xmlns="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xmlns="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xmlns="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xmlns="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xmlns="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xmlns="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xmlns="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xmlns="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xmlns="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xmlns="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xmlns="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xmlns="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xmlns="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xmlns="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xmlns="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xmlns="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xmlns="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xmlns="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xmlns="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xmlns="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xmlns="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xmlns="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xmlns="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xmlns="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xmlns="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xmlns="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xmlns="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xmlns="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xmlns="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xmlns="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xmlns="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xmlns="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xmlns="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xmlns="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xmlns="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xmlns="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xmlns="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xmlns="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xmlns="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xmlns="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xmlns="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xmlns="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xmlns="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xmlns="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xmlns="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xmlns="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xmlns="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xmlns="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xmlns="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xmlns="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xmlns="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xmlns="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xmlns="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xmlns="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xmlns="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xmlns="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xmlns="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xmlns="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xmlns="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xmlns="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xmlns="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xmlns="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xmlns="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xmlns="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xmlns="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xmlns="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xmlns="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xmlns="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xmlns="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xmlns="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xmlns="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xmlns="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xmlns="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xmlns="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xmlns="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xmlns="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xmlns="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xmlns="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xmlns="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xmlns="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xmlns="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xmlns="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xmlns="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xmlns="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xmlns="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xmlns="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xmlns="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xmlns="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xmlns="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xmlns="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xmlns="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xmlns="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xmlns="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xmlns="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xmlns="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xmlns="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xmlns="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xmlns="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xmlns="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xmlns="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xmlns="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xmlns="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xmlns="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xmlns="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xmlns="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xmlns="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xmlns="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xmlns="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xmlns="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xmlns="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xmlns="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xmlns="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xmlns="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xmlns="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xmlns="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xmlns="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xmlns="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xmlns="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xmlns="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xmlns="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xmlns="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xmlns="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xmlns="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xmlns="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xmlns="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xmlns="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xmlns="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xmlns="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xmlns="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xmlns="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xmlns="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xmlns="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xmlns="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xmlns="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xmlns="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xmlns="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xmlns="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xmlns="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xmlns="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xmlns="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xmlns="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xmlns="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xmlns="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xmlns="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xmlns="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xmlns="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xmlns="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xmlns="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xmlns="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xmlns="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xmlns="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xmlns="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xmlns="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xmlns="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xmlns="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xmlns="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xmlns="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xmlns="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xmlns="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xmlns="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xmlns="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xmlns="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xmlns="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xmlns="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xmlns="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xmlns="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xmlns="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xmlns="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xmlns="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xmlns="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xmlns="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xmlns="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xmlns="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xmlns="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xmlns="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xmlns="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xmlns="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xmlns="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xmlns="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xmlns="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xmlns="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xmlns="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xmlns="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xmlns="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xmlns="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xmlns="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xmlns="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xmlns="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xmlns="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xmlns="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xmlns="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xmlns="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xmlns="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xmlns="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xmlns="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xmlns="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xmlns="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xmlns="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xmlns="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xmlns="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xmlns="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xmlns="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xmlns="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xmlns="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xmlns="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xmlns="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xmlns="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xmlns="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xmlns="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xmlns="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xmlns="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xmlns="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xmlns="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xmlns="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xmlns="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xmlns="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xmlns="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xmlns="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xmlns="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xmlns="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xmlns="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xmlns="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xmlns="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xmlns="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xmlns="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xmlns="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xmlns="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xmlns="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xmlns="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xmlns="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xmlns="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xmlns="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xmlns="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xmlns="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xmlns="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xmlns="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xmlns="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xmlns="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xmlns="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xmlns="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xmlns="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xmlns="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xmlns="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xmlns="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xmlns="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xmlns="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xmlns="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xmlns="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xmlns="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xmlns="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xmlns="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xmlns="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xmlns="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xmlns="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xmlns="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xmlns="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xmlns="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xmlns="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xmlns="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xmlns="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xmlns="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xmlns="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xmlns="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xmlns="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xmlns="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xmlns="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xmlns="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xmlns="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xmlns="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xmlns="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xmlns="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xmlns="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xmlns="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xmlns="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xmlns="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xmlns="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xmlns="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xmlns="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xmlns="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xmlns="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xmlns="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xmlns="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xmlns="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xmlns="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xmlns="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xmlns="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xmlns="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xmlns="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xmlns="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xmlns="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xmlns="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xmlns="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xmlns="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xmlns="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xmlns="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xmlns="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xmlns="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xmlns="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xmlns="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xmlns="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xmlns="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xmlns="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xmlns="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xmlns="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xmlns="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xmlns="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xmlns="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xmlns="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xmlns="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xmlns="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xmlns="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xmlns="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xmlns="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xmlns="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xmlns="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xmlns="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xmlns="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xmlns="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xmlns="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xmlns="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xmlns="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xmlns="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xmlns="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xmlns="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xmlns="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xmlns="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xmlns="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xmlns="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xmlns="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xmlns="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xmlns="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xmlns="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xmlns="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xmlns="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xmlns="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xmlns="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xmlns="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xmlns="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xmlns="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xmlns="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xmlns="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xmlns="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xmlns="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xmlns="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xmlns="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xmlns="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xmlns="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xmlns="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xmlns="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xmlns="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xmlns="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xmlns="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xmlns="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xmlns="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xmlns="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xmlns="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xmlns="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xmlns="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xmlns="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xmlns="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xmlns="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xmlns="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xmlns="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xmlns="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xmlns="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xmlns="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xmlns="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xmlns="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xmlns="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xmlns="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xmlns="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xmlns="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xmlns="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xmlns="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xmlns="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xmlns="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xmlns="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xmlns="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xmlns="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xmlns="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xmlns="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xmlns="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xmlns="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xmlns="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xmlns="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xmlns="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xmlns="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xmlns="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xmlns="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xmlns="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xmlns="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xmlns="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xmlns="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xmlns="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xmlns="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xmlns="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xmlns="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xmlns="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xmlns="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xmlns="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xmlns="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xmlns="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xmlns="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xmlns="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xmlns="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xmlns="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xmlns="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xmlns="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xmlns="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xmlns="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xmlns="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xmlns="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xmlns="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xmlns="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xmlns="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xmlns="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xmlns="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xmlns="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xmlns="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xmlns="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xmlns="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xmlns="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xmlns="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xmlns="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xmlns="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xmlns="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xmlns="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xmlns="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xmlns="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xmlns="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xmlns="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xmlns="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xmlns="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xmlns="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xmlns="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xmlns="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xmlns="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xmlns="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xmlns="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xmlns="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xmlns="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xmlns="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xmlns="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xmlns="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xmlns="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xmlns="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xmlns="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xmlns="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xmlns="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xmlns="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xmlns="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xmlns="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xmlns="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xmlns="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xmlns="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xmlns="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xmlns="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xmlns="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xmlns="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xmlns="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xmlns="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xmlns="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xmlns="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xmlns="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xmlns="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xmlns="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xmlns="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xmlns="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xmlns="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xmlns="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xmlns="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xmlns="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xmlns="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xmlns="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xmlns="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xmlns="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xmlns="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xmlns="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xmlns="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xmlns="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xmlns="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xmlns="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xmlns="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xmlns="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xmlns="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xmlns="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xmlns="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xmlns="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xmlns="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xmlns="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xmlns="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xmlns="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xmlns="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xmlns="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xmlns="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xmlns="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xmlns="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xmlns="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xmlns="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xmlns="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xmlns="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xmlns="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xmlns="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xmlns="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xmlns="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xmlns="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xmlns="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xmlns="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xmlns="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xmlns="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xmlns="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xmlns="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xmlns="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xmlns="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xmlns="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xmlns="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xmlns="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xmlns="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xmlns="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xmlns="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xmlns="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xmlns="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xmlns="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xmlns="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xmlns="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xmlns="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xmlns="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xmlns="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xmlns="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xmlns="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xmlns="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xmlns="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xmlns="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xmlns="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xmlns="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xmlns="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xmlns="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xmlns="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xmlns="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xmlns="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xmlns="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xmlns="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xmlns="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xmlns="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xmlns="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xmlns="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xmlns="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xmlns="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xmlns="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xmlns="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xmlns="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xmlns="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xmlns="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xmlns="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xmlns="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xmlns="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xmlns="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xmlns="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xmlns="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xmlns="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xmlns="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xmlns="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xmlns="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xmlns="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xmlns="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xmlns="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xmlns="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xmlns="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xmlns="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xmlns="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xmlns="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xmlns="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xmlns="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xmlns="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xmlns="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xmlns="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xmlns="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xmlns="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xmlns="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xmlns="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xmlns="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xmlns="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xmlns="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xmlns="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xmlns="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xmlns="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xmlns="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xmlns="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xmlns="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xmlns="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xmlns="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xmlns="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xmlns="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xmlns="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xmlns="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xmlns="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xmlns="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xmlns="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xmlns="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xmlns="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xmlns="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xmlns="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xmlns="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xmlns="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xmlns="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xmlns="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xmlns="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xmlns="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xmlns="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xmlns="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xmlns="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xmlns="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xmlns="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xmlns="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xmlns="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xmlns="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xmlns="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xmlns="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xmlns="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xmlns="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xmlns="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xmlns="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xmlns="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xmlns="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xmlns="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xmlns="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xmlns="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xmlns="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xmlns="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xmlns="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xmlns="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xmlns="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xmlns="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xmlns="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xmlns="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xmlns="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xmlns="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xmlns="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xmlns="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xmlns="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xmlns="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xmlns="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xmlns="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xmlns="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xmlns="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xmlns="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xmlns="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xmlns="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xmlns="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xmlns="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xmlns="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xmlns="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xmlns="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xmlns="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xmlns="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xmlns="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xmlns="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xmlns="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xmlns="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xmlns="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xmlns="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xmlns="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xmlns="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xmlns="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xmlns="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xmlns="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xmlns="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xmlns="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xmlns="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xmlns="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xmlns="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xmlns="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xmlns="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xmlns="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xmlns="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xmlns="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xmlns="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xmlns="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xmlns="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xmlns="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xmlns="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xmlns="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xmlns="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xmlns="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xmlns="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xmlns="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xmlns="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xmlns="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xmlns="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xmlns="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xmlns="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xmlns="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xmlns="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xmlns="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xmlns="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xmlns="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xmlns="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xmlns="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xmlns="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xmlns="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xmlns="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xmlns="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xmlns="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xmlns="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xmlns="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xmlns="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xmlns="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xmlns="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xmlns="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xmlns="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xmlns="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xmlns="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xmlns="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xmlns="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xmlns="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xmlns="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xmlns="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xmlns="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xmlns="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xmlns="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xmlns="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xmlns="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xmlns="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xmlns="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xmlns="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xmlns="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xmlns="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xmlns="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xmlns="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xmlns="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xmlns="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xmlns="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xmlns="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xmlns="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xmlns="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xmlns="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xmlns="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xmlns="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xmlns="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xmlns="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xmlns="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xmlns="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xmlns="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xmlns="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xmlns="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xmlns="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xmlns="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xmlns="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xmlns="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xmlns="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xmlns="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xmlns="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xmlns="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xmlns="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xmlns="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xmlns="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xmlns="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xmlns="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xmlns="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xmlns="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xmlns="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xmlns="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xmlns="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xmlns="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xmlns="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xmlns="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xmlns="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xmlns="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xmlns="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xmlns="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xmlns="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xmlns="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xmlns="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xmlns="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xmlns="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xmlns="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xmlns="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xmlns="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xmlns="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xmlns="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xmlns="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xmlns="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xmlns="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xmlns="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xmlns="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xmlns="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xmlns="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xmlns="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xmlns="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xmlns="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xmlns="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xmlns="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xmlns="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xmlns="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xmlns="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xmlns="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xmlns="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xmlns="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xmlns="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xmlns="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xmlns="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xmlns="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xmlns="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xmlns="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xmlns="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xmlns="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xmlns="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xmlns="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xmlns="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xmlns="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xmlns="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xmlns="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xmlns="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xmlns="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xmlns="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xmlns="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xmlns="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xmlns="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xmlns="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xmlns="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xmlns="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xmlns="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xmlns="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xmlns="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xmlns="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xmlns="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xmlns="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xmlns="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xmlns="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xmlns="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xmlns="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xmlns="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xmlns="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xmlns="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xmlns="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xmlns="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xmlns="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xmlns="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xmlns="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xmlns="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xmlns="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xmlns="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xmlns="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xmlns="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xmlns="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xmlns="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xmlns="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xmlns="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xmlns="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xmlns="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xmlns="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xmlns="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xmlns="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xmlns="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xmlns="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xmlns="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xmlns="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xmlns="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xmlns="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xmlns="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xmlns="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xmlns="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xmlns="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xmlns="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xmlns="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xmlns="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xmlns="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xmlns="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xmlns="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xmlns="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xmlns="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xmlns="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xmlns="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xmlns="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xmlns="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xmlns="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xmlns="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xmlns="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xmlns="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xmlns="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xmlns="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xmlns="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xmlns="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xmlns="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xmlns="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xmlns="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xmlns="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xmlns="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xmlns="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xmlns="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xmlns="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xmlns="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xmlns="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xmlns="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xmlns="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xmlns="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xmlns="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xmlns="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xmlns="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xmlns="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xmlns="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xmlns="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xmlns="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xmlns="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xmlns="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xmlns="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xmlns="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xmlns="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xmlns="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xmlns="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xmlns="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xmlns="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xmlns="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xmlns="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xmlns="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xmlns="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xmlns="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xmlns="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xmlns="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xmlns="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xmlns="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xmlns="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xmlns="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xmlns="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xmlns="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xmlns="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xmlns="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xmlns="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xmlns="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xmlns="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xmlns="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xmlns="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xmlns="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xmlns="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xmlns="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xmlns="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xmlns="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xmlns="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xmlns="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xmlns="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xmlns="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xmlns="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xmlns="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xmlns="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xmlns="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xmlns="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xmlns="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xmlns="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xmlns="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xmlns="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xmlns="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xmlns="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xmlns="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xmlns="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xmlns="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xmlns="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xmlns="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xmlns="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xmlns="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xmlns="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xmlns="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xmlns="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xmlns="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xmlns="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xmlns="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xmlns="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xmlns="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xmlns="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xmlns="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xmlns="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xmlns="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xmlns="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xmlns="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xmlns="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xmlns="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xmlns="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xmlns="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xmlns="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xmlns="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xmlns="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xmlns="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xmlns="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xmlns="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xmlns="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xmlns="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xmlns="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xmlns="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xmlns="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xmlns="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xmlns="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xmlns="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xmlns="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xmlns="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xmlns="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xmlns="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xmlns="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xmlns="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xmlns="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xmlns="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xmlns="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xmlns="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xmlns="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xmlns="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xmlns="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xmlns="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xmlns="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xmlns="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xmlns="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xmlns="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xmlns="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xmlns="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xmlns="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xmlns="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xmlns="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xmlns="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xmlns="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xmlns="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xmlns="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xmlns="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xmlns="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xmlns="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xmlns="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xmlns="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xmlns="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xmlns="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xmlns="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xmlns="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xmlns="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xmlns="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xmlns="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xmlns="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xmlns="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xmlns="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xmlns="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xmlns="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xmlns="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xmlns="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xmlns="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xmlns="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xmlns="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xmlns="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xmlns="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xmlns="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xmlns="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xmlns="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xmlns="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xmlns="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xmlns="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xmlns="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xmlns="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xmlns="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xmlns="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xmlns="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xmlns="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xmlns="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xmlns="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xmlns="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xmlns="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xmlns="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xmlns="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xmlns="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xmlns="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xmlns="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xmlns="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xmlns="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xmlns="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xmlns="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xmlns="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xmlns="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xmlns="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xmlns="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xmlns="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xmlns="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xmlns="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xmlns="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xmlns="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xmlns="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xmlns="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xmlns="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xmlns="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xmlns="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xmlns="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xmlns="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xmlns="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xmlns="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xmlns="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xmlns="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xmlns="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xmlns="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xmlns="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xmlns="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xmlns="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xmlns="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xmlns="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xmlns="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xmlns="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xmlns="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xmlns="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xmlns="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xmlns="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xmlns="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xmlns="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xmlns="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xmlns="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xmlns="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xmlns="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xmlns="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xmlns="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xmlns="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xmlns="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xmlns="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xmlns="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xmlns="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xmlns="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xmlns="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xmlns="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xmlns="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xmlns="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xmlns="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xmlns="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xmlns="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xmlns="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xmlns="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xmlns="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xmlns="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xmlns="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xmlns="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xmlns="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xmlns="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xmlns="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xmlns="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xmlns="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xmlns="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xmlns="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xmlns="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xmlns="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xmlns="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xmlns="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xmlns="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xmlns="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xmlns="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xmlns="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xmlns="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xmlns="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xmlns="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xmlns="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xmlns="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xmlns="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xmlns="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xmlns="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xmlns="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xmlns="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xmlns="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xmlns="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xmlns="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xmlns="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xmlns="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xmlns="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xmlns="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xmlns="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xmlns="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xmlns="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xmlns="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xmlns="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xmlns="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xmlns="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xmlns="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xmlns="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xmlns="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xmlns="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xmlns="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xmlns="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xmlns="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xmlns="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xmlns="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xmlns="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xmlns="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xmlns="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xmlns="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xmlns="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xmlns="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xmlns="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xmlns="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xmlns="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xmlns="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xmlns="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xmlns="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xmlns="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xmlns="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xmlns="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xmlns="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xmlns="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xmlns="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xmlns="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xmlns="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xmlns="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xmlns="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xmlns="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xmlns="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xmlns="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xmlns="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xmlns="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xmlns="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xmlns="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xmlns="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xmlns="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xmlns="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xmlns="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xmlns="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xmlns="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xmlns="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xmlns="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xmlns="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xmlns="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xmlns="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xmlns="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xmlns="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xmlns="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xmlns="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xmlns="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xmlns="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xmlns="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xmlns="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xmlns="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xmlns="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xmlns="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xmlns="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xmlns="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xmlns="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xmlns="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xmlns="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xmlns="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xmlns="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xmlns="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xmlns="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xmlns="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xmlns="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xmlns="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xmlns="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xmlns="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xmlns="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xmlns="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xmlns="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xmlns="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xmlns="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xmlns="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xmlns="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xmlns="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xmlns="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xmlns="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xmlns="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xmlns="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xmlns="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xmlns="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xmlns="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xmlns="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xmlns="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xmlns="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xmlns="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xmlns="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xmlns="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xmlns="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xmlns="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xmlns="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xmlns="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xmlns="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xmlns="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xmlns="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xmlns="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xmlns="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xmlns="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xmlns="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xmlns="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xmlns="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xmlns="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xmlns="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xmlns="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xmlns="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xmlns="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xmlns="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xmlns="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xmlns="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xmlns="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xmlns="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xmlns="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xmlns="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xmlns="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xmlns="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xmlns="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xmlns="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xmlns="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xmlns="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xmlns="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xmlns="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xmlns="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xmlns="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xmlns="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xmlns="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xmlns="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xmlns="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xmlns="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xmlns="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xmlns="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xmlns="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xmlns="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xmlns="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xmlns="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xmlns="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xmlns="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xmlns="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xmlns="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xmlns="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xmlns="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xmlns="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xmlns="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xmlns="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xmlns="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xmlns="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xmlns="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xmlns="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xmlns="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xmlns="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xmlns="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xmlns="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xmlns="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xmlns="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xmlns="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xmlns="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xmlns="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xmlns="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xmlns="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xmlns="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xmlns="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xmlns="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xmlns="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xmlns="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xmlns="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xmlns="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xmlns="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xmlns="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xmlns="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xmlns="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xmlns="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xmlns="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xmlns="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xmlns="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xmlns="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xmlns="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xmlns="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xmlns="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xmlns="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xmlns="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xmlns="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xmlns="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xmlns="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xmlns="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xmlns="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xmlns="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xmlns="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xmlns="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xmlns="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xmlns="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xmlns="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xmlns="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xmlns="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xmlns="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xmlns="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xmlns="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xmlns="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xmlns="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xmlns="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xmlns="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xmlns="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xmlns="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xmlns="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xmlns="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xmlns="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xmlns="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xmlns="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xmlns="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xmlns="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xmlns="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xmlns="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xmlns="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xmlns="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xmlns="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xmlns="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xmlns="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xmlns="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xmlns="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xmlns="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xmlns="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xmlns="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xmlns="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xmlns="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xmlns="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xmlns="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xmlns="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xmlns="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xmlns="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xmlns="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xmlns="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xmlns="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xmlns="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xmlns="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xmlns="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xmlns="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xmlns="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xmlns="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xmlns="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xmlns="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xmlns="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xmlns="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xmlns="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xmlns="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xmlns="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xmlns="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xmlns="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xmlns="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xmlns="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xmlns="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xmlns="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xmlns="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xmlns="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xmlns="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xmlns="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xmlns="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xmlns="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xmlns="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xmlns="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xmlns="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xmlns="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xmlns="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xmlns="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xmlns="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xmlns="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xmlns="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xmlns="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xmlns="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xmlns="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xmlns="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xmlns="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xmlns="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xmlns="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xmlns="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xmlns="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xmlns="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xmlns="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xmlns="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xmlns="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xmlns="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xmlns="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xmlns="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xmlns="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xmlns="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xmlns="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xmlns="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xmlns="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xmlns="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xmlns="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xmlns="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xmlns="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xmlns="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xmlns="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xmlns="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xmlns="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xmlns="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xmlns="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xmlns="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xmlns="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xmlns="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xmlns="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xmlns="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xmlns="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xmlns="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xmlns="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xmlns="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xmlns="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xmlns="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xmlns="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xmlns="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xmlns="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xmlns="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xmlns="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xmlns="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xmlns="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xmlns="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xmlns="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xmlns="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xmlns="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xmlns="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xmlns="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xmlns="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xmlns="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xmlns="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xmlns="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xmlns="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xmlns="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xmlns="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xmlns="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xmlns="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xmlns="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xmlns="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xmlns="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xmlns="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xmlns="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xmlns="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xmlns="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xmlns="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xmlns="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xmlns="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xmlns="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xmlns="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xmlns="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xmlns="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xmlns="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xmlns="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xmlns="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xmlns="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xmlns="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xmlns="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xmlns="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xmlns="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xmlns="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xmlns="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xmlns="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xmlns="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xmlns="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xmlns="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xmlns="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xmlns="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xmlns="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xmlns="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xmlns="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xmlns="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xmlns="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xmlns="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xmlns="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xmlns="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xmlns="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xmlns="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xmlns="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xmlns="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xmlns="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xmlns="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xmlns="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xmlns="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xmlns="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xmlns="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xmlns="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xmlns="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xmlns="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xmlns="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xmlns="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xmlns="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xmlns="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xmlns="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xmlns="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xmlns="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xmlns="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xmlns="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xmlns="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xmlns="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xmlns="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xmlns="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xmlns="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xmlns="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xmlns="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xmlns="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xmlns="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xmlns="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xmlns="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xmlns="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xmlns="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xmlns="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xmlns="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xmlns="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xmlns="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xmlns="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xmlns="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xmlns="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xmlns="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xmlns="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xmlns="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xmlns="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xmlns="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xmlns="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xmlns="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xmlns="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xmlns="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xmlns="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xmlns="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xmlns="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xmlns="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xmlns="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xmlns="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xmlns="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xmlns="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xmlns="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xmlns="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xmlns="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xmlns="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xmlns="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xmlns="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xmlns="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xmlns="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xmlns="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xmlns="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xmlns="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xmlns="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xmlns="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xmlns="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xmlns="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xmlns="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xmlns="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xmlns="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xmlns="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xmlns="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xmlns="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xmlns="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xmlns="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xmlns="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xmlns="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xmlns="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xmlns="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xmlns="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xmlns="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xmlns="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xmlns="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xmlns="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xmlns="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xmlns="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xmlns="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xmlns="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xmlns="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xmlns="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xmlns="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xmlns="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xmlns="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xmlns="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xmlns="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xmlns="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xmlns="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xmlns="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xmlns="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xmlns="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xmlns="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xmlns="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xmlns="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xmlns="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xmlns="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xmlns="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xmlns="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xmlns="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xmlns="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xmlns="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xmlns="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xmlns="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xmlns="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xmlns="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xmlns="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xmlns="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xmlns="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xmlns="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xmlns="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xmlns="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xmlns="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xmlns="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xmlns="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xmlns="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xmlns="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xmlns="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xmlns="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xmlns="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xmlns="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xmlns="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xmlns="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xmlns="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xmlns="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xmlns="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xmlns="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xmlns="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xmlns="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xmlns="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xmlns="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xmlns="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xmlns="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xmlns="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xmlns="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xmlns="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xmlns="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xmlns="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xmlns="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xmlns="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xmlns="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xmlns="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xmlns="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xmlns="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xmlns="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xmlns="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xmlns="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xmlns="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xmlns="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xmlns="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xmlns="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xmlns="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xmlns="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xmlns="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xmlns="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xmlns="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xmlns="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xmlns="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xmlns="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xmlns="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xmlns="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xmlns="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xmlns="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xmlns="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xmlns="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xmlns="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xmlns="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xmlns="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xmlns="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xmlns="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xmlns="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xmlns="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xmlns="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xmlns="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xmlns="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xmlns="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xmlns="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xmlns="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xmlns="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xmlns="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xmlns="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xmlns="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xmlns="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xmlns="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xmlns="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xmlns="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xmlns="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xmlns="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xmlns="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xmlns="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xmlns="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xmlns="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xmlns="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xmlns="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xmlns="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xmlns="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xmlns="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xmlns="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xmlns="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xmlns="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xmlns="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xmlns="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xmlns="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xmlns="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xmlns="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xmlns="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xmlns="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xmlns="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xmlns="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xmlns="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xmlns="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xmlns="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xmlns="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xmlns="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xmlns="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xmlns="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xmlns="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xmlns="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xmlns="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xmlns="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xmlns="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xmlns="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xmlns="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xmlns="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xmlns="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xmlns="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xmlns="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xmlns="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xmlns="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xmlns="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xmlns="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xmlns="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xmlns="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xmlns="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xmlns="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xmlns="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xmlns="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xmlns="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xmlns="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xmlns="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xmlns="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xmlns="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xmlns="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xmlns="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xmlns="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xmlns="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xmlns="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xmlns="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xmlns="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xmlns="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xmlns="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xmlns="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xmlns="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xmlns="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xmlns="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xmlns="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xmlns="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xmlns="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xmlns="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xmlns="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xmlns="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xmlns="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xmlns="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xmlns="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xmlns="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xmlns="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xmlns="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xmlns="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xmlns="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xmlns="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xmlns="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xmlns="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xmlns="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xmlns="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xmlns="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xmlns="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xmlns="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xmlns="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xmlns="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xmlns="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xmlns="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xmlns="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xmlns="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xmlns="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xmlns="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xmlns="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xmlns="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xmlns="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xmlns="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xmlns="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xmlns="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xmlns="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xmlns="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xmlns="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xmlns="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xmlns="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xmlns="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xmlns="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xmlns="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xmlns="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xmlns="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xmlns="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xmlns="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xmlns="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xmlns="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xmlns="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xmlns="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xmlns="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xmlns="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xmlns="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xmlns="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xmlns="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xmlns="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xmlns="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xmlns="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xmlns="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xmlns="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xmlns="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xmlns="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xmlns="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xmlns="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xmlns="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xmlns="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xmlns="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xmlns="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xmlns="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xmlns="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xmlns="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xmlns="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xmlns="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xmlns="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xmlns="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xmlns="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xmlns="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xmlns="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xmlns="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xmlns="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xmlns="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xmlns="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xmlns="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xmlns="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xmlns="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xmlns="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xmlns="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xmlns="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xmlns="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xmlns="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xmlns="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xmlns="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xmlns="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xmlns="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xmlns="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xmlns="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xmlns="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xmlns="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xmlns="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xmlns="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xmlns="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xmlns="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xmlns="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xmlns="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xmlns="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xmlns="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xmlns="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xmlns="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xmlns="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xmlns="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xmlns="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xmlns="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xmlns="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xmlns="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xmlns="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xmlns="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xmlns="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xmlns="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xmlns="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xmlns="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xmlns="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xmlns="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xmlns="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xmlns="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xmlns="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xmlns="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xmlns="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xmlns="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xmlns="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xmlns="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xmlns="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xmlns="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xmlns="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xmlns="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xmlns="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xmlns="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xmlns="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xmlns="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xmlns="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xmlns="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xmlns="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xmlns="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xmlns="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xmlns="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xmlns="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xmlns="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xmlns="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xmlns="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xmlns="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xmlns="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xmlns="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xmlns="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xmlns="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xmlns="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xmlns="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xmlns="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xmlns="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xmlns="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xmlns="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xmlns="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xmlns="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xmlns="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xmlns="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xmlns="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xmlns="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xmlns="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xmlns="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xmlns="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xmlns="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xmlns="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xmlns="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xmlns="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xmlns="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xmlns="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xmlns="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xmlns="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xmlns="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xmlns="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xmlns="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xmlns="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xmlns="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xmlns="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xmlns="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xmlns="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xmlns="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xmlns="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xmlns="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xmlns="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xmlns="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xmlns="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xmlns="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xmlns="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xmlns="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xmlns="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xmlns="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xmlns="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xmlns="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xmlns="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xmlns="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xmlns="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xmlns="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xmlns="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xmlns="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xmlns="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xmlns="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xmlns="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xmlns="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xmlns="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xmlns="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xmlns="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xmlns="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xmlns="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xmlns="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xmlns="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xmlns="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xmlns="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xmlns="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xmlns="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xmlns="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xmlns="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xmlns="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xmlns="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xmlns="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xmlns="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xmlns="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xmlns="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xmlns="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xmlns="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xmlns="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xmlns="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xmlns="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xmlns="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xmlns="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xmlns="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xmlns="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xmlns="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xmlns="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xmlns="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xmlns="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xmlns="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xmlns="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xmlns="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xmlns="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xmlns="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xmlns="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xmlns="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xmlns="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xmlns="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xmlns="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xmlns="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xmlns="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xmlns="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xmlns="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xmlns="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xmlns="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xmlns="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xmlns="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xmlns="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xmlns="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xmlns="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xmlns="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xmlns="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xmlns="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xmlns="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xmlns="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xmlns="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xmlns="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xmlns="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xmlns="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xmlns="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xmlns="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xmlns="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xmlns="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xmlns="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xmlns="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xmlns="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xmlns="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xmlns="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1</xdr:row>
      <xdr:rowOff>9525</xdr:rowOff>
    </xdr:from>
    <xdr:ext cx="3171825" cy="838200"/>
    <xdr:pic>
      <xdr:nvPicPr>
        <xdr:cNvPr id="2" name="image6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219075</xdr:rowOff>
    </xdr:from>
    <xdr:ext cx="685800" cy="866775"/>
    <xdr:pic>
      <xdr:nvPicPr>
        <xdr:cNvPr id="3" name="image8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</xdr:colOff>
      <xdr:row>1</xdr:row>
      <xdr:rowOff>9525</xdr:rowOff>
    </xdr:from>
    <xdr:ext cx="2295525" cy="876300"/>
    <xdr:pic>
      <xdr:nvPicPr>
        <xdr:cNvPr id="4" name="image7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1457325</xdr:colOff>
      <xdr:row>1</xdr:row>
      <xdr:rowOff>0</xdr:rowOff>
    </xdr:from>
    <xdr:ext cx="847725" cy="790575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1457325</xdr:colOff>
      <xdr:row>1</xdr:row>
      <xdr:rowOff>123825</xdr:rowOff>
    </xdr:from>
    <xdr:ext cx="1000125" cy="533400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</xdr:row>
      <xdr:rowOff>171450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638175</xdr:colOff>
      <xdr:row>1</xdr:row>
      <xdr:rowOff>76200</xdr:rowOff>
    </xdr:from>
    <xdr:ext cx="895350" cy="752475"/>
    <xdr:pic>
      <xdr:nvPicPr>
        <xdr:cNvPr id="5" name="image12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JaPvja8KRYiOU-JayKAYa5RyCroGtMOj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7" Type="http://schemas.openxmlformats.org/officeDocument/2006/relationships/hyperlink" Target="https://drive.google.com/file/d/1XXYAsG9Ra8MyylWh6I5J6Gd7SCMy5bsA/view?usp=sharing" TargetMode="External"/><Relationship Id="rId12" Type="http://schemas.openxmlformats.org/officeDocument/2006/relationships/drawing" Target="../drawings/drawing12.xml"/><Relationship Id="rId2" Type="http://schemas.openxmlformats.org/officeDocument/2006/relationships/hyperlink" Target="https://drive.google.com/file/d/1zVkbI132rTelVbBKEsJQybhqu7lVb_4o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11" Type="http://schemas.openxmlformats.org/officeDocument/2006/relationships/printerSettings" Target="../printerSettings/printerSettings12.bin"/><Relationship Id="rId5" Type="http://schemas.openxmlformats.org/officeDocument/2006/relationships/hyperlink" Target="https://drive.google.com/file/d/15RR0y7evN8alwooxciy_6cbx4Yk26fTw/view?usp=sharing" TargetMode="External"/><Relationship Id="rId10" Type="http://schemas.openxmlformats.org/officeDocument/2006/relationships/hyperlink" Target="https://drive.google.com/file/d/14NhHcyEsrLsM2tFiTofIwAUdKWtAHWZj/view?usp=share_link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gdgKED6LIY3eGJ4F5DxUSe6jbFuWWmJC/view?usp=sharing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drive.google.com/file/d/18M2fMXwgkeGzTYDMdSxBnswEVrE3U2Ya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4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abSelected="1" zoomScale="90" zoomScaleNormal="90" workbookViewId="0">
      <selection activeCell="D213" sqref="D213:E213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13.42578125" customWidth="1"/>
    <col min="7" max="7" width="12.42578125" bestFit="1" customWidth="1"/>
    <col min="8" max="26" width="9.140625" customWidth="1"/>
  </cols>
  <sheetData>
    <row r="1" spans="1:26" ht="15.75">
      <c r="A1" s="606"/>
      <c r="B1" s="608" t="s">
        <v>0</v>
      </c>
      <c r="C1" s="609"/>
      <c r="D1" s="610" t="s">
        <v>1</v>
      </c>
      <c r="E1" s="61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607"/>
      <c r="B2" s="612" t="s">
        <v>2</v>
      </c>
      <c r="C2" s="613"/>
      <c r="D2" s="614" t="s">
        <v>3</v>
      </c>
      <c r="E2" s="614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>
      <c r="A3" s="607"/>
      <c r="B3" s="615" t="s">
        <v>5</v>
      </c>
      <c r="C3" s="613"/>
      <c r="D3" s="602"/>
      <c r="E3" s="602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607"/>
      <c r="D4" s="601" t="s">
        <v>1320</v>
      </c>
      <c r="E4" s="603">
        <v>2</v>
      </c>
      <c r="F4" s="1"/>
      <c r="G4" s="604"/>
      <c r="H4" s="60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602"/>
      <c r="B5" s="616" t="s">
        <v>6</v>
      </c>
      <c r="C5" s="617"/>
      <c r="D5" s="602"/>
      <c r="E5" s="602"/>
      <c r="F5" s="1"/>
      <c r="G5" s="604"/>
      <c r="H5" s="60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>
      <c r="A6" s="618" t="s">
        <v>7</v>
      </c>
      <c r="B6" s="611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>
      <c r="A7" s="619" t="s">
        <v>11</v>
      </c>
      <c r="B7" s="611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610" t="s">
        <v>13</v>
      </c>
      <c r="B8" s="620"/>
      <c r="C8" s="611"/>
      <c r="D8" s="621" t="s">
        <v>14</v>
      </c>
      <c r="E8" s="609"/>
      <c r="F8" s="7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623" t="s">
        <v>15</v>
      </c>
      <c r="B9" s="620"/>
      <c r="C9" s="611"/>
      <c r="D9" s="622"/>
      <c r="E9" s="617"/>
      <c r="F9" s="7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625" t="s">
        <v>16</v>
      </c>
      <c r="B10" s="620"/>
      <c r="C10" s="611"/>
      <c r="D10" s="624">
        <f>992456.73+170000</f>
        <v>1162456.73</v>
      </c>
      <c r="E10" s="611"/>
      <c r="F10" s="7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626" t="s">
        <v>18</v>
      </c>
      <c r="B11" s="620"/>
      <c r="C11" s="611"/>
      <c r="D11" s="627">
        <v>0</v>
      </c>
      <c r="E11" s="611"/>
      <c r="F11" s="7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626" t="s">
        <v>19</v>
      </c>
      <c r="B12" s="620"/>
      <c r="C12" s="611"/>
      <c r="D12" s="628">
        <v>0</v>
      </c>
      <c r="E12" s="611"/>
      <c r="F12" s="7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625" t="s">
        <v>20</v>
      </c>
      <c r="B13" s="620"/>
      <c r="C13" s="611"/>
      <c r="D13" s="629">
        <v>0</v>
      </c>
      <c r="E13" s="611"/>
      <c r="F13" s="7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630" t="s">
        <v>21</v>
      </c>
      <c r="B14" s="620"/>
      <c r="C14" s="611"/>
      <c r="D14" s="631">
        <v>0</v>
      </c>
      <c r="E14" s="611"/>
      <c r="F14" s="7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632" t="s">
        <v>22</v>
      </c>
      <c r="B15" s="620"/>
      <c r="C15" s="611"/>
      <c r="D15" s="633">
        <f>SUM(D10:E13)-D14</f>
        <v>1162456.73</v>
      </c>
      <c r="E15" s="611"/>
      <c r="F15" s="12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625" t="s">
        <v>23</v>
      </c>
      <c r="B16" s="620"/>
      <c r="C16" s="611"/>
      <c r="D16" s="629">
        <f>D192</f>
        <v>9722.56</v>
      </c>
      <c r="E16" s="611"/>
      <c r="F16" s="12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625" t="s">
        <v>24</v>
      </c>
      <c r="B17" s="620"/>
      <c r="C17" s="611"/>
      <c r="D17" s="629">
        <v>0</v>
      </c>
      <c r="E17" s="611"/>
      <c r="F17" s="7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625" t="s">
        <v>25</v>
      </c>
      <c r="B18" s="620"/>
      <c r="C18" s="611"/>
      <c r="D18" s="629">
        <v>0</v>
      </c>
      <c r="E18" s="611"/>
      <c r="F18" s="7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>
      <c r="A19" s="634" t="s">
        <v>26</v>
      </c>
      <c r="B19" s="620"/>
      <c r="C19" s="611"/>
      <c r="D19" s="635">
        <f>SUM(D16:E18)</f>
        <v>9722.56</v>
      </c>
      <c r="E19" s="611"/>
      <c r="F19" s="12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632" t="s">
        <v>27</v>
      </c>
      <c r="B20" s="620"/>
      <c r="C20" s="611"/>
      <c r="D20" s="636">
        <f>D15+D19</f>
        <v>1172179.29</v>
      </c>
      <c r="E20" s="611"/>
      <c r="F20" s="12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637"/>
      <c r="B21" s="620"/>
      <c r="C21" s="620"/>
      <c r="D21" s="13"/>
      <c r="E21" s="14"/>
      <c r="F21" s="7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623" t="s">
        <v>28</v>
      </c>
      <c r="B22" s="620"/>
      <c r="C22" s="611"/>
      <c r="D22" s="638" t="s">
        <v>14</v>
      </c>
      <c r="E22" s="611"/>
      <c r="F22" s="7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639" t="s">
        <v>29</v>
      </c>
      <c r="B23" s="620"/>
      <c r="C23" s="611"/>
      <c r="D23" s="640">
        <f>D24+SUM(D30:E33)</f>
        <v>896720.87107269745</v>
      </c>
      <c r="E23" s="611"/>
      <c r="F23" s="12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641" t="s">
        <v>30</v>
      </c>
      <c r="B24" s="620"/>
      <c r="C24" s="611"/>
      <c r="D24" s="642">
        <f>D25+D28+D29</f>
        <v>633050.92000000004</v>
      </c>
      <c r="E24" s="611"/>
      <c r="F24" s="12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654" t="s">
        <v>31</v>
      </c>
      <c r="B25" s="620"/>
      <c r="C25" s="611"/>
      <c r="D25" s="655">
        <f>D26+D27</f>
        <v>0</v>
      </c>
      <c r="E25" s="611"/>
      <c r="F25" s="12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637" t="s">
        <v>32</v>
      </c>
      <c r="B26" s="620"/>
      <c r="C26" s="611"/>
      <c r="D26" s="629">
        <v>0</v>
      </c>
      <c r="E26" s="611"/>
      <c r="F26" s="12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637" t="s">
        <v>33</v>
      </c>
      <c r="B27" s="620"/>
      <c r="C27" s="611"/>
      <c r="D27" s="629">
        <v>0</v>
      </c>
      <c r="E27" s="611"/>
      <c r="F27" s="7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637" t="s">
        <v>34</v>
      </c>
      <c r="B28" s="620"/>
      <c r="C28" s="611"/>
      <c r="D28" s="629">
        <v>0</v>
      </c>
      <c r="E28" s="611"/>
      <c r="F28" s="7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637" t="s">
        <v>35</v>
      </c>
      <c r="B29" s="620"/>
      <c r="C29" s="611"/>
      <c r="D29" s="629">
        <v>633050.92000000004</v>
      </c>
      <c r="E29" s="611"/>
      <c r="F29" s="7"/>
      <c r="G29" s="7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637" t="s">
        <v>36</v>
      </c>
      <c r="B30" s="620"/>
      <c r="C30" s="611"/>
      <c r="D30" s="629">
        <f>'CÁLCULO FOLHA DE PAGAMENTO'!G69</f>
        <v>49906.243200000004</v>
      </c>
      <c r="E30" s="611"/>
      <c r="F30" s="12"/>
      <c r="G30" s="432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637" t="s">
        <v>37</v>
      </c>
      <c r="B31" s="620"/>
      <c r="C31" s="611"/>
      <c r="D31" s="629">
        <f>'CÁLCULO FOLHA DE PAGAMENTO'!G70</f>
        <v>0</v>
      </c>
      <c r="E31" s="611"/>
      <c r="F31" s="12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637" t="s">
        <v>38</v>
      </c>
      <c r="B32" s="620"/>
      <c r="C32" s="611"/>
      <c r="D32" s="629">
        <f>'CÁLCULO FOLHA DE PAGAMENTO'!G73</f>
        <v>34698.599999999991</v>
      </c>
      <c r="E32" s="611"/>
      <c r="F32" s="12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637" t="s">
        <v>39</v>
      </c>
      <c r="B33" s="620"/>
      <c r="C33" s="611"/>
      <c r="D33" s="629">
        <f>IF(E6="NÃO",(IF($E$4&gt;1,(8.333+11.111+1.56+0.194+4+2+$D$155)*$D$24/100,(8.333+11.111+1.56+0.194+4+9.08)*$D$24/100)),IF(E6="SIM",(IF($E$4&gt;1,(8.333+11.111+1.56+4+2+$D$155)*$D$24/100,(8.333+11.111+1.56+4+9.08)*$D$24/100))))</f>
        <v>179065.10787269744</v>
      </c>
      <c r="E33" s="611"/>
      <c r="F33" s="12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639" t="s">
        <v>40</v>
      </c>
      <c r="B34" s="620"/>
      <c r="C34" s="611"/>
      <c r="D34" s="640">
        <f>SUM(D35:E42)</f>
        <v>85351.25</v>
      </c>
      <c r="E34" s="611"/>
      <c r="F34" s="12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637" t="s">
        <v>41</v>
      </c>
      <c r="B35" s="620"/>
      <c r="C35" s="611"/>
      <c r="D35" s="629">
        <v>23610.66</v>
      </c>
      <c r="E35" s="611"/>
      <c r="F35" s="12"/>
      <c r="G35" s="7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637" t="s">
        <v>42</v>
      </c>
      <c r="B36" s="620"/>
      <c r="C36" s="611"/>
      <c r="D36" s="629">
        <v>47948.11</v>
      </c>
      <c r="E36" s="611"/>
      <c r="F36" s="7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637" t="s">
        <v>43</v>
      </c>
      <c r="B37" s="620"/>
      <c r="C37" s="611"/>
      <c r="D37" s="629"/>
      <c r="E37" s="611"/>
      <c r="F37" s="7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637" t="s">
        <v>44</v>
      </c>
      <c r="B38" s="620"/>
      <c r="C38" s="611"/>
      <c r="D38" s="629">
        <v>13173.65</v>
      </c>
      <c r="E38" s="611"/>
      <c r="F38" s="7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637" t="s">
        <v>45</v>
      </c>
      <c r="B39" s="620"/>
      <c r="C39" s="611"/>
      <c r="D39" s="629"/>
      <c r="E39" s="611"/>
      <c r="F39" s="7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637" t="s">
        <v>46</v>
      </c>
      <c r="B40" s="620"/>
      <c r="C40" s="611"/>
      <c r="D40" s="629">
        <v>618.83000000000004</v>
      </c>
      <c r="E40" s="611"/>
      <c r="F40" s="7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637" t="s">
        <v>47</v>
      </c>
      <c r="B41" s="620"/>
      <c r="C41" s="611"/>
      <c r="D41" s="629"/>
      <c r="E41" s="611"/>
      <c r="F41" s="15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637" t="s">
        <v>48</v>
      </c>
      <c r="B42" s="620"/>
      <c r="C42" s="611"/>
      <c r="D42" s="629"/>
      <c r="E42" s="611"/>
      <c r="F42" s="15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639" t="s">
        <v>49</v>
      </c>
      <c r="B43" s="620"/>
      <c r="C43" s="611"/>
      <c r="D43" s="640">
        <f>SUM(D44:E48)+D49+D61+D62</f>
        <v>15771.679999999997</v>
      </c>
      <c r="E43" s="611"/>
      <c r="F43" s="12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637" t="s">
        <v>50</v>
      </c>
      <c r="B44" s="620"/>
      <c r="C44" s="611"/>
      <c r="D44" s="629">
        <v>8190.58</v>
      </c>
      <c r="E44" s="611"/>
      <c r="F44" s="12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637" t="s">
        <v>51</v>
      </c>
      <c r="B45" s="620"/>
      <c r="C45" s="611"/>
      <c r="D45" s="629">
        <v>1277.54</v>
      </c>
      <c r="E45" s="611"/>
      <c r="F45" s="7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637" t="s">
        <v>52</v>
      </c>
      <c r="B46" s="620"/>
      <c r="C46" s="611"/>
      <c r="D46" s="629">
        <v>1532.98</v>
      </c>
      <c r="E46" s="611"/>
      <c r="F46" s="7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637" t="s">
        <v>53</v>
      </c>
      <c r="B47" s="620"/>
      <c r="C47" s="611"/>
      <c r="D47" s="629">
        <f>50+4367.19</f>
        <v>4417.1899999999996</v>
      </c>
      <c r="E47" s="611"/>
      <c r="F47" s="7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637" t="s">
        <v>54</v>
      </c>
      <c r="B48" s="620"/>
      <c r="C48" s="611"/>
      <c r="D48" s="629">
        <v>0</v>
      </c>
      <c r="E48" s="611"/>
      <c r="F48" s="7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649" t="s">
        <v>55</v>
      </c>
      <c r="B49" s="620"/>
      <c r="C49" s="611"/>
      <c r="D49" s="647">
        <f>D50+D52+D54+D57+D60</f>
        <v>0</v>
      </c>
      <c r="E49" s="648"/>
      <c r="F49" s="12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645" t="s">
        <v>56</v>
      </c>
      <c r="B50" s="620"/>
      <c r="C50" s="611"/>
      <c r="D50" s="650">
        <f>D51</f>
        <v>0</v>
      </c>
      <c r="E50" s="611"/>
      <c r="F50" s="12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644" t="s">
        <v>57</v>
      </c>
      <c r="B51" s="620"/>
      <c r="C51" s="611"/>
      <c r="D51" s="643"/>
      <c r="E51" s="611"/>
      <c r="F51" s="12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645" t="s">
        <v>58</v>
      </c>
      <c r="B52" s="620"/>
      <c r="C52" s="611"/>
      <c r="D52" s="650">
        <f>D53</f>
        <v>0</v>
      </c>
      <c r="E52" s="611"/>
      <c r="F52" s="12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644" t="s">
        <v>59</v>
      </c>
      <c r="B53" s="620"/>
      <c r="C53" s="611"/>
      <c r="D53" s="643">
        <v>0</v>
      </c>
      <c r="E53" s="611"/>
      <c r="F53" s="12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645" t="s">
        <v>60</v>
      </c>
      <c r="B54" s="620"/>
      <c r="C54" s="611"/>
      <c r="D54" s="646">
        <f>D55+D56</f>
        <v>0</v>
      </c>
      <c r="E54" s="611"/>
      <c r="F54" s="12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644" t="s">
        <v>61</v>
      </c>
      <c r="B55" s="620"/>
      <c r="C55" s="611"/>
      <c r="D55" s="643">
        <v>0</v>
      </c>
      <c r="E55" s="611"/>
      <c r="F55" s="12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644" t="s">
        <v>62</v>
      </c>
      <c r="B56" s="620"/>
      <c r="C56" s="611"/>
      <c r="D56" s="643">
        <v>0</v>
      </c>
      <c r="E56" s="611"/>
      <c r="F56" s="12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645" t="s">
        <v>63</v>
      </c>
      <c r="B57" s="620"/>
      <c r="C57" s="611"/>
      <c r="D57" s="646">
        <f>D58+D59</f>
        <v>0</v>
      </c>
      <c r="E57" s="611"/>
      <c r="F57" s="7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644" t="s">
        <v>64</v>
      </c>
      <c r="B58" s="620"/>
      <c r="C58" s="611"/>
      <c r="D58" s="643">
        <v>0</v>
      </c>
      <c r="E58" s="611"/>
      <c r="F58" s="7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644" t="s">
        <v>65</v>
      </c>
      <c r="B59" s="620"/>
      <c r="C59" s="611"/>
      <c r="D59" s="643"/>
      <c r="E59" s="611"/>
      <c r="F59" s="7"/>
      <c r="G59" s="7"/>
      <c r="H59" s="1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658" t="s">
        <v>66</v>
      </c>
      <c r="B60" s="620"/>
      <c r="C60" s="611"/>
      <c r="D60" s="659">
        <v>0</v>
      </c>
      <c r="E60" s="611"/>
      <c r="F60" s="7"/>
      <c r="G60" s="7"/>
      <c r="H60" s="1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644" t="s">
        <v>67</v>
      </c>
      <c r="B61" s="620"/>
      <c r="C61" s="611"/>
      <c r="D61" s="643">
        <v>353.39</v>
      </c>
      <c r="E61" s="611"/>
      <c r="F61" s="16"/>
      <c r="G61" s="16"/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660" t="s">
        <v>68</v>
      </c>
      <c r="B62" s="620"/>
      <c r="C62" s="611"/>
      <c r="D62" s="643"/>
      <c r="E62" s="611"/>
      <c r="F62" s="7"/>
      <c r="G62" s="7"/>
      <c r="H62" s="1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623" t="s">
        <v>69</v>
      </c>
      <c r="B63" s="620"/>
      <c r="C63" s="611"/>
      <c r="D63" s="633">
        <f>D64+D67+D70</f>
        <v>1368.3999999999999</v>
      </c>
      <c r="E63" s="611"/>
      <c r="F63" s="12"/>
      <c r="G63" s="7"/>
      <c r="H63" s="1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653" t="s">
        <v>70</v>
      </c>
      <c r="B64" s="620"/>
      <c r="C64" s="611"/>
      <c r="D64" s="652">
        <f>SUM(D65:D66)</f>
        <v>0</v>
      </c>
      <c r="E64" s="611"/>
      <c r="F64" s="12"/>
      <c r="G64" s="7"/>
      <c r="H64" s="1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637" t="s">
        <v>71</v>
      </c>
      <c r="B65" s="620"/>
      <c r="C65" s="611"/>
      <c r="D65" s="651">
        <v>0</v>
      </c>
      <c r="E65" s="611"/>
      <c r="F65" s="12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637" t="s">
        <v>72</v>
      </c>
      <c r="B66" s="620"/>
      <c r="C66" s="611"/>
      <c r="D66" s="651">
        <v>0</v>
      </c>
      <c r="E66" s="611"/>
      <c r="F66" s="12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653" t="s">
        <v>73</v>
      </c>
      <c r="B67" s="620"/>
      <c r="C67" s="611"/>
      <c r="D67" s="652">
        <f>SUM(D68:D69)</f>
        <v>754.29</v>
      </c>
      <c r="E67" s="611"/>
      <c r="F67" s="7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637" t="s">
        <v>74</v>
      </c>
      <c r="B68" s="620"/>
      <c r="C68" s="611"/>
      <c r="D68" s="651">
        <v>754.29</v>
      </c>
      <c r="E68" s="611"/>
      <c r="F68" s="12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637" t="s">
        <v>75</v>
      </c>
      <c r="B69" s="620"/>
      <c r="C69" s="611"/>
      <c r="D69" s="651">
        <v>0</v>
      </c>
      <c r="E69" s="611"/>
      <c r="F69" s="12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653" t="s">
        <v>76</v>
      </c>
      <c r="B70" s="620"/>
      <c r="C70" s="611"/>
      <c r="D70" s="652">
        <f>SUM(D71:D72)</f>
        <v>614.1099999999999</v>
      </c>
      <c r="E70" s="611"/>
      <c r="F70" s="12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637" t="s">
        <v>77</v>
      </c>
      <c r="B71" s="620"/>
      <c r="C71" s="611"/>
      <c r="D71" s="651">
        <f>69.1+69.1</f>
        <v>138.19999999999999</v>
      </c>
      <c r="E71" s="611"/>
      <c r="F71" s="12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637" t="s">
        <v>78</v>
      </c>
      <c r="B72" s="620"/>
      <c r="C72" s="611"/>
      <c r="D72" s="651">
        <f>6.6+11.75+4.4+11.75+11.75+11.75+11.75+28.6+9+1.5+2.2+11.75+11.75+11.75+11.75+11.75+11.75+11.75+13.5+3.5+3.19+1.5+9+9+3.19+3.19+2.2+9+1.5+3.19+3.19+2.2+3.19+4.4+3.19+3.19+3.19+3.19+3.19+3.19+3.19+3.19+3.19+3.19+3.19+9+3.19+3.19+3.19+6.6+3.19+3.19+4.4+2.2+3.19+3.19+3.19+3.19+3.19+3.19+3.19+3.19+3.19+3.19+3.19+3.19+3.19+3.19+3.19+3.19+3.19+1.5+3.19+3.19+3.19+3.19+9+9+17.6+9+3.19+3.19+3.19+2.2+3.19+3.19+3.19</f>
        <v>475.90999999999985</v>
      </c>
      <c r="E72" s="611"/>
      <c r="F72" s="12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18"/>
      <c r="B73" s="18"/>
      <c r="C73" s="19"/>
      <c r="D73" s="656"/>
      <c r="E73" s="609"/>
      <c r="F73" s="11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>
      <c r="A74" s="661" t="s">
        <v>79</v>
      </c>
      <c r="B74" s="605"/>
      <c r="C74" s="20" t="s">
        <v>80</v>
      </c>
      <c r="D74" s="657" t="s">
        <v>79</v>
      </c>
      <c r="E74" s="613"/>
      <c r="F74" s="21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>
      <c r="A75" s="662" t="s">
        <v>81</v>
      </c>
      <c r="B75" s="663"/>
      <c r="C75" s="22" t="s">
        <v>82</v>
      </c>
      <c r="D75" s="664" t="s">
        <v>83</v>
      </c>
      <c r="E75" s="617"/>
      <c r="F75" s="7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606"/>
      <c r="B76" s="608" t="s">
        <v>0</v>
      </c>
      <c r="C76" s="609"/>
      <c r="D76" s="610" t="s">
        <v>1</v>
      </c>
      <c r="E76" s="611"/>
      <c r="F76" s="7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607"/>
      <c r="B77" s="612" t="s">
        <v>2</v>
      </c>
      <c r="C77" s="613"/>
      <c r="D77" s="614" t="s">
        <v>3</v>
      </c>
      <c r="E77" s="614" t="s">
        <v>4</v>
      </c>
      <c r="F77" s="7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607"/>
      <c r="B78" s="615" t="s">
        <v>5</v>
      </c>
      <c r="C78" s="613"/>
      <c r="D78" s="602"/>
      <c r="E78" s="602"/>
      <c r="F78" s="7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607"/>
      <c r="D79" s="601" t="s">
        <v>1320</v>
      </c>
      <c r="E79" s="603">
        <f>E4</f>
        <v>2</v>
      </c>
      <c r="F79" s="7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602"/>
      <c r="B80" s="616" t="s">
        <v>6</v>
      </c>
      <c r="C80" s="617"/>
      <c r="D80" s="602"/>
      <c r="E80" s="602"/>
      <c r="F80" s="7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618" t="s">
        <v>7</v>
      </c>
      <c r="B81" s="611"/>
      <c r="C81" s="665" t="s">
        <v>8</v>
      </c>
      <c r="D81" s="620"/>
      <c r="E81" s="611"/>
      <c r="F81" s="7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>
      <c r="A82" s="619" t="s">
        <v>11</v>
      </c>
      <c r="B82" s="611"/>
      <c r="C82" s="666" t="s">
        <v>12</v>
      </c>
      <c r="D82" s="620"/>
      <c r="E82" s="611"/>
      <c r="F82" s="7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623" t="s">
        <v>84</v>
      </c>
      <c r="B83" s="620"/>
      <c r="C83" s="611"/>
      <c r="D83" s="610" t="s">
        <v>14</v>
      </c>
      <c r="E83" s="611"/>
      <c r="F83" s="7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623" t="s">
        <v>85</v>
      </c>
      <c r="B84" s="620"/>
      <c r="C84" s="611"/>
      <c r="D84" s="633">
        <f>D85+D88+D89+D90+D95+D96+D97</f>
        <v>9023.51</v>
      </c>
      <c r="E84" s="611"/>
      <c r="F84" s="12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653" t="s">
        <v>86</v>
      </c>
      <c r="B85" s="620"/>
      <c r="C85" s="611"/>
      <c r="D85" s="652">
        <f>SUM(D86:D87)</f>
        <v>4041.68</v>
      </c>
      <c r="E85" s="611"/>
      <c r="F85" s="12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644" t="s">
        <v>87</v>
      </c>
      <c r="B86" s="620"/>
      <c r="C86" s="611"/>
      <c r="D86" s="651"/>
      <c r="E86" s="611"/>
      <c r="F86" s="7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644" t="s">
        <v>88</v>
      </c>
      <c r="B87" s="620"/>
      <c r="C87" s="611"/>
      <c r="D87" s="651">
        <f>60.84+60.84+3920</f>
        <v>4041.68</v>
      </c>
      <c r="E87" s="611"/>
      <c r="F87" s="7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637" t="s">
        <v>89</v>
      </c>
      <c r="B88" s="620"/>
      <c r="C88" s="611"/>
      <c r="D88" s="651">
        <v>1629.08</v>
      </c>
      <c r="E88" s="611"/>
      <c r="F88" s="7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637" t="s">
        <v>90</v>
      </c>
      <c r="B89" s="620"/>
      <c r="C89" s="611"/>
      <c r="D89" s="651"/>
      <c r="E89" s="611"/>
      <c r="F89" s="7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653" t="s">
        <v>91</v>
      </c>
      <c r="B90" s="620"/>
      <c r="C90" s="611"/>
      <c r="D90" s="652">
        <f>SUM(D91:D94)</f>
        <v>3238.75</v>
      </c>
      <c r="E90" s="611"/>
      <c r="F90" s="7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644" t="s">
        <v>92</v>
      </c>
      <c r="B91" s="620"/>
      <c r="C91" s="611"/>
      <c r="D91" s="651">
        <v>0</v>
      </c>
      <c r="E91" s="611"/>
      <c r="F91" s="7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644" t="s">
        <v>93</v>
      </c>
      <c r="B92" s="620"/>
      <c r="C92" s="611"/>
      <c r="D92" s="651">
        <f>2278.75+480+480</f>
        <v>3238.75</v>
      </c>
      <c r="E92" s="611"/>
      <c r="F92" s="7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644" t="s">
        <v>94</v>
      </c>
      <c r="B93" s="620"/>
      <c r="C93" s="611"/>
      <c r="D93" s="651"/>
      <c r="E93" s="611"/>
      <c r="F93" s="7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644" t="s">
        <v>95</v>
      </c>
      <c r="B94" s="620"/>
      <c r="C94" s="611"/>
      <c r="D94" s="651"/>
      <c r="E94" s="611"/>
      <c r="F94" s="7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644" t="s">
        <v>96</v>
      </c>
      <c r="B95" s="620"/>
      <c r="C95" s="611"/>
      <c r="D95" s="643"/>
      <c r="E95" s="611"/>
      <c r="F95" s="7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644" t="s">
        <v>97</v>
      </c>
      <c r="B96" s="620"/>
      <c r="C96" s="611"/>
      <c r="D96" s="643">
        <v>49.1</v>
      </c>
      <c r="E96" s="611"/>
      <c r="F96" s="7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645" t="s">
        <v>98</v>
      </c>
      <c r="B97" s="620"/>
      <c r="C97" s="611"/>
      <c r="D97" s="650">
        <f>SUM(D98:D99)</f>
        <v>64.900000000000006</v>
      </c>
      <c r="E97" s="611"/>
      <c r="F97" s="7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644" t="s">
        <v>99</v>
      </c>
      <c r="B98" s="620"/>
      <c r="C98" s="611"/>
      <c r="D98" s="643">
        <v>0</v>
      </c>
      <c r="E98" s="611"/>
      <c r="F98" s="7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644" t="s">
        <v>100</v>
      </c>
      <c r="B99" s="620"/>
      <c r="C99" s="611"/>
      <c r="D99" s="643">
        <f>64.9</f>
        <v>64.900000000000006</v>
      </c>
      <c r="E99" s="611"/>
      <c r="F99" s="7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623" t="s">
        <v>101</v>
      </c>
      <c r="B100" s="620"/>
      <c r="C100" s="611"/>
      <c r="D100" s="633">
        <f>D101+D108+D110</f>
        <v>69302.649999999994</v>
      </c>
      <c r="E100" s="611"/>
      <c r="F100" s="12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690" t="s">
        <v>102</v>
      </c>
      <c r="B101" s="620"/>
      <c r="C101" s="611"/>
      <c r="D101" s="691">
        <f>SUM(D102:D107)</f>
        <v>32929.17</v>
      </c>
      <c r="E101" s="611"/>
      <c r="F101" s="12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637" t="s">
        <v>103</v>
      </c>
      <c r="B102" s="620"/>
      <c r="C102" s="611"/>
      <c r="D102" s="651">
        <v>0</v>
      </c>
      <c r="E102" s="611"/>
      <c r="F102" s="12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637" t="s">
        <v>104</v>
      </c>
      <c r="B103" s="620"/>
      <c r="C103" s="611"/>
      <c r="D103" s="651">
        <v>0</v>
      </c>
      <c r="E103" s="611"/>
      <c r="F103" s="7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637" t="s">
        <v>105</v>
      </c>
      <c r="B104" s="620"/>
      <c r="C104" s="611"/>
      <c r="D104" s="651">
        <f>13558.44+895.3+846.23</f>
        <v>15299.97</v>
      </c>
      <c r="E104" s="611"/>
      <c r="F104" s="7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637" t="s">
        <v>106</v>
      </c>
      <c r="B105" s="620"/>
      <c r="C105" s="611"/>
      <c r="D105" s="651">
        <v>4629.2</v>
      </c>
      <c r="E105" s="611"/>
      <c r="F105" s="7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692" t="s">
        <v>107</v>
      </c>
      <c r="B106" s="620"/>
      <c r="C106" s="611"/>
      <c r="D106" s="651">
        <v>13000</v>
      </c>
      <c r="E106" s="611"/>
      <c r="F106" s="7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637" t="s">
        <v>108</v>
      </c>
      <c r="B107" s="620"/>
      <c r="C107" s="611"/>
      <c r="D107" s="651">
        <v>0</v>
      </c>
      <c r="E107" s="611"/>
      <c r="F107" s="7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690" t="s">
        <v>109</v>
      </c>
      <c r="B108" s="620"/>
      <c r="C108" s="611"/>
      <c r="D108" s="691">
        <f>D109</f>
        <v>0</v>
      </c>
      <c r="E108" s="611"/>
      <c r="F108" s="7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637" t="s">
        <v>110</v>
      </c>
      <c r="B109" s="620"/>
      <c r="C109" s="611"/>
      <c r="D109" s="651">
        <v>0</v>
      </c>
      <c r="E109" s="611"/>
      <c r="F109" s="7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690" t="s">
        <v>111</v>
      </c>
      <c r="B110" s="620"/>
      <c r="C110" s="611"/>
      <c r="D110" s="691">
        <f>D111+D122</f>
        <v>36373.480000000003</v>
      </c>
      <c r="E110" s="611"/>
      <c r="F110" s="7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684" t="s">
        <v>112</v>
      </c>
      <c r="B111" s="620"/>
      <c r="C111" s="611"/>
      <c r="D111" s="685">
        <f>SUM(D112:D121)</f>
        <v>34873.480000000003</v>
      </c>
      <c r="E111" s="611"/>
      <c r="F111" s="7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660" t="s">
        <v>113</v>
      </c>
      <c r="B112" s="620"/>
      <c r="C112" s="611"/>
      <c r="D112" s="651">
        <v>2227.4</v>
      </c>
      <c r="E112" s="611"/>
      <c r="F112" s="7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660" t="s">
        <v>114</v>
      </c>
      <c r="B113" s="620"/>
      <c r="C113" s="611"/>
      <c r="D113" s="693">
        <f>2715+900+5700</f>
        <v>9315</v>
      </c>
      <c r="E113" s="611"/>
      <c r="F113" s="7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644" t="s">
        <v>115</v>
      </c>
      <c r="B114" s="620"/>
      <c r="C114" s="611"/>
      <c r="D114" s="651"/>
      <c r="E114" s="611"/>
      <c r="F114" s="7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660" t="s">
        <v>116</v>
      </c>
      <c r="B115" s="620"/>
      <c r="C115" s="611"/>
      <c r="D115" s="651">
        <f>10000+10000</f>
        <v>20000</v>
      </c>
      <c r="E115" s="611"/>
      <c r="F115" s="7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660" t="s">
        <v>117</v>
      </c>
      <c r="B116" s="620"/>
      <c r="C116" s="611"/>
      <c r="D116" s="651"/>
      <c r="E116" s="611"/>
      <c r="F116" s="7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644" t="s">
        <v>118</v>
      </c>
      <c r="B117" s="620"/>
      <c r="C117" s="611"/>
      <c r="D117" s="651"/>
      <c r="E117" s="611"/>
      <c r="F117" s="7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644" t="s">
        <v>119</v>
      </c>
      <c r="B118" s="620"/>
      <c r="C118" s="611"/>
      <c r="D118" s="651"/>
      <c r="E118" s="611"/>
      <c r="F118" s="7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644" t="s">
        <v>120</v>
      </c>
      <c r="B119" s="620"/>
      <c r="C119" s="611"/>
      <c r="D119" s="651">
        <v>563.33000000000004</v>
      </c>
      <c r="E119" s="611"/>
      <c r="F119" s="7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660" t="s">
        <v>121</v>
      </c>
      <c r="B120" s="620"/>
      <c r="C120" s="611"/>
      <c r="D120" s="651"/>
      <c r="E120" s="611"/>
      <c r="F120" s="7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660" t="s">
        <v>122</v>
      </c>
      <c r="B121" s="620"/>
      <c r="C121" s="611"/>
      <c r="D121" s="651">
        <v>2767.75</v>
      </c>
      <c r="E121" s="611"/>
      <c r="F121" s="7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684" t="s">
        <v>123</v>
      </c>
      <c r="B122" s="620"/>
      <c r="C122" s="611"/>
      <c r="D122" s="685">
        <f>SUM(D123:D125)</f>
        <v>1500</v>
      </c>
      <c r="E122" s="611"/>
      <c r="F122" s="7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660" t="s">
        <v>124</v>
      </c>
      <c r="B123" s="620"/>
      <c r="C123" s="611"/>
      <c r="D123" s="651">
        <v>1500</v>
      </c>
      <c r="E123" s="611"/>
      <c r="F123" s="7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644" t="s">
        <v>125</v>
      </c>
      <c r="B124" s="620"/>
      <c r="C124" s="611"/>
      <c r="D124" s="651">
        <v>0</v>
      </c>
      <c r="E124" s="611"/>
      <c r="F124" s="7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644" t="s">
        <v>126</v>
      </c>
      <c r="B125" s="620"/>
      <c r="C125" s="611"/>
      <c r="D125" s="651">
        <v>0</v>
      </c>
      <c r="E125" s="611"/>
      <c r="F125" s="7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623" t="s">
        <v>127</v>
      </c>
      <c r="B126" s="620"/>
      <c r="C126" s="611"/>
      <c r="D126" s="633">
        <f>D127+D135</f>
        <v>13511.45</v>
      </c>
      <c r="E126" s="611"/>
      <c r="F126" s="12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649" t="s">
        <v>128</v>
      </c>
      <c r="B127" s="620"/>
      <c r="C127" s="611"/>
      <c r="D127" s="686">
        <f>D128+D132+D133+D134</f>
        <v>0</v>
      </c>
      <c r="E127" s="611"/>
      <c r="F127" s="12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684" t="s">
        <v>129</v>
      </c>
      <c r="B128" s="620"/>
      <c r="C128" s="611"/>
      <c r="D128" s="685">
        <f>SUM(D129:D131)</f>
        <v>0</v>
      </c>
      <c r="E128" s="611"/>
      <c r="F128" s="12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644" t="s">
        <v>130</v>
      </c>
      <c r="B129" s="620"/>
      <c r="C129" s="611"/>
      <c r="D129" s="651">
        <v>0</v>
      </c>
      <c r="E129" s="611"/>
      <c r="F129" s="12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644" t="s">
        <v>131</v>
      </c>
      <c r="B130" s="620"/>
      <c r="C130" s="611"/>
      <c r="D130" s="651">
        <v>0</v>
      </c>
      <c r="E130" s="611"/>
      <c r="F130" s="12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644" t="s">
        <v>132</v>
      </c>
      <c r="B131" s="620"/>
      <c r="C131" s="611"/>
      <c r="D131" s="651">
        <v>0</v>
      </c>
      <c r="E131" s="611"/>
      <c r="F131" s="12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644" t="s">
        <v>133</v>
      </c>
      <c r="B132" s="620"/>
      <c r="C132" s="611"/>
      <c r="D132" s="651">
        <v>0</v>
      </c>
      <c r="E132" s="611"/>
      <c r="F132" s="12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644" t="s">
        <v>134</v>
      </c>
      <c r="B133" s="620"/>
      <c r="C133" s="611"/>
      <c r="D133" s="651">
        <v>0</v>
      </c>
      <c r="E133" s="611"/>
      <c r="F133" s="12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644" t="s">
        <v>135</v>
      </c>
      <c r="B134" s="620"/>
      <c r="C134" s="611"/>
      <c r="D134" s="651">
        <v>0</v>
      </c>
      <c r="E134" s="611"/>
      <c r="F134" s="12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649" t="s">
        <v>136</v>
      </c>
      <c r="B135" s="620"/>
      <c r="C135" s="611"/>
      <c r="D135" s="686">
        <f>D136+D141+D142+D143</f>
        <v>13511.45</v>
      </c>
      <c r="E135" s="611"/>
      <c r="F135" s="12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684" t="s">
        <v>137</v>
      </c>
      <c r="B136" s="620"/>
      <c r="C136" s="611"/>
      <c r="D136" s="685">
        <f>SUM(D137:D140)</f>
        <v>13511.45</v>
      </c>
      <c r="E136" s="611"/>
      <c r="F136" s="12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644" t="s">
        <v>138</v>
      </c>
      <c r="B137" s="620"/>
      <c r="C137" s="611"/>
      <c r="D137" s="651">
        <v>5761.45</v>
      </c>
      <c r="E137" s="611"/>
      <c r="F137" s="12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644" t="s">
        <v>139</v>
      </c>
      <c r="B138" s="620"/>
      <c r="C138" s="611"/>
      <c r="D138" s="651"/>
      <c r="E138" s="611"/>
      <c r="F138" s="12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644" t="s">
        <v>140</v>
      </c>
      <c r="B139" s="620"/>
      <c r="C139" s="611"/>
      <c r="D139" s="651">
        <v>2950</v>
      </c>
      <c r="E139" s="611"/>
      <c r="F139" s="7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644" t="s">
        <v>141</v>
      </c>
      <c r="B140" s="620"/>
      <c r="C140" s="611"/>
      <c r="D140" s="651">
        <f>4000+500+300</f>
        <v>4800</v>
      </c>
      <c r="E140" s="611"/>
      <c r="F140" s="12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644" t="s">
        <v>142</v>
      </c>
      <c r="B141" s="620"/>
      <c r="C141" s="611"/>
      <c r="D141" s="651">
        <v>0</v>
      </c>
      <c r="E141" s="611"/>
      <c r="F141" s="12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644" t="s">
        <v>143</v>
      </c>
      <c r="B142" s="620"/>
      <c r="C142" s="611"/>
      <c r="D142" s="651">
        <v>0</v>
      </c>
      <c r="E142" s="611"/>
      <c r="F142" s="12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644" t="s">
        <v>144</v>
      </c>
      <c r="B143" s="620"/>
      <c r="C143" s="611"/>
      <c r="D143" s="651">
        <v>0</v>
      </c>
      <c r="E143" s="611"/>
      <c r="F143" s="12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623" t="s">
        <v>145</v>
      </c>
      <c r="B144" s="620"/>
      <c r="C144" s="611"/>
      <c r="D144" s="636">
        <f>SUM(D145:E148)</f>
        <v>0</v>
      </c>
      <c r="E144" s="611"/>
      <c r="F144" s="12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687" t="s">
        <v>146</v>
      </c>
      <c r="B145" s="620"/>
      <c r="C145" s="611"/>
      <c r="D145" s="628">
        <v>0</v>
      </c>
      <c r="E145" s="611"/>
      <c r="F145" s="12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687" t="s">
        <v>147</v>
      </c>
      <c r="B146" s="620"/>
      <c r="C146" s="611"/>
      <c r="D146" s="628">
        <v>0</v>
      </c>
      <c r="E146" s="611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687" t="s">
        <v>148</v>
      </c>
      <c r="B147" s="620"/>
      <c r="C147" s="611"/>
      <c r="D147" s="628">
        <v>0</v>
      </c>
      <c r="E147" s="611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687" t="s">
        <v>149</v>
      </c>
      <c r="B148" s="620"/>
      <c r="C148" s="611"/>
      <c r="D148" s="628">
        <v>0</v>
      </c>
      <c r="E148" s="611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688" t="s">
        <v>150</v>
      </c>
      <c r="B149" s="620"/>
      <c r="C149" s="611"/>
      <c r="D149" s="689">
        <f>D12</f>
        <v>0</v>
      </c>
      <c r="E149" s="611"/>
      <c r="F149" s="12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639" t="s">
        <v>151</v>
      </c>
      <c r="B150" s="620"/>
      <c r="C150" s="611"/>
      <c r="D150" s="640">
        <f>18000+2715+2715+5000+18000+1834+1834+1834</f>
        <v>51932</v>
      </c>
      <c r="E150" s="611"/>
      <c r="F150" s="12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623" t="s">
        <v>152</v>
      </c>
      <c r="B151" s="620"/>
      <c r="C151" s="611"/>
      <c r="D151" s="636">
        <f>D23+D34+D43+D63+D84+D100+D126+D144+D149+D150</f>
        <v>1142981.8110726974</v>
      </c>
      <c r="E151" s="611"/>
      <c r="F151" s="12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694" t="s">
        <v>153</v>
      </c>
      <c r="B152" s="620"/>
      <c r="C152" s="611"/>
      <c r="D152" s="635">
        <f>D20-D151</f>
        <v>29197.47892730264</v>
      </c>
      <c r="E152" s="611"/>
      <c r="F152" s="12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695" t="s">
        <v>154</v>
      </c>
      <c r="B153" s="620"/>
      <c r="C153" s="611"/>
      <c r="D153" s="629">
        <v>0</v>
      </c>
      <c r="E153" s="611"/>
      <c r="F153" s="7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695" t="s">
        <v>155</v>
      </c>
      <c r="B154" s="620"/>
      <c r="C154" s="611"/>
      <c r="D154" s="629">
        <v>0</v>
      </c>
      <c r="E154" s="611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623" t="s">
        <v>156</v>
      </c>
      <c r="B155" s="620"/>
      <c r="C155" s="611"/>
      <c r="D155" s="636">
        <f>TURNOVER!B22</f>
        <v>1.2820512820512819</v>
      </c>
      <c r="E155" s="611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3"/>
      <c r="B156" s="24"/>
      <c r="C156" s="19"/>
      <c r="D156" s="656"/>
      <c r="E156" s="609"/>
      <c r="F156" s="25"/>
      <c r="G156" s="25"/>
      <c r="H156" s="2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>
      <c r="A157" s="661" t="s">
        <v>79</v>
      </c>
      <c r="B157" s="605"/>
      <c r="C157" s="20" t="s">
        <v>80</v>
      </c>
      <c r="D157" s="657" t="s">
        <v>79</v>
      </c>
      <c r="E157" s="613"/>
      <c r="F157" s="25"/>
      <c r="G157" s="25"/>
      <c r="H157" s="2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>
      <c r="A158" s="662" t="s">
        <v>81</v>
      </c>
      <c r="B158" s="663"/>
      <c r="C158" s="22" t="s">
        <v>82</v>
      </c>
      <c r="D158" s="664" t="s">
        <v>83</v>
      </c>
      <c r="E158" s="617"/>
      <c r="F158" s="25"/>
      <c r="G158" s="25"/>
      <c r="H158" s="2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606"/>
      <c r="B159" s="669" t="s">
        <v>0</v>
      </c>
      <c r="C159" s="609"/>
      <c r="D159" s="610" t="s">
        <v>1</v>
      </c>
      <c r="E159" s="611"/>
      <c r="F159" s="25"/>
      <c r="G159" s="25"/>
      <c r="H159" s="2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607"/>
      <c r="B160" s="612" t="s">
        <v>2</v>
      </c>
      <c r="C160" s="613"/>
      <c r="D160" s="614" t="s">
        <v>3</v>
      </c>
      <c r="E160" s="614" t="s">
        <v>4</v>
      </c>
      <c r="F160" s="25"/>
      <c r="G160" s="25"/>
      <c r="H160" s="2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607"/>
      <c r="B161" s="615" t="s">
        <v>5</v>
      </c>
      <c r="C161" s="613"/>
      <c r="D161" s="602"/>
      <c r="E161" s="602"/>
      <c r="F161" s="25"/>
      <c r="G161" s="25"/>
      <c r="H161" s="2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607"/>
      <c r="B162" s="670" t="s">
        <v>157</v>
      </c>
      <c r="C162" s="613"/>
      <c r="D162" s="601" t="s">
        <v>1320</v>
      </c>
      <c r="E162" s="603">
        <f>E4</f>
        <v>2</v>
      </c>
      <c r="F162" s="25"/>
      <c r="G162" s="25"/>
      <c r="H162" s="2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602"/>
      <c r="B163" s="616" t="s">
        <v>6</v>
      </c>
      <c r="C163" s="617"/>
      <c r="D163" s="602"/>
      <c r="E163" s="602"/>
      <c r="F163" s="25"/>
      <c r="G163" s="25"/>
      <c r="H163" s="2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618" t="s">
        <v>7</v>
      </c>
      <c r="B164" s="611"/>
      <c r="C164" s="665" t="s">
        <v>8</v>
      </c>
      <c r="D164" s="620"/>
      <c r="E164" s="611"/>
      <c r="F164" s="25"/>
      <c r="G164" s="25"/>
      <c r="H164" s="2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>
      <c r="A165" s="619" t="s">
        <v>11</v>
      </c>
      <c r="B165" s="611"/>
      <c r="C165" s="666" t="s">
        <v>12</v>
      </c>
      <c r="D165" s="620"/>
      <c r="E165" s="611"/>
      <c r="F165" s="25"/>
      <c r="G165" s="25"/>
      <c r="H165" s="2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6" t="s">
        <v>158</v>
      </c>
      <c r="B166" s="3"/>
      <c r="C166" s="3"/>
      <c r="D166" s="3"/>
      <c r="E166" s="27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610" t="s">
        <v>13</v>
      </c>
      <c r="B167" s="620"/>
      <c r="C167" s="611"/>
      <c r="D167" s="671" t="s">
        <v>14</v>
      </c>
      <c r="E167" s="611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667" t="s">
        <v>159</v>
      </c>
      <c r="B168" s="620"/>
      <c r="C168" s="611"/>
      <c r="D168" s="629">
        <v>-389.29</v>
      </c>
      <c r="E168" s="611"/>
      <c r="F168" s="2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667" t="s">
        <v>160</v>
      </c>
      <c r="B169" s="620"/>
      <c r="C169" s="611"/>
      <c r="D169" s="629">
        <v>268.51</v>
      </c>
      <c r="E169" s="611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667" t="s">
        <v>161</v>
      </c>
      <c r="B170" s="620"/>
      <c r="C170" s="611"/>
      <c r="D170" s="629">
        <v>1000</v>
      </c>
      <c r="E170" s="611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668" t="s">
        <v>162</v>
      </c>
      <c r="B171" s="620"/>
      <c r="C171" s="611"/>
      <c r="D171" s="636">
        <f>D168-D169+D170</f>
        <v>342.20000000000005</v>
      </c>
      <c r="E171" s="611"/>
      <c r="F171" s="1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9"/>
      <c r="B172" s="30"/>
      <c r="C172" s="30"/>
      <c r="D172" s="31"/>
      <c r="E172" s="32"/>
      <c r="F172" s="1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33" t="s">
        <v>163</v>
      </c>
      <c r="B173" s="30"/>
      <c r="C173" s="30"/>
      <c r="D173" s="31"/>
      <c r="E173" s="32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610" t="s">
        <v>13</v>
      </c>
      <c r="B174" s="620"/>
      <c r="C174" s="611"/>
      <c r="D174" s="671" t="s">
        <v>14</v>
      </c>
      <c r="E174" s="611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667" t="s">
        <v>159</v>
      </c>
      <c r="B175" s="620"/>
      <c r="C175" s="611"/>
      <c r="D175" s="629">
        <f>'1 CONTA CORRENTE (D E C)'!D13+'2. CONTA CORRENTE (D E C)'!D13</f>
        <v>3638.9700000000003</v>
      </c>
      <c r="E175" s="611"/>
      <c r="F175" s="2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667" t="s">
        <v>160</v>
      </c>
      <c r="B176" s="620"/>
      <c r="C176" s="611"/>
      <c r="D176" s="629">
        <f>'1 CONTA CORRENTE (D E C)'!C271+'2. CONTA CORRENTE (D E C)'!C58</f>
        <v>1750755.4899999974</v>
      </c>
      <c r="E176" s="611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667" t="s">
        <v>161</v>
      </c>
      <c r="B177" s="620"/>
      <c r="C177" s="611"/>
      <c r="D177" s="629">
        <f>'1 CONTA CORRENTE (D E C)'!D271+'2. CONTA CORRENTE (D E C)'!D58</f>
        <v>1748163.5699999998</v>
      </c>
      <c r="E177" s="611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668" t="s">
        <v>162</v>
      </c>
      <c r="B178" s="620"/>
      <c r="C178" s="611"/>
      <c r="D178" s="636">
        <f>D175-D176+D177</f>
        <v>1047.0500000023749</v>
      </c>
      <c r="E178" s="611"/>
      <c r="F178" s="1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9"/>
      <c r="B179" s="30"/>
      <c r="C179" s="30"/>
      <c r="D179" s="31"/>
      <c r="E179" s="32"/>
      <c r="F179" s="1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33" t="s">
        <v>164</v>
      </c>
      <c r="B180" s="30"/>
      <c r="C180" s="30"/>
      <c r="D180" s="31"/>
      <c r="E180" s="32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610" t="s">
        <v>13</v>
      </c>
      <c r="B181" s="620"/>
      <c r="C181" s="611"/>
      <c r="D181" s="671" t="s">
        <v>14</v>
      </c>
      <c r="E181" s="611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667" t="s">
        <v>165</v>
      </c>
      <c r="B182" s="620"/>
      <c r="C182" s="611"/>
      <c r="D182" s="629">
        <f>'SALDO DE ESTOQUE'!D23</f>
        <v>296646.84000000003</v>
      </c>
      <c r="E182" s="611"/>
      <c r="F182" s="1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667" t="s">
        <v>166</v>
      </c>
      <c r="B183" s="620"/>
      <c r="C183" s="611"/>
      <c r="D183" s="629">
        <f>'SALDO DE ESTOQUE'!D46</f>
        <v>37957.350000000006</v>
      </c>
      <c r="E183" s="611"/>
      <c r="F183" s="1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667" t="s">
        <v>167</v>
      </c>
      <c r="B184" s="620"/>
      <c r="C184" s="611"/>
      <c r="D184" s="629">
        <f>'SALDO DE ESTOQUE'!D53</f>
        <v>0</v>
      </c>
      <c r="E184" s="611"/>
      <c r="F184" s="1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668" t="s">
        <v>168</v>
      </c>
      <c r="B185" s="620"/>
      <c r="C185" s="611"/>
      <c r="D185" s="636">
        <f>SUM(D182:E184)</f>
        <v>334604.19000000006</v>
      </c>
      <c r="E185" s="611"/>
      <c r="F185" s="1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34"/>
      <c r="B186" s="35"/>
      <c r="C186" s="35"/>
      <c r="D186" s="36"/>
      <c r="E186" s="37"/>
      <c r="F186" s="1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33" t="s">
        <v>169</v>
      </c>
      <c r="B187" s="30"/>
      <c r="C187" s="30"/>
      <c r="D187" s="31"/>
      <c r="E187" s="32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610" t="s">
        <v>13</v>
      </c>
      <c r="B188" s="620"/>
      <c r="C188" s="611"/>
      <c r="D188" s="671" t="s">
        <v>14</v>
      </c>
      <c r="E188" s="611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667" t="s">
        <v>159</v>
      </c>
      <c r="B189" s="620"/>
      <c r="C189" s="611"/>
      <c r="D189" s="629">
        <f>'APLICAÇÃO FINANCEIRA'!B24</f>
        <v>620899.87</v>
      </c>
      <c r="E189" s="611"/>
      <c r="F189" s="2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667" t="s">
        <v>170</v>
      </c>
      <c r="B190" s="620"/>
      <c r="C190" s="611"/>
      <c r="D190" s="629">
        <f>'APLICAÇÃO FINANCEIRA'!C24</f>
        <v>563900</v>
      </c>
      <c r="E190" s="611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667" t="s">
        <v>171</v>
      </c>
      <c r="B191" s="620"/>
      <c r="C191" s="611"/>
      <c r="D191" s="629">
        <f>'APLICAÇÃO FINANCEIRA'!D24</f>
        <v>641000</v>
      </c>
      <c r="E191" s="611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667" t="s">
        <v>172</v>
      </c>
      <c r="B192" s="620"/>
      <c r="C192" s="611"/>
      <c r="D192" s="629">
        <f>'APLICAÇÃO FINANCEIRA'!E24</f>
        <v>9722.56</v>
      </c>
      <c r="E192" s="611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667" t="s">
        <v>173</v>
      </c>
      <c r="B193" s="620"/>
      <c r="C193" s="611"/>
      <c r="D193" s="629">
        <f>'APLICAÇÃO FINANCEIRA'!F24</f>
        <v>0</v>
      </c>
      <c r="E193" s="611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668" t="s">
        <v>174</v>
      </c>
      <c r="B194" s="620"/>
      <c r="C194" s="611"/>
      <c r="D194" s="636">
        <f>D189-D190+D191+D192-D193</f>
        <v>707722.43</v>
      </c>
      <c r="E194" s="611"/>
      <c r="F194" s="1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38"/>
      <c r="B195" s="30"/>
      <c r="C195" s="30"/>
      <c r="D195" s="31"/>
      <c r="E195" s="32"/>
      <c r="F195" s="1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610" t="s">
        <v>175</v>
      </c>
      <c r="B196" s="620"/>
      <c r="C196" s="611"/>
      <c r="D196" s="636">
        <f>D194+D178+D171+D185</f>
        <v>1043715.8700000024</v>
      </c>
      <c r="E196" s="611"/>
      <c r="F196" s="1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672"/>
      <c r="B197" s="673"/>
      <c r="C197" s="673"/>
      <c r="D197" s="31"/>
      <c r="E197" s="32"/>
      <c r="F197" s="12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39" t="s">
        <v>176</v>
      </c>
      <c r="B198" s="30"/>
      <c r="C198" s="30"/>
      <c r="D198" s="31"/>
      <c r="E198" s="40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674" t="s">
        <v>13</v>
      </c>
      <c r="B199" s="675"/>
      <c r="C199" s="676"/>
      <c r="D199" s="677" t="s">
        <v>14</v>
      </c>
      <c r="E199" s="676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>
      <c r="A200" s="679" t="s">
        <v>177</v>
      </c>
      <c r="B200" s="620"/>
      <c r="C200" s="611"/>
      <c r="D200" s="680"/>
      <c r="E200" s="611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>
      <c r="A201" s="679" t="s">
        <v>178</v>
      </c>
      <c r="B201" s="620"/>
      <c r="C201" s="611"/>
      <c r="D201" s="680">
        <v>4225.54</v>
      </c>
      <c r="E201" s="611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>
      <c r="A202" s="679" t="s">
        <v>179</v>
      </c>
      <c r="B202" s="620"/>
      <c r="C202" s="611"/>
      <c r="D202" s="680">
        <v>812691.56</v>
      </c>
      <c r="E202" s="611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>
      <c r="A203" s="679" t="s">
        <v>180</v>
      </c>
      <c r="B203" s="620"/>
      <c r="C203" s="611"/>
      <c r="D203" s="680">
        <v>2748.19</v>
      </c>
      <c r="E203" s="611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610" t="s">
        <v>181</v>
      </c>
      <c r="B204" s="620"/>
      <c r="C204" s="611"/>
      <c r="D204" s="636">
        <f>SUM(D200:E203)</f>
        <v>819665.29</v>
      </c>
      <c r="E204" s="611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9"/>
      <c r="B205" s="30"/>
      <c r="C205" s="30"/>
      <c r="D205" s="31"/>
      <c r="E205" s="32"/>
      <c r="F205" s="12"/>
      <c r="G205" s="1"/>
      <c r="H205" s="40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39" t="s">
        <v>182</v>
      </c>
      <c r="B206" s="30"/>
      <c r="C206" s="30"/>
      <c r="D206" s="31"/>
      <c r="E206" s="40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674" t="s">
        <v>13</v>
      </c>
      <c r="B207" s="675"/>
      <c r="C207" s="676"/>
      <c r="D207" s="677" t="s">
        <v>14</v>
      </c>
      <c r="E207" s="676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678" t="s">
        <v>159</v>
      </c>
      <c r="B208" s="620"/>
      <c r="C208" s="611"/>
      <c r="D208" s="629">
        <v>1269262.7</v>
      </c>
      <c r="E208" s="611"/>
      <c r="F208" s="28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678" t="s">
        <v>183</v>
      </c>
      <c r="B209" s="620"/>
      <c r="C209" s="611"/>
      <c r="D209" s="681">
        <f>D33</f>
        <v>179065.10787269744</v>
      </c>
      <c r="E209" s="682"/>
      <c r="F209" s="12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678" t="s">
        <v>184</v>
      </c>
      <c r="B210" s="620"/>
      <c r="C210" s="611"/>
      <c r="D210" s="681">
        <f>'CÁLCULO FOLHA DE PAGAMENTO'!H15</f>
        <v>0</v>
      </c>
      <c r="E210" s="682"/>
      <c r="F210" s="12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678" t="s">
        <v>185</v>
      </c>
      <c r="B211" s="620"/>
      <c r="C211" s="611"/>
      <c r="D211" s="681">
        <f>'CÁLCULO FOLHA DE PAGAMENTO'!H17</f>
        <v>0</v>
      </c>
      <c r="E211" s="682"/>
      <c r="F211" s="12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678" t="s">
        <v>186</v>
      </c>
      <c r="B212" s="620"/>
      <c r="C212" s="611"/>
      <c r="D212" s="681">
        <f>'CÁLCULO FOLHA DE PAGAMENTO'!H19</f>
        <v>0</v>
      </c>
      <c r="E212" s="682"/>
      <c r="F212" s="12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668" t="s">
        <v>187</v>
      </c>
      <c r="B213" s="620"/>
      <c r="C213" s="611"/>
      <c r="D213" s="636">
        <f>D208+D209-D210-D211-D212</f>
        <v>1448327.8078726975</v>
      </c>
      <c r="E213" s="611"/>
      <c r="F213" s="12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9"/>
      <c r="B214" s="30"/>
      <c r="C214" s="30"/>
      <c r="D214" s="31"/>
      <c r="E214" s="32"/>
      <c r="F214" s="12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>
      <c r="A215" s="683" t="s">
        <v>188</v>
      </c>
      <c r="B215" s="605"/>
      <c r="C215" s="605"/>
      <c r="D215" s="31"/>
      <c r="E215" s="40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674" t="s">
        <v>13</v>
      </c>
      <c r="B216" s="675"/>
      <c r="C216" s="676"/>
      <c r="D216" s="677" t="s">
        <v>14</v>
      </c>
      <c r="E216" s="676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678" t="s">
        <v>189</v>
      </c>
      <c r="B217" s="620"/>
      <c r="C217" s="611"/>
      <c r="D217" s="629">
        <v>0</v>
      </c>
      <c r="E217" s="611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678" t="s">
        <v>190</v>
      </c>
      <c r="B218" s="620"/>
      <c r="C218" s="611"/>
      <c r="D218" s="629">
        <v>0</v>
      </c>
      <c r="E218" s="611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>
      <c r="A219" s="678" t="s">
        <v>191</v>
      </c>
      <c r="B219" s="620"/>
      <c r="C219" s="611"/>
      <c r="D219" s="629">
        <v>0</v>
      </c>
      <c r="E219" s="611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678" t="s">
        <v>192</v>
      </c>
      <c r="B220" s="620"/>
      <c r="C220" s="611"/>
      <c r="D220" s="629">
        <v>0</v>
      </c>
      <c r="E220" s="611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678" t="s">
        <v>193</v>
      </c>
      <c r="B221" s="620"/>
      <c r="C221" s="611"/>
      <c r="D221" s="629">
        <v>0</v>
      </c>
      <c r="E221" s="611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610" t="s">
        <v>181</v>
      </c>
      <c r="B222" s="620"/>
      <c r="C222" s="611"/>
      <c r="D222" s="636">
        <f>SUM(D217:E221)</f>
        <v>0</v>
      </c>
      <c r="E222" s="611"/>
      <c r="F222" s="12"/>
      <c r="G222" s="1"/>
      <c r="H222" s="4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42"/>
      <c r="B223" s="42"/>
      <c r="C223" s="42"/>
      <c r="D223" s="43"/>
      <c r="E223" s="43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>
      <c r="A224" s="683" t="s">
        <v>194</v>
      </c>
      <c r="B224" s="605"/>
      <c r="C224" s="605"/>
      <c r="D224" s="605"/>
      <c r="E224" s="605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610" t="s">
        <v>13</v>
      </c>
      <c r="B225" s="620"/>
      <c r="C225" s="611"/>
      <c r="D225" s="677" t="s">
        <v>14</v>
      </c>
      <c r="E225" s="676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678" t="s">
        <v>159</v>
      </c>
      <c r="B226" s="620"/>
      <c r="C226" s="611"/>
      <c r="D226" s="629">
        <v>0</v>
      </c>
      <c r="E226" s="611"/>
      <c r="F226" s="28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678" t="s">
        <v>195</v>
      </c>
      <c r="B227" s="620"/>
      <c r="C227" s="611"/>
      <c r="D227" s="629">
        <v>0</v>
      </c>
      <c r="E227" s="61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678" t="s">
        <v>196</v>
      </c>
      <c r="B228" s="620"/>
      <c r="C228" s="611"/>
      <c r="D228" s="629">
        <f>D222</f>
        <v>0</v>
      </c>
      <c r="E228" s="611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668" t="s">
        <v>197</v>
      </c>
      <c r="B229" s="620"/>
      <c r="C229" s="611"/>
      <c r="D229" s="636">
        <f>D226+D227-D228</f>
        <v>0</v>
      </c>
      <c r="E229" s="611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44"/>
      <c r="B230" s="44"/>
      <c r="C230" s="45"/>
      <c r="D230" s="656"/>
      <c r="E230" s="609"/>
      <c r="F230" s="1"/>
      <c r="G230" s="1"/>
      <c r="H230" s="4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661" t="s">
        <v>79</v>
      </c>
      <c r="B231" s="605"/>
      <c r="C231" s="20" t="s">
        <v>80</v>
      </c>
      <c r="D231" s="657" t="s">
        <v>79</v>
      </c>
      <c r="E231" s="613"/>
      <c r="F231" s="1"/>
      <c r="G231" s="1"/>
      <c r="H231" s="4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>
      <c r="A232" s="662" t="s">
        <v>81</v>
      </c>
      <c r="B232" s="663"/>
      <c r="C232" s="22" t="s">
        <v>82</v>
      </c>
      <c r="D232" s="664" t="s">
        <v>83</v>
      </c>
      <c r="E232" s="617"/>
      <c r="F232" s="1"/>
      <c r="G232" s="1"/>
      <c r="H232" s="4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62992125984251968" right="0.23622047244094491" top="1.1417322834645669" bottom="0" header="0.31496062992125984" footer="0.31496062992125984"/>
  <pageSetup paperSize="9" scale="2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1000"/>
  <sheetViews>
    <sheetView topLeftCell="B122" zoomScale="70" zoomScaleNormal="70" workbookViewId="0">
      <selection activeCell="C126" sqref="C126"/>
    </sheetView>
  </sheetViews>
  <sheetFormatPr defaultColWidth="9" defaultRowHeight="15" customHeight="1"/>
  <cols>
    <col min="1" max="1" width="27.28515625" style="370" customWidth="1"/>
    <col min="2" max="2" width="71.42578125" style="370" customWidth="1"/>
    <col min="3" max="3" width="31.140625" style="371" customWidth="1"/>
    <col min="4" max="4" width="46.7109375" style="371" customWidth="1"/>
    <col min="5" max="5" width="21.85546875" style="372" customWidth="1"/>
    <col min="6" max="6" width="17.28515625" style="372" customWidth="1"/>
    <col min="7" max="7" width="20.28515625" style="372" customWidth="1"/>
    <col min="8" max="8" width="14.28515625" style="378" customWidth="1"/>
    <col min="9" max="9" width="20.85546875" style="378" bestFit="1" customWidth="1"/>
    <col min="10" max="10" width="15.5703125" style="413" customWidth="1"/>
    <col min="11" max="11" width="10.7109375" style="379" customWidth="1"/>
    <col min="12" max="12" width="13.140625" style="379" customWidth="1"/>
    <col min="13" max="13" width="15.85546875" style="379" customWidth="1"/>
    <col min="14" max="14" width="16.85546875" style="379" customWidth="1"/>
    <col min="15" max="15" width="18" style="379" customWidth="1"/>
    <col min="16" max="16" width="15.28515625" style="379" customWidth="1"/>
    <col min="17" max="17" width="14.85546875" style="394" customWidth="1"/>
    <col min="18" max="18" width="13.85546875" style="394" customWidth="1"/>
    <col min="19" max="240" width="9.140625" style="394" customWidth="1"/>
    <col min="241" max="241" width="9" style="394"/>
    <col min="242" max="242" width="6.5703125" style="394" customWidth="1"/>
    <col min="243" max="243" width="79.5703125" style="394" customWidth="1"/>
    <col min="244" max="244" width="23.5703125" style="394" customWidth="1"/>
    <col min="245" max="245" width="27.85546875" style="394" customWidth="1"/>
    <col min="246" max="246" width="22.28515625" style="394" customWidth="1"/>
    <col min="247" max="247" width="23.5703125" style="394" customWidth="1"/>
    <col min="248" max="248" width="39" style="394" customWidth="1"/>
    <col min="249" max="249" width="36.42578125" style="394" customWidth="1"/>
    <col min="250" max="250" width="8" style="394" customWidth="1"/>
    <col min="251" max="251" width="15.5703125" style="394" customWidth="1"/>
    <col min="252" max="252" width="17.28515625" style="394" customWidth="1"/>
    <col min="253" max="253" width="18.85546875" style="394" customWidth="1"/>
    <col min="254" max="254" width="81" style="394" customWidth="1"/>
    <col min="255" max="255" width="14.85546875" style="394" customWidth="1"/>
    <col min="256" max="256" width="15.7109375" style="394" customWidth="1"/>
    <col min="257" max="257" width="17.5703125" style="394" customWidth="1"/>
    <col min="258" max="258" width="18.42578125" style="394" customWidth="1"/>
    <col min="259" max="259" width="16.5703125" style="394" customWidth="1"/>
    <col min="260" max="260" width="17.7109375" style="394" customWidth="1"/>
    <col min="261" max="261" width="17.85546875" style="394" customWidth="1"/>
    <col min="262" max="262" width="18.42578125" style="394" customWidth="1"/>
    <col min="263" max="263" width="15.42578125" style="394" customWidth="1"/>
    <col min="264" max="264" width="14.5703125" style="394" customWidth="1"/>
    <col min="265" max="265" width="15" style="394" customWidth="1"/>
    <col min="266" max="266" width="6.7109375" style="394" customWidth="1"/>
    <col min="267" max="267" width="14.28515625" style="394" customWidth="1"/>
    <col min="268" max="268" width="17.5703125" style="394" customWidth="1"/>
    <col min="269" max="269" width="27.7109375" style="394" customWidth="1"/>
    <col min="270" max="272" width="9.140625" style="394" customWidth="1"/>
    <col min="273" max="273" width="14.85546875" style="394" customWidth="1"/>
    <col min="274" max="274" width="13.85546875" style="394" customWidth="1"/>
    <col min="275" max="496" width="9.140625" style="394" customWidth="1"/>
    <col min="497" max="497" width="9" style="394"/>
    <col min="498" max="498" width="6.5703125" style="394" customWidth="1"/>
    <col min="499" max="499" width="79.5703125" style="394" customWidth="1"/>
    <col min="500" max="500" width="23.5703125" style="394" customWidth="1"/>
    <col min="501" max="501" width="27.85546875" style="394" customWidth="1"/>
    <col min="502" max="502" width="22.28515625" style="394" customWidth="1"/>
    <col min="503" max="503" width="23.5703125" style="394" customWidth="1"/>
    <col min="504" max="504" width="39" style="394" customWidth="1"/>
    <col min="505" max="505" width="36.42578125" style="394" customWidth="1"/>
    <col min="506" max="506" width="8" style="394" customWidth="1"/>
    <col min="507" max="507" width="15.5703125" style="394" customWidth="1"/>
    <col min="508" max="508" width="17.28515625" style="394" customWidth="1"/>
    <col min="509" max="509" width="18.85546875" style="394" customWidth="1"/>
    <col min="510" max="510" width="81" style="394" customWidth="1"/>
    <col min="511" max="511" width="14.85546875" style="394" customWidth="1"/>
    <col min="512" max="512" width="15.7109375" style="394" customWidth="1"/>
    <col min="513" max="513" width="17.5703125" style="394" customWidth="1"/>
    <col min="514" max="514" width="18.42578125" style="394" customWidth="1"/>
    <col min="515" max="515" width="16.5703125" style="394" customWidth="1"/>
    <col min="516" max="516" width="17.7109375" style="394" customWidth="1"/>
    <col min="517" max="517" width="17.85546875" style="394" customWidth="1"/>
    <col min="518" max="518" width="18.42578125" style="394" customWidth="1"/>
    <col min="519" max="519" width="15.42578125" style="394" customWidth="1"/>
    <col min="520" max="520" width="14.5703125" style="394" customWidth="1"/>
    <col min="521" max="521" width="15" style="394" customWidth="1"/>
    <col min="522" max="522" width="6.7109375" style="394" customWidth="1"/>
    <col min="523" max="523" width="14.28515625" style="394" customWidth="1"/>
    <col min="524" max="524" width="17.5703125" style="394" customWidth="1"/>
    <col min="525" max="525" width="27.7109375" style="394" customWidth="1"/>
    <col min="526" max="528" width="9.140625" style="394" customWidth="1"/>
    <col min="529" max="529" width="14.85546875" style="394" customWidth="1"/>
    <col min="530" max="530" width="13.85546875" style="394" customWidth="1"/>
    <col min="531" max="752" width="9.140625" style="394" customWidth="1"/>
    <col min="753" max="753" width="9" style="394"/>
    <col min="754" max="754" width="6.5703125" style="394" customWidth="1"/>
    <col min="755" max="755" width="79.5703125" style="394" customWidth="1"/>
    <col min="756" max="756" width="23.5703125" style="394" customWidth="1"/>
    <col min="757" max="757" width="27.85546875" style="394" customWidth="1"/>
    <col min="758" max="758" width="22.28515625" style="394" customWidth="1"/>
    <col min="759" max="759" width="23.5703125" style="394" customWidth="1"/>
    <col min="760" max="760" width="39" style="394" customWidth="1"/>
    <col min="761" max="761" width="36.42578125" style="394" customWidth="1"/>
    <col min="762" max="762" width="8" style="394" customWidth="1"/>
    <col min="763" max="763" width="15.5703125" style="394" customWidth="1"/>
    <col min="764" max="764" width="17.28515625" style="394" customWidth="1"/>
    <col min="765" max="765" width="18.85546875" style="394" customWidth="1"/>
    <col min="766" max="766" width="81" style="394" customWidth="1"/>
    <col min="767" max="767" width="14.85546875" style="394" customWidth="1"/>
    <col min="768" max="768" width="15.7109375" style="394" customWidth="1"/>
    <col min="769" max="769" width="17.5703125" style="394" customWidth="1"/>
    <col min="770" max="770" width="18.42578125" style="394" customWidth="1"/>
    <col min="771" max="771" width="16.5703125" style="394" customWidth="1"/>
    <col min="772" max="772" width="17.7109375" style="394" customWidth="1"/>
    <col min="773" max="773" width="17.85546875" style="394" customWidth="1"/>
    <col min="774" max="774" width="18.42578125" style="394" customWidth="1"/>
    <col min="775" max="775" width="15.42578125" style="394" customWidth="1"/>
    <col min="776" max="776" width="14.5703125" style="394" customWidth="1"/>
    <col min="777" max="777" width="15" style="394" customWidth="1"/>
    <col min="778" max="778" width="6.7109375" style="394" customWidth="1"/>
    <col min="779" max="779" width="14.28515625" style="394" customWidth="1"/>
    <col min="780" max="780" width="17.5703125" style="394" customWidth="1"/>
    <col min="781" max="781" width="27.7109375" style="394" customWidth="1"/>
    <col min="782" max="784" width="9.140625" style="394" customWidth="1"/>
    <col min="785" max="785" width="14.85546875" style="394" customWidth="1"/>
    <col min="786" max="786" width="13.85546875" style="394" customWidth="1"/>
    <col min="787" max="1008" width="9.140625" style="394" customWidth="1"/>
    <col min="1009" max="1009" width="9" style="394"/>
    <col min="1010" max="1010" width="6.5703125" style="394" customWidth="1"/>
    <col min="1011" max="1011" width="79.5703125" style="394" customWidth="1"/>
    <col min="1012" max="1012" width="23.5703125" style="394" customWidth="1"/>
    <col min="1013" max="1013" width="27.85546875" style="394" customWidth="1"/>
    <col min="1014" max="1014" width="22.28515625" style="394" customWidth="1"/>
    <col min="1015" max="1015" width="23.5703125" style="394" customWidth="1"/>
    <col min="1016" max="1016" width="39" style="394" customWidth="1"/>
    <col min="1017" max="1017" width="36.42578125" style="394" customWidth="1"/>
    <col min="1018" max="1018" width="8" style="394" customWidth="1"/>
    <col min="1019" max="1019" width="15.5703125" style="394" customWidth="1"/>
    <col min="1020" max="1020" width="17.28515625" style="394" customWidth="1"/>
    <col min="1021" max="1021" width="18.85546875" style="394" customWidth="1"/>
    <col min="1022" max="1022" width="81" style="394" customWidth="1"/>
    <col min="1023" max="1023" width="14.85546875" style="394" customWidth="1"/>
    <col min="1024" max="1024" width="15.7109375" style="394" customWidth="1"/>
    <col min="1025" max="1025" width="17.5703125" style="394" customWidth="1"/>
    <col min="1026" max="1026" width="18.42578125" style="394" customWidth="1"/>
    <col min="1027" max="1027" width="16.5703125" style="394" customWidth="1"/>
    <col min="1028" max="1028" width="17.7109375" style="394" customWidth="1"/>
    <col min="1029" max="1029" width="17.85546875" style="394" customWidth="1"/>
    <col min="1030" max="1030" width="18.42578125" style="394" customWidth="1"/>
    <col min="1031" max="1031" width="15.42578125" style="394" customWidth="1"/>
    <col min="1032" max="1032" width="14.5703125" style="394" customWidth="1"/>
    <col min="1033" max="1033" width="15" style="394" customWidth="1"/>
    <col min="1034" max="1034" width="6.7109375" style="394" customWidth="1"/>
    <col min="1035" max="1035" width="14.28515625" style="394" customWidth="1"/>
    <col min="1036" max="1036" width="17.5703125" style="394" customWidth="1"/>
    <col min="1037" max="1037" width="27.7109375" style="394" customWidth="1"/>
    <col min="1038" max="1040" width="9.140625" style="394" customWidth="1"/>
    <col min="1041" max="1041" width="14.85546875" style="394" customWidth="1"/>
    <col min="1042" max="1042" width="13.85546875" style="394" customWidth="1"/>
    <col min="1043" max="1264" width="9.140625" style="394" customWidth="1"/>
    <col min="1265" max="1265" width="9" style="394"/>
    <col min="1266" max="1266" width="6.5703125" style="394" customWidth="1"/>
    <col min="1267" max="1267" width="79.5703125" style="394" customWidth="1"/>
    <col min="1268" max="1268" width="23.5703125" style="394" customWidth="1"/>
    <col min="1269" max="1269" width="27.85546875" style="394" customWidth="1"/>
    <col min="1270" max="1270" width="22.28515625" style="394" customWidth="1"/>
    <col min="1271" max="1271" width="23.5703125" style="394" customWidth="1"/>
    <col min="1272" max="1272" width="39" style="394" customWidth="1"/>
    <col min="1273" max="1273" width="36.42578125" style="394" customWidth="1"/>
    <col min="1274" max="1274" width="8" style="394" customWidth="1"/>
    <col min="1275" max="1275" width="15.5703125" style="394" customWidth="1"/>
    <col min="1276" max="1276" width="17.28515625" style="394" customWidth="1"/>
    <col min="1277" max="1277" width="18.85546875" style="394" customWidth="1"/>
    <col min="1278" max="1278" width="81" style="394" customWidth="1"/>
    <col min="1279" max="1279" width="14.85546875" style="394" customWidth="1"/>
    <col min="1280" max="1280" width="15.7109375" style="394" customWidth="1"/>
    <col min="1281" max="1281" width="17.5703125" style="394" customWidth="1"/>
    <col min="1282" max="1282" width="18.42578125" style="394" customWidth="1"/>
    <col min="1283" max="1283" width="16.5703125" style="394" customWidth="1"/>
    <col min="1284" max="1284" width="17.7109375" style="394" customWidth="1"/>
    <col min="1285" max="1285" width="17.85546875" style="394" customWidth="1"/>
    <col min="1286" max="1286" width="18.42578125" style="394" customWidth="1"/>
    <col min="1287" max="1287" width="15.42578125" style="394" customWidth="1"/>
    <col min="1288" max="1288" width="14.5703125" style="394" customWidth="1"/>
    <col min="1289" max="1289" width="15" style="394" customWidth="1"/>
    <col min="1290" max="1290" width="6.7109375" style="394" customWidth="1"/>
    <col min="1291" max="1291" width="14.28515625" style="394" customWidth="1"/>
    <col min="1292" max="1292" width="17.5703125" style="394" customWidth="1"/>
    <col min="1293" max="1293" width="27.7109375" style="394" customWidth="1"/>
    <col min="1294" max="1296" width="9.140625" style="394" customWidth="1"/>
    <col min="1297" max="1297" width="14.85546875" style="394" customWidth="1"/>
    <col min="1298" max="1298" width="13.85546875" style="394" customWidth="1"/>
    <col min="1299" max="1520" width="9.140625" style="394" customWidth="1"/>
    <col min="1521" max="1521" width="9" style="394"/>
    <col min="1522" max="1522" width="6.5703125" style="394" customWidth="1"/>
    <col min="1523" max="1523" width="79.5703125" style="394" customWidth="1"/>
    <col min="1524" max="1524" width="23.5703125" style="394" customWidth="1"/>
    <col min="1525" max="1525" width="27.85546875" style="394" customWidth="1"/>
    <col min="1526" max="1526" width="22.28515625" style="394" customWidth="1"/>
    <col min="1527" max="1527" width="23.5703125" style="394" customWidth="1"/>
    <col min="1528" max="1528" width="39" style="394" customWidth="1"/>
    <col min="1529" max="1529" width="36.42578125" style="394" customWidth="1"/>
    <col min="1530" max="1530" width="8" style="394" customWidth="1"/>
    <col min="1531" max="1531" width="15.5703125" style="394" customWidth="1"/>
    <col min="1532" max="1532" width="17.28515625" style="394" customWidth="1"/>
    <col min="1533" max="1533" width="18.85546875" style="394" customWidth="1"/>
    <col min="1534" max="1534" width="81" style="394" customWidth="1"/>
    <col min="1535" max="1535" width="14.85546875" style="394" customWidth="1"/>
    <col min="1536" max="1536" width="15.7109375" style="394" customWidth="1"/>
    <col min="1537" max="1537" width="17.5703125" style="394" customWidth="1"/>
    <col min="1538" max="1538" width="18.42578125" style="394" customWidth="1"/>
    <col min="1539" max="1539" width="16.5703125" style="394" customWidth="1"/>
    <col min="1540" max="1540" width="17.7109375" style="394" customWidth="1"/>
    <col min="1541" max="1541" width="17.85546875" style="394" customWidth="1"/>
    <col min="1542" max="1542" width="18.42578125" style="394" customWidth="1"/>
    <col min="1543" max="1543" width="15.42578125" style="394" customWidth="1"/>
    <col min="1544" max="1544" width="14.5703125" style="394" customWidth="1"/>
    <col min="1545" max="1545" width="15" style="394" customWidth="1"/>
    <col min="1546" max="1546" width="6.7109375" style="394" customWidth="1"/>
    <col min="1547" max="1547" width="14.28515625" style="394" customWidth="1"/>
    <col min="1548" max="1548" width="17.5703125" style="394" customWidth="1"/>
    <col min="1549" max="1549" width="27.7109375" style="394" customWidth="1"/>
    <col min="1550" max="1552" width="9.140625" style="394" customWidth="1"/>
    <col min="1553" max="1553" width="14.85546875" style="394" customWidth="1"/>
    <col min="1554" max="1554" width="13.85546875" style="394" customWidth="1"/>
    <col min="1555" max="1776" width="9.140625" style="394" customWidth="1"/>
    <col min="1777" max="1777" width="9" style="394"/>
    <col min="1778" max="1778" width="6.5703125" style="394" customWidth="1"/>
    <col min="1779" max="1779" width="79.5703125" style="394" customWidth="1"/>
    <col min="1780" max="1780" width="23.5703125" style="394" customWidth="1"/>
    <col min="1781" max="1781" width="27.85546875" style="394" customWidth="1"/>
    <col min="1782" max="1782" width="22.28515625" style="394" customWidth="1"/>
    <col min="1783" max="1783" width="23.5703125" style="394" customWidth="1"/>
    <col min="1784" max="1784" width="39" style="394" customWidth="1"/>
    <col min="1785" max="1785" width="36.42578125" style="394" customWidth="1"/>
    <col min="1786" max="1786" width="8" style="394" customWidth="1"/>
    <col min="1787" max="1787" width="15.5703125" style="394" customWidth="1"/>
    <col min="1788" max="1788" width="17.28515625" style="394" customWidth="1"/>
    <col min="1789" max="1789" width="18.85546875" style="394" customWidth="1"/>
    <col min="1790" max="1790" width="81" style="394" customWidth="1"/>
    <col min="1791" max="1791" width="14.85546875" style="394" customWidth="1"/>
    <col min="1792" max="1792" width="15.7109375" style="394" customWidth="1"/>
    <col min="1793" max="1793" width="17.5703125" style="394" customWidth="1"/>
    <col min="1794" max="1794" width="18.42578125" style="394" customWidth="1"/>
    <col min="1795" max="1795" width="16.5703125" style="394" customWidth="1"/>
    <col min="1796" max="1796" width="17.7109375" style="394" customWidth="1"/>
    <col min="1797" max="1797" width="17.85546875" style="394" customWidth="1"/>
    <col min="1798" max="1798" width="18.42578125" style="394" customWidth="1"/>
    <col min="1799" max="1799" width="15.42578125" style="394" customWidth="1"/>
    <col min="1800" max="1800" width="14.5703125" style="394" customWidth="1"/>
    <col min="1801" max="1801" width="15" style="394" customWidth="1"/>
    <col min="1802" max="1802" width="6.7109375" style="394" customWidth="1"/>
    <col min="1803" max="1803" width="14.28515625" style="394" customWidth="1"/>
    <col min="1804" max="1804" width="17.5703125" style="394" customWidth="1"/>
    <col min="1805" max="1805" width="27.7109375" style="394" customWidth="1"/>
    <col min="1806" max="1808" width="9.140625" style="394" customWidth="1"/>
    <col min="1809" max="1809" width="14.85546875" style="394" customWidth="1"/>
    <col min="1810" max="1810" width="13.85546875" style="394" customWidth="1"/>
    <col min="1811" max="2032" width="9.140625" style="394" customWidth="1"/>
    <col min="2033" max="2033" width="9" style="394"/>
    <col min="2034" max="2034" width="6.5703125" style="394" customWidth="1"/>
    <col min="2035" max="2035" width="79.5703125" style="394" customWidth="1"/>
    <col min="2036" max="2036" width="23.5703125" style="394" customWidth="1"/>
    <col min="2037" max="2037" width="27.85546875" style="394" customWidth="1"/>
    <col min="2038" max="2038" width="22.28515625" style="394" customWidth="1"/>
    <col min="2039" max="2039" width="23.5703125" style="394" customWidth="1"/>
    <col min="2040" max="2040" width="39" style="394" customWidth="1"/>
    <col min="2041" max="2041" width="36.42578125" style="394" customWidth="1"/>
    <col min="2042" max="2042" width="8" style="394" customWidth="1"/>
    <col min="2043" max="2043" width="15.5703125" style="394" customWidth="1"/>
    <col min="2044" max="2044" width="17.28515625" style="394" customWidth="1"/>
    <col min="2045" max="2045" width="18.85546875" style="394" customWidth="1"/>
    <col min="2046" max="2046" width="81" style="394" customWidth="1"/>
    <col min="2047" max="2047" width="14.85546875" style="394" customWidth="1"/>
    <col min="2048" max="2048" width="15.7109375" style="394" customWidth="1"/>
    <col min="2049" max="2049" width="17.5703125" style="394" customWidth="1"/>
    <col min="2050" max="2050" width="18.42578125" style="394" customWidth="1"/>
    <col min="2051" max="2051" width="16.5703125" style="394" customWidth="1"/>
    <col min="2052" max="2052" width="17.7109375" style="394" customWidth="1"/>
    <col min="2053" max="2053" width="17.85546875" style="394" customWidth="1"/>
    <col min="2054" max="2054" width="18.42578125" style="394" customWidth="1"/>
    <col min="2055" max="2055" width="15.42578125" style="394" customWidth="1"/>
    <col min="2056" max="2056" width="14.5703125" style="394" customWidth="1"/>
    <col min="2057" max="2057" width="15" style="394" customWidth="1"/>
    <col min="2058" max="2058" width="6.7109375" style="394" customWidth="1"/>
    <col min="2059" max="2059" width="14.28515625" style="394" customWidth="1"/>
    <col min="2060" max="2060" width="17.5703125" style="394" customWidth="1"/>
    <col min="2061" max="2061" width="27.7109375" style="394" customWidth="1"/>
    <col min="2062" max="2064" width="9.140625" style="394" customWidth="1"/>
    <col min="2065" max="2065" width="14.85546875" style="394" customWidth="1"/>
    <col min="2066" max="2066" width="13.85546875" style="394" customWidth="1"/>
    <col min="2067" max="2288" width="9.140625" style="394" customWidth="1"/>
    <col min="2289" max="2289" width="9" style="394"/>
    <col min="2290" max="2290" width="6.5703125" style="394" customWidth="1"/>
    <col min="2291" max="2291" width="79.5703125" style="394" customWidth="1"/>
    <col min="2292" max="2292" width="23.5703125" style="394" customWidth="1"/>
    <col min="2293" max="2293" width="27.85546875" style="394" customWidth="1"/>
    <col min="2294" max="2294" width="22.28515625" style="394" customWidth="1"/>
    <col min="2295" max="2295" width="23.5703125" style="394" customWidth="1"/>
    <col min="2296" max="2296" width="39" style="394" customWidth="1"/>
    <col min="2297" max="2297" width="36.42578125" style="394" customWidth="1"/>
    <col min="2298" max="2298" width="8" style="394" customWidth="1"/>
    <col min="2299" max="2299" width="15.5703125" style="394" customWidth="1"/>
    <col min="2300" max="2300" width="17.28515625" style="394" customWidth="1"/>
    <col min="2301" max="2301" width="18.85546875" style="394" customWidth="1"/>
    <col min="2302" max="2302" width="81" style="394" customWidth="1"/>
    <col min="2303" max="2303" width="14.85546875" style="394" customWidth="1"/>
    <col min="2304" max="2304" width="15.7109375" style="394" customWidth="1"/>
    <col min="2305" max="2305" width="17.5703125" style="394" customWidth="1"/>
    <col min="2306" max="2306" width="18.42578125" style="394" customWidth="1"/>
    <col min="2307" max="2307" width="16.5703125" style="394" customWidth="1"/>
    <col min="2308" max="2308" width="17.7109375" style="394" customWidth="1"/>
    <col min="2309" max="2309" width="17.85546875" style="394" customWidth="1"/>
    <col min="2310" max="2310" width="18.42578125" style="394" customWidth="1"/>
    <col min="2311" max="2311" width="15.42578125" style="394" customWidth="1"/>
    <col min="2312" max="2312" width="14.5703125" style="394" customWidth="1"/>
    <col min="2313" max="2313" width="15" style="394" customWidth="1"/>
    <col min="2314" max="2314" width="6.7109375" style="394" customWidth="1"/>
    <col min="2315" max="2315" width="14.28515625" style="394" customWidth="1"/>
    <col min="2316" max="2316" width="17.5703125" style="394" customWidth="1"/>
    <col min="2317" max="2317" width="27.7109375" style="394" customWidth="1"/>
    <col min="2318" max="2320" width="9.140625" style="394" customWidth="1"/>
    <col min="2321" max="2321" width="14.85546875" style="394" customWidth="1"/>
    <col min="2322" max="2322" width="13.85546875" style="394" customWidth="1"/>
    <col min="2323" max="2544" width="9.140625" style="394" customWidth="1"/>
    <col min="2545" max="2545" width="9" style="394"/>
    <col min="2546" max="2546" width="6.5703125" style="394" customWidth="1"/>
    <col min="2547" max="2547" width="79.5703125" style="394" customWidth="1"/>
    <col min="2548" max="2548" width="23.5703125" style="394" customWidth="1"/>
    <col min="2549" max="2549" width="27.85546875" style="394" customWidth="1"/>
    <col min="2550" max="2550" width="22.28515625" style="394" customWidth="1"/>
    <col min="2551" max="2551" width="23.5703125" style="394" customWidth="1"/>
    <col min="2552" max="2552" width="39" style="394" customWidth="1"/>
    <col min="2553" max="2553" width="36.42578125" style="394" customWidth="1"/>
    <col min="2554" max="2554" width="8" style="394" customWidth="1"/>
    <col min="2555" max="2555" width="15.5703125" style="394" customWidth="1"/>
    <col min="2556" max="2556" width="17.28515625" style="394" customWidth="1"/>
    <col min="2557" max="2557" width="18.85546875" style="394" customWidth="1"/>
    <col min="2558" max="2558" width="81" style="394" customWidth="1"/>
    <col min="2559" max="2559" width="14.85546875" style="394" customWidth="1"/>
    <col min="2560" max="2560" width="15.7109375" style="394" customWidth="1"/>
    <col min="2561" max="2561" width="17.5703125" style="394" customWidth="1"/>
    <col min="2562" max="2562" width="18.42578125" style="394" customWidth="1"/>
    <col min="2563" max="2563" width="16.5703125" style="394" customWidth="1"/>
    <col min="2564" max="2564" width="17.7109375" style="394" customWidth="1"/>
    <col min="2565" max="2565" width="17.85546875" style="394" customWidth="1"/>
    <col min="2566" max="2566" width="18.42578125" style="394" customWidth="1"/>
    <col min="2567" max="2567" width="15.42578125" style="394" customWidth="1"/>
    <col min="2568" max="2568" width="14.5703125" style="394" customWidth="1"/>
    <col min="2569" max="2569" width="15" style="394" customWidth="1"/>
    <col min="2570" max="2570" width="6.7109375" style="394" customWidth="1"/>
    <col min="2571" max="2571" width="14.28515625" style="394" customWidth="1"/>
    <col min="2572" max="2572" width="17.5703125" style="394" customWidth="1"/>
    <col min="2573" max="2573" width="27.7109375" style="394" customWidth="1"/>
    <col min="2574" max="2576" width="9.140625" style="394" customWidth="1"/>
    <col min="2577" max="2577" width="14.85546875" style="394" customWidth="1"/>
    <col min="2578" max="2578" width="13.85546875" style="394" customWidth="1"/>
    <col min="2579" max="2800" width="9.140625" style="394" customWidth="1"/>
    <col min="2801" max="2801" width="9" style="394"/>
    <col min="2802" max="2802" width="6.5703125" style="394" customWidth="1"/>
    <col min="2803" max="2803" width="79.5703125" style="394" customWidth="1"/>
    <col min="2804" max="2804" width="23.5703125" style="394" customWidth="1"/>
    <col min="2805" max="2805" width="27.85546875" style="394" customWidth="1"/>
    <col min="2806" max="2806" width="22.28515625" style="394" customWidth="1"/>
    <col min="2807" max="2807" width="23.5703125" style="394" customWidth="1"/>
    <col min="2808" max="2808" width="39" style="394" customWidth="1"/>
    <col min="2809" max="2809" width="36.42578125" style="394" customWidth="1"/>
    <col min="2810" max="2810" width="8" style="394" customWidth="1"/>
    <col min="2811" max="2811" width="15.5703125" style="394" customWidth="1"/>
    <col min="2812" max="2812" width="17.28515625" style="394" customWidth="1"/>
    <col min="2813" max="2813" width="18.85546875" style="394" customWidth="1"/>
    <col min="2814" max="2814" width="81" style="394" customWidth="1"/>
    <col min="2815" max="2815" width="14.85546875" style="394" customWidth="1"/>
    <col min="2816" max="2816" width="15.7109375" style="394" customWidth="1"/>
    <col min="2817" max="2817" width="17.5703125" style="394" customWidth="1"/>
    <col min="2818" max="2818" width="18.42578125" style="394" customWidth="1"/>
    <col min="2819" max="2819" width="16.5703125" style="394" customWidth="1"/>
    <col min="2820" max="2820" width="17.7109375" style="394" customWidth="1"/>
    <col min="2821" max="2821" width="17.85546875" style="394" customWidth="1"/>
    <col min="2822" max="2822" width="18.42578125" style="394" customWidth="1"/>
    <col min="2823" max="2823" width="15.42578125" style="394" customWidth="1"/>
    <col min="2824" max="2824" width="14.5703125" style="394" customWidth="1"/>
    <col min="2825" max="2825" width="15" style="394" customWidth="1"/>
    <col min="2826" max="2826" width="6.7109375" style="394" customWidth="1"/>
    <col min="2827" max="2827" width="14.28515625" style="394" customWidth="1"/>
    <col min="2828" max="2828" width="17.5703125" style="394" customWidth="1"/>
    <col min="2829" max="2829" width="27.7109375" style="394" customWidth="1"/>
    <col min="2830" max="2832" width="9.140625" style="394" customWidth="1"/>
    <col min="2833" max="2833" width="14.85546875" style="394" customWidth="1"/>
    <col min="2834" max="2834" width="13.85546875" style="394" customWidth="1"/>
    <col min="2835" max="3056" width="9.140625" style="394" customWidth="1"/>
    <col min="3057" max="3057" width="9" style="394"/>
    <col min="3058" max="3058" width="6.5703125" style="394" customWidth="1"/>
    <col min="3059" max="3059" width="79.5703125" style="394" customWidth="1"/>
    <col min="3060" max="3060" width="23.5703125" style="394" customWidth="1"/>
    <col min="3061" max="3061" width="27.85546875" style="394" customWidth="1"/>
    <col min="3062" max="3062" width="22.28515625" style="394" customWidth="1"/>
    <col min="3063" max="3063" width="23.5703125" style="394" customWidth="1"/>
    <col min="3064" max="3064" width="39" style="394" customWidth="1"/>
    <col min="3065" max="3065" width="36.42578125" style="394" customWidth="1"/>
    <col min="3066" max="3066" width="8" style="394" customWidth="1"/>
    <col min="3067" max="3067" width="15.5703125" style="394" customWidth="1"/>
    <col min="3068" max="3068" width="17.28515625" style="394" customWidth="1"/>
    <col min="3069" max="3069" width="18.85546875" style="394" customWidth="1"/>
    <col min="3070" max="3070" width="81" style="394" customWidth="1"/>
    <col min="3071" max="3071" width="14.85546875" style="394" customWidth="1"/>
    <col min="3072" max="3072" width="15.7109375" style="394" customWidth="1"/>
    <col min="3073" max="3073" width="17.5703125" style="394" customWidth="1"/>
    <col min="3074" max="3074" width="18.42578125" style="394" customWidth="1"/>
    <col min="3075" max="3075" width="16.5703125" style="394" customWidth="1"/>
    <col min="3076" max="3076" width="17.7109375" style="394" customWidth="1"/>
    <col min="3077" max="3077" width="17.85546875" style="394" customWidth="1"/>
    <col min="3078" max="3078" width="18.42578125" style="394" customWidth="1"/>
    <col min="3079" max="3079" width="15.42578125" style="394" customWidth="1"/>
    <col min="3080" max="3080" width="14.5703125" style="394" customWidth="1"/>
    <col min="3081" max="3081" width="15" style="394" customWidth="1"/>
    <col min="3082" max="3082" width="6.7109375" style="394" customWidth="1"/>
    <col min="3083" max="3083" width="14.28515625" style="394" customWidth="1"/>
    <col min="3084" max="3084" width="17.5703125" style="394" customWidth="1"/>
    <col min="3085" max="3085" width="27.7109375" style="394" customWidth="1"/>
    <col min="3086" max="3088" width="9.140625" style="394" customWidth="1"/>
    <col min="3089" max="3089" width="14.85546875" style="394" customWidth="1"/>
    <col min="3090" max="3090" width="13.85546875" style="394" customWidth="1"/>
    <col min="3091" max="3312" width="9.140625" style="394" customWidth="1"/>
    <col min="3313" max="3313" width="9" style="394"/>
    <col min="3314" max="3314" width="6.5703125" style="394" customWidth="1"/>
    <col min="3315" max="3315" width="79.5703125" style="394" customWidth="1"/>
    <col min="3316" max="3316" width="23.5703125" style="394" customWidth="1"/>
    <col min="3317" max="3317" width="27.85546875" style="394" customWidth="1"/>
    <col min="3318" max="3318" width="22.28515625" style="394" customWidth="1"/>
    <col min="3319" max="3319" width="23.5703125" style="394" customWidth="1"/>
    <col min="3320" max="3320" width="39" style="394" customWidth="1"/>
    <col min="3321" max="3321" width="36.42578125" style="394" customWidth="1"/>
    <col min="3322" max="3322" width="8" style="394" customWidth="1"/>
    <col min="3323" max="3323" width="15.5703125" style="394" customWidth="1"/>
    <col min="3324" max="3324" width="17.28515625" style="394" customWidth="1"/>
    <col min="3325" max="3325" width="18.85546875" style="394" customWidth="1"/>
    <col min="3326" max="3326" width="81" style="394" customWidth="1"/>
    <col min="3327" max="3327" width="14.85546875" style="394" customWidth="1"/>
    <col min="3328" max="3328" width="15.7109375" style="394" customWidth="1"/>
    <col min="3329" max="3329" width="17.5703125" style="394" customWidth="1"/>
    <col min="3330" max="3330" width="18.42578125" style="394" customWidth="1"/>
    <col min="3331" max="3331" width="16.5703125" style="394" customWidth="1"/>
    <col min="3332" max="3332" width="17.7109375" style="394" customWidth="1"/>
    <col min="3333" max="3333" width="17.85546875" style="394" customWidth="1"/>
    <col min="3334" max="3334" width="18.42578125" style="394" customWidth="1"/>
    <col min="3335" max="3335" width="15.42578125" style="394" customWidth="1"/>
    <col min="3336" max="3336" width="14.5703125" style="394" customWidth="1"/>
    <col min="3337" max="3337" width="15" style="394" customWidth="1"/>
    <col min="3338" max="3338" width="6.7109375" style="394" customWidth="1"/>
    <col min="3339" max="3339" width="14.28515625" style="394" customWidth="1"/>
    <col min="3340" max="3340" width="17.5703125" style="394" customWidth="1"/>
    <col min="3341" max="3341" width="27.7109375" style="394" customWidth="1"/>
    <col min="3342" max="3344" width="9.140625" style="394" customWidth="1"/>
    <col min="3345" max="3345" width="14.85546875" style="394" customWidth="1"/>
    <col min="3346" max="3346" width="13.85546875" style="394" customWidth="1"/>
    <col min="3347" max="3568" width="9.140625" style="394" customWidth="1"/>
    <col min="3569" max="3569" width="9" style="394"/>
    <col min="3570" max="3570" width="6.5703125" style="394" customWidth="1"/>
    <col min="3571" max="3571" width="79.5703125" style="394" customWidth="1"/>
    <col min="3572" max="3572" width="23.5703125" style="394" customWidth="1"/>
    <col min="3573" max="3573" width="27.85546875" style="394" customWidth="1"/>
    <col min="3574" max="3574" width="22.28515625" style="394" customWidth="1"/>
    <col min="3575" max="3575" width="23.5703125" style="394" customWidth="1"/>
    <col min="3576" max="3576" width="39" style="394" customWidth="1"/>
    <col min="3577" max="3577" width="36.42578125" style="394" customWidth="1"/>
    <col min="3578" max="3578" width="8" style="394" customWidth="1"/>
    <col min="3579" max="3579" width="15.5703125" style="394" customWidth="1"/>
    <col min="3580" max="3580" width="17.28515625" style="394" customWidth="1"/>
    <col min="3581" max="3581" width="18.85546875" style="394" customWidth="1"/>
    <col min="3582" max="3582" width="81" style="394" customWidth="1"/>
    <col min="3583" max="3583" width="14.85546875" style="394" customWidth="1"/>
    <col min="3584" max="3584" width="15.7109375" style="394" customWidth="1"/>
    <col min="3585" max="3585" width="17.5703125" style="394" customWidth="1"/>
    <col min="3586" max="3586" width="18.42578125" style="394" customWidth="1"/>
    <col min="3587" max="3587" width="16.5703125" style="394" customWidth="1"/>
    <col min="3588" max="3588" width="17.7109375" style="394" customWidth="1"/>
    <col min="3589" max="3589" width="17.85546875" style="394" customWidth="1"/>
    <col min="3590" max="3590" width="18.42578125" style="394" customWidth="1"/>
    <col min="3591" max="3591" width="15.42578125" style="394" customWidth="1"/>
    <col min="3592" max="3592" width="14.5703125" style="394" customWidth="1"/>
    <col min="3593" max="3593" width="15" style="394" customWidth="1"/>
    <col min="3594" max="3594" width="6.7109375" style="394" customWidth="1"/>
    <col min="3595" max="3595" width="14.28515625" style="394" customWidth="1"/>
    <col min="3596" max="3596" width="17.5703125" style="394" customWidth="1"/>
    <col min="3597" max="3597" width="27.7109375" style="394" customWidth="1"/>
    <col min="3598" max="3600" width="9.140625" style="394" customWidth="1"/>
    <col min="3601" max="3601" width="14.85546875" style="394" customWidth="1"/>
    <col min="3602" max="3602" width="13.85546875" style="394" customWidth="1"/>
    <col min="3603" max="3824" width="9.140625" style="394" customWidth="1"/>
    <col min="3825" max="3825" width="9" style="394"/>
    <col min="3826" max="3826" width="6.5703125" style="394" customWidth="1"/>
    <col min="3827" max="3827" width="79.5703125" style="394" customWidth="1"/>
    <col min="3828" max="3828" width="23.5703125" style="394" customWidth="1"/>
    <col min="3829" max="3829" width="27.85546875" style="394" customWidth="1"/>
    <col min="3830" max="3830" width="22.28515625" style="394" customWidth="1"/>
    <col min="3831" max="3831" width="23.5703125" style="394" customWidth="1"/>
    <col min="3832" max="3832" width="39" style="394" customWidth="1"/>
    <col min="3833" max="3833" width="36.42578125" style="394" customWidth="1"/>
    <col min="3834" max="3834" width="8" style="394" customWidth="1"/>
    <col min="3835" max="3835" width="15.5703125" style="394" customWidth="1"/>
    <col min="3836" max="3836" width="17.28515625" style="394" customWidth="1"/>
    <col min="3837" max="3837" width="18.85546875" style="394" customWidth="1"/>
    <col min="3838" max="3838" width="81" style="394" customWidth="1"/>
    <col min="3839" max="3839" width="14.85546875" style="394" customWidth="1"/>
    <col min="3840" max="3840" width="15.7109375" style="394" customWidth="1"/>
    <col min="3841" max="3841" width="17.5703125" style="394" customWidth="1"/>
    <col min="3842" max="3842" width="18.42578125" style="394" customWidth="1"/>
    <col min="3843" max="3843" width="16.5703125" style="394" customWidth="1"/>
    <col min="3844" max="3844" width="17.7109375" style="394" customWidth="1"/>
    <col min="3845" max="3845" width="17.85546875" style="394" customWidth="1"/>
    <col min="3846" max="3846" width="18.42578125" style="394" customWidth="1"/>
    <col min="3847" max="3847" width="15.42578125" style="394" customWidth="1"/>
    <col min="3848" max="3848" width="14.5703125" style="394" customWidth="1"/>
    <col min="3849" max="3849" width="15" style="394" customWidth="1"/>
    <col min="3850" max="3850" width="6.7109375" style="394" customWidth="1"/>
    <col min="3851" max="3851" width="14.28515625" style="394" customWidth="1"/>
    <col min="3852" max="3852" width="17.5703125" style="394" customWidth="1"/>
    <col min="3853" max="3853" width="27.7109375" style="394" customWidth="1"/>
    <col min="3854" max="3856" width="9.140625" style="394" customWidth="1"/>
    <col min="3857" max="3857" width="14.85546875" style="394" customWidth="1"/>
    <col min="3858" max="3858" width="13.85546875" style="394" customWidth="1"/>
    <col min="3859" max="4080" width="9.140625" style="394" customWidth="1"/>
    <col min="4081" max="4081" width="9" style="394"/>
    <col min="4082" max="4082" width="6.5703125" style="394" customWidth="1"/>
    <col min="4083" max="4083" width="79.5703125" style="394" customWidth="1"/>
    <col min="4084" max="4084" width="23.5703125" style="394" customWidth="1"/>
    <col min="4085" max="4085" width="27.85546875" style="394" customWidth="1"/>
    <col min="4086" max="4086" width="22.28515625" style="394" customWidth="1"/>
    <col min="4087" max="4087" width="23.5703125" style="394" customWidth="1"/>
    <col min="4088" max="4088" width="39" style="394" customWidth="1"/>
    <col min="4089" max="4089" width="36.42578125" style="394" customWidth="1"/>
    <col min="4090" max="4090" width="8" style="394" customWidth="1"/>
    <col min="4091" max="4091" width="15.5703125" style="394" customWidth="1"/>
    <col min="4092" max="4092" width="17.28515625" style="394" customWidth="1"/>
    <col min="4093" max="4093" width="18.85546875" style="394" customWidth="1"/>
    <col min="4094" max="4094" width="81" style="394" customWidth="1"/>
    <col min="4095" max="4095" width="14.85546875" style="394" customWidth="1"/>
    <col min="4096" max="4096" width="15.7109375" style="394" customWidth="1"/>
    <col min="4097" max="4097" width="17.5703125" style="394" customWidth="1"/>
    <col min="4098" max="4098" width="18.42578125" style="394" customWidth="1"/>
    <col min="4099" max="4099" width="16.5703125" style="394" customWidth="1"/>
    <col min="4100" max="4100" width="17.7109375" style="394" customWidth="1"/>
    <col min="4101" max="4101" width="17.85546875" style="394" customWidth="1"/>
    <col min="4102" max="4102" width="18.42578125" style="394" customWidth="1"/>
    <col min="4103" max="4103" width="15.42578125" style="394" customWidth="1"/>
    <col min="4104" max="4104" width="14.5703125" style="394" customWidth="1"/>
    <col min="4105" max="4105" width="15" style="394" customWidth="1"/>
    <col min="4106" max="4106" width="6.7109375" style="394" customWidth="1"/>
    <col min="4107" max="4107" width="14.28515625" style="394" customWidth="1"/>
    <col min="4108" max="4108" width="17.5703125" style="394" customWidth="1"/>
    <col min="4109" max="4109" width="27.7109375" style="394" customWidth="1"/>
    <col min="4110" max="4112" width="9.140625" style="394" customWidth="1"/>
    <col min="4113" max="4113" width="14.85546875" style="394" customWidth="1"/>
    <col min="4114" max="4114" width="13.85546875" style="394" customWidth="1"/>
    <col min="4115" max="4336" width="9.140625" style="394" customWidth="1"/>
    <col min="4337" max="4337" width="9" style="394"/>
    <col min="4338" max="4338" width="6.5703125" style="394" customWidth="1"/>
    <col min="4339" max="4339" width="79.5703125" style="394" customWidth="1"/>
    <col min="4340" max="4340" width="23.5703125" style="394" customWidth="1"/>
    <col min="4341" max="4341" width="27.85546875" style="394" customWidth="1"/>
    <col min="4342" max="4342" width="22.28515625" style="394" customWidth="1"/>
    <col min="4343" max="4343" width="23.5703125" style="394" customWidth="1"/>
    <col min="4344" max="4344" width="39" style="394" customWidth="1"/>
    <col min="4345" max="4345" width="36.42578125" style="394" customWidth="1"/>
    <col min="4346" max="4346" width="8" style="394" customWidth="1"/>
    <col min="4347" max="4347" width="15.5703125" style="394" customWidth="1"/>
    <col min="4348" max="4348" width="17.28515625" style="394" customWidth="1"/>
    <col min="4349" max="4349" width="18.85546875" style="394" customWidth="1"/>
    <col min="4350" max="4350" width="81" style="394" customWidth="1"/>
    <col min="4351" max="4351" width="14.85546875" style="394" customWidth="1"/>
    <col min="4352" max="4352" width="15.7109375" style="394" customWidth="1"/>
    <col min="4353" max="4353" width="17.5703125" style="394" customWidth="1"/>
    <col min="4354" max="4354" width="18.42578125" style="394" customWidth="1"/>
    <col min="4355" max="4355" width="16.5703125" style="394" customWidth="1"/>
    <col min="4356" max="4356" width="17.7109375" style="394" customWidth="1"/>
    <col min="4357" max="4357" width="17.85546875" style="394" customWidth="1"/>
    <col min="4358" max="4358" width="18.42578125" style="394" customWidth="1"/>
    <col min="4359" max="4359" width="15.42578125" style="394" customWidth="1"/>
    <col min="4360" max="4360" width="14.5703125" style="394" customWidth="1"/>
    <col min="4361" max="4361" width="15" style="394" customWidth="1"/>
    <col min="4362" max="4362" width="6.7109375" style="394" customWidth="1"/>
    <col min="4363" max="4363" width="14.28515625" style="394" customWidth="1"/>
    <col min="4364" max="4364" width="17.5703125" style="394" customWidth="1"/>
    <col min="4365" max="4365" width="27.7109375" style="394" customWidth="1"/>
    <col min="4366" max="4368" width="9.140625" style="394" customWidth="1"/>
    <col min="4369" max="4369" width="14.85546875" style="394" customWidth="1"/>
    <col min="4370" max="4370" width="13.85546875" style="394" customWidth="1"/>
    <col min="4371" max="4592" width="9.140625" style="394" customWidth="1"/>
    <col min="4593" max="4593" width="9" style="394"/>
    <col min="4594" max="4594" width="6.5703125" style="394" customWidth="1"/>
    <col min="4595" max="4595" width="79.5703125" style="394" customWidth="1"/>
    <col min="4596" max="4596" width="23.5703125" style="394" customWidth="1"/>
    <col min="4597" max="4597" width="27.85546875" style="394" customWidth="1"/>
    <col min="4598" max="4598" width="22.28515625" style="394" customWidth="1"/>
    <col min="4599" max="4599" width="23.5703125" style="394" customWidth="1"/>
    <col min="4600" max="4600" width="39" style="394" customWidth="1"/>
    <col min="4601" max="4601" width="36.42578125" style="394" customWidth="1"/>
    <col min="4602" max="4602" width="8" style="394" customWidth="1"/>
    <col min="4603" max="4603" width="15.5703125" style="394" customWidth="1"/>
    <col min="4604" max="4604" width="17.28515625" style="394" customWidth="1"/>
    <col min="4605" max="4605" width="18.85546875" style="394" customWidth="1"/>
    <col min="4606" max="4606" width="81" style="394" customWidth="1"/>
    <col min="4607" max="4607" width="14.85546875" style="394" customWidth="1"/>
    <col min="4608" max="4608" width="15.7109375" style="394" customWidth="1"/>
    <col min="4609" max="4609" width="17.5703125" style="394" customWidth="1"/>
    <col min="4610" max="4610" width="18.42578125" style="394" customWidth="1"/>
    <col min="4611" max="4611" width="16.5703125" style="394" customWidth="1"/>
    <col min="4612" max="4612" width="17.7109375" style="394" customWidth="1"/>
    <col min="4613" max="4613" width="17.85546875" style="394" customWidth="1"/>
    <col min="4614" max="4614" width="18.42578125" style="394" customWidth="1"/>
    <col min="4615" max="4615" width="15.42578125" style="394" customWidth="1"/>
    <col min="4616" max="4616" width="14.5703125" style="394" customWidth="1"/>
    <col min="4617" max="4617" width="15" style="394" customWidth="1"/>
    <col min="4618" max="4618" width="6.7109375" style="394" customWidth="1"/>
    <col min="4619" max="4619" width="14.28515625" style="394" customWidth="1"/>
    <col min="4620" max="4620" width="17.5703125" style="394" customWidth="1"/>
    <col min="4621" max="4621" width="27.7109375" style="394" customWidth="1"/>
    <col min="4622" max="4624" width="9.140625" style="394" customWidth="1"/>
    <col min="4625" max="4625" width="14.85546875" style="394" customWidth="1"/>
    <col min="4626" max="4626" width="13.85546875" style="394" customWidth="1"/>
    <col min="4627" max="4848" width="9.140625" style="394" customWidth="1"/>
    <col min="4849" max="4849" width="9" style="394"/>
    <col min="4850" max="4850" width="6.5703125" style="394" customWidth="1"/>
    <col min="4851" max="4851" width="79.5703125" style="394" customWidth="1"/>
    <col min="4852" max="4852" width="23.5703125" style="394" customWidth="1"/>
    <col min="4853" max="4853" width="27.85546875" style="394" customWidth="1"/>
    <col min="4854" max="4854" width="22.28515625" style="394" customWidth="1"/>
    <col min="4855" max="4855" width="23.5703125" style="394" customWidth="1"/>
    <col min="4856" max="4856" width="39" style="394" customWidth="1"/>
    <col min="4857" max="4857" width="36.42578125" style="394" customWidth="1"/>
    <col min="4858" max="4858" width="8" style="394" customWidth="1"/>
    <col min="4859" max="4859" width="15.5703125" style="394" customWidth="1"/>
    <col min="4860" max="4860" width="17.28515625" style="394" customWidth="1"/>
    <col min="4861" max="4861" width="18.85546875" style="394" customWidth="1"/>
    <col min="4862" max="4862" width="81" style="394" customWidth="1"/>
    <col min="4863" max="4863" width="14.85546875" style="394" customWidth="1"/>
    <col min="4864" max="4864" width="15.7109375" style="394" customWidth="1"/>
    <col min="4865" max="4865" width="17.5703125" style="394" customWidth="1"/>
    <col min="4866" max="4866" width="18.42578125" style="394" customWidth="1"/>
    <col min="4867" max="4867" width="16.5703125" style="394" customWidth="1"/>
    <col min="4868" max="4868" width="17.7109375" style="394" customWidth="1"/>
    <col min="4869" max="4869" width="17.85546875" style="394" customWidth="1"/>
    <col min="4870" max="4870" width="18.42578125" style="394" customWidth="1"/>
    <col min="4871" max="4871" width="15.42578125" style="394" customWidth="1"/>
    <col min="4872" max="4872" width="14.5703125" style="394" customWidth="1"/>
    <col min="4873" max="4873" width="15" style="394" customWidth="1"/>
    <col min="4874" max="4874" width="6.7109375" style="394" customWidth="1"/>
    <col min="4875" max="4875" width="14.28515625" style="394" customWidth="1"/>
    <col min="4876" max="4876" width="17.5703125" style="394" customWidth="1"/>
    <col min="4877" max="4877" width="27.7109375" style="394" customWidth="1"/>
    <col min="4878" max="4880" width="9.140625" style="394" customWidth="1"/>
    <col min="4881" max="4881" width="14.85546875" style="394" customWidth="1"/>
    <col min="4882" max="4882" width="13.85546875" style="394" customWidth="1"/>
    <col min="4883" max="5104" width="9.140625" style="394" customWidth="1"/>
    <col min="5105" max="5105" width="9" style="394"/>
    <col min="5106" max="5106" width="6.5703125" style="394" customWidth="1"/>
    <col min="5107" max="5107" width="79.5703125" style="394" customWidth="1"/>
    <col min="5108" max="5108" width="23.5703125" style="394" customWidth="1"/>
    <col min="5109" max="5109" width="27.85546875" style="394" customWidth="1"/>
    <col min="5110" max="5110" width="22.28515625" style="394" customWidth="1"/>
    <col min="5111" max="5111" width="23.5703125" style="394" customWidth="1"/>
    <col min="5112" max="5112" width="39" style="394" customWidth="1"/>
    <col min="5113" max="5113" width="36.42578125" style="394" customWidth="1"/>
    <col min="5114" max="5114" width="8" style="394" customWidth="1"/>
    <col min="5115" max="5115" width="15.5703125" style="394" customWidth="1"/>
    <col min="5116" max="5116" width="17.28515625" style="394" customWidth="1"/>
    <col min="5117" max="5117" width="18.85546875" style="394" customWidth="1"/>
    <col min="5118" max="5118" width="81" style="394" customWidth="1"/>
    <col min="5119" max="5119" width="14.85546875" style="394" customWidth="1"/>
    <col min="5120" max="5120" width="15.7109375" style="394" customWidth="1"/>
    <col min="5121" max="5121" width="17.5703125" style="394" customWidth="1"/>
    <col min="5122" max="5122" width="18.42578125" style="394" customWidth="1"/>
    <col min="5123" max="5123" width="16.5703125" style="394" customWidth="1"/>
    <col min="5124" max="5124" width="17.7109375" style="394" customWidth="1"/>
    <col min="5125" max="5125" width="17.85546875" style="394" customWidth="1"/>
    <col min="5126" max="5126" width="18.42578125" style="394" customWidth="1"/>
    <col min="5127" max="5127" width="15.42578125" style="394" customWidth="1"/>
    <col min="5128" max="5128" width="14.5703125" style="394" customWidth="1"/>
    <col min="5129" max="5129" width="15" style="394" customWidth="1"/>
    <col min="5130" max="5130" width="6.7109375" style="394" customWidth="1"/>
    <col min="5131" max="5131" width="14.28515625" style="394" customWidth="1"/>
    <col min="5132" max="5132" width="17.5703125" style="394" customWidth="1"/>
    <col min="5133" max="5133" width="27.7109375" style="394" customWidth="1"/>
    <col min="5134" max="5136" width="9.140625" style="394" customWidth="1"/>
    <col min="5137" max="5137" width="14.85546875" style="394" customWidth="1"/>
    <col min="5138" max="5138" width="13.85546875" style="394" customWidth="1"/>
    <col min="5139" max="5360" width="9.140625" style="394" customWidth="1"/>
    <col min="5361" max="5361" width="9" style="394"/>
    <col min="5362" max="5362" width="6.5703125" style="394" customWidth="1"/>
    <col min="5363" max="5363" width="79.5703125" style="394" customWidth="1"/>
    <col min="5364" max="5364" width="23.5703125" style="394" customWidth="1"/>
    <col min="5365" max="5365" width="27.85546875" style="394" customWidth="1"/>
    <col min="5366" max="5366" width="22.28515625" style="394" customWidth="1"/>
    <col min="5367" max="5367" width="23.5703125" style="394" customWidth="1"/>
    <col min="5368" max="5368" width="39" style="394" customWidth="1"/>
    <col min="5369" max="5369" width="36.42578125" style="394" customWidth="1"/>
    <col min="5370" max="5370" width="8" style="394" customWidth="1"/>
    <col min="5371" max="5371" width="15.5703125" style="394" customWidth="1"/>
    <col min="5372" max="5372" width="17.28515625" style="394" customWidth="1"/>
    <col min="5373" max="5373" width="18.85546875" style="394" customWidth="1"/>
    <col min="5374" max="5374" width="81" style="394" customWidth="1"/>
    <col min="5375" max="5375" width="14.85546875" style="394" customWidth="1"/>
    <col min="5376" max="5376" width="15.7109375" style="394" customWidth="1"/>
    <col min="5377" max="5377" width="17.5703125" style="394" customWidth="1"/>
    <col min="5378" max="5378" width="18.42578125" style="394" customWidth="1"/>
    <col min="5379" max="5379" width="16.5703125" style="394" customWidth="1"/>
    <col min="5380" max="5380" width="17.7109375" style="394" customWidth="1"/>
    <col min="5381" max="5381" width="17.85546875" style="394" customWidth="1"/>
    <col min="5382" max="5382" width="18.42578125" style="394" customWidth="1"/>
    <col min="5383" max="5383" width="15.42578125" style="394" customWidth="1"/>
    <col min="5384" max="5384" width="14.5703125" style="394" customWidth="1"/>
    <col min="5385" max="5385" width="15" style="394" customWidth="1"/>
    <col min="5386" max="5386" width="6.7109375" style="394" customWidth="1"/>
    <col min="5387" max="5387" width="14.28515625" style="394" customWidth="1"/>
    <col min="5388" max="5388" width="17.5703125" style="394" customWidth="1"/>
    <col min="5389" max="5389" width="27.7109375" style="394" customWidth="1"/>
    <col min="5390" max="5392" width="9.140625" style="394" customWidth="1"/>
    <col min="5393" max="5393" width="14.85546875" style="394" customWidth="1"/>
    <col min="5394" max="5394" width="13.85546875" style="394" customWidth="1"/>
    <col min="5395" max="5616" width="9.140625" style="394" customWidth="1"/>
    <col min="5617" max="5617" width="9" style="394"/>
    <col min="5618" max="5618" width="6.5703125" style="394" customWidth="1"/>
    <col min="5619" max="5619" width="79.5703125" style="394" customWidth="1"/>
    <col min="5620" max="5620" width="23.5703125" style="394" customWidth="1"/>
    <col min="5621" max="5621" width="27.85546875" style="394" customWidth="1"/>
    <col min="5622" max="5622" width="22.28515625" style="394" customWidth="1"/>
    <col min="5623" max="5623" width="23.5703125" style="394" customWidth="1"/>
    <col min="5624" max="5624" width="39" style="394" customWidth="1"/>
    <col min="5625" max="5625" width="36.42578125" style="394" customWidth="1"/>
    <col min="5626" max="5626" width="8" style="394" customWidth="1"/>
    <col min="5627" max="5627" width="15.5703125" style="394" customWidth="1"/>
    <col min="5628" max="5628" width="17.28515625" style="394" customWidth="1"/>
    <col min="5629" max="5629" width="18.85546875" style="394" customWidth="1"/>
    <col min="5630" max="5630" width="81" style="394" customWidth="1"/>
    <col min="5631" max="5631" width="14.85546875" style="394" customWidth="1"/>
    <col min="5632" max="5632" width="15.7109375" style="394" customWidth="1"/>
    <col min="5633" max="5633" width="17.5703125" style="394" customWidth="1"/>
    <col min="5634" max="5634" width="18.42578125" style="394" customWidth="1"/>
    <col min="5635" max="5635" width="16.5703125" style="394" customWidth="1"/>
    <col min="5636" max="5636" width="17.7109375" style="394" customWidth="1"/>
    <col min="5637" max="5637" width="17.85546875" style="394" customWidth="1"/>
    <col min="5638" max="5638" width="18.42578125" style="394" customWidth="1"/>
    <col min="5639" max="5639" width="15.42578125" style="394" customWidth="1"/>
    <col min="5640" max="5640" width="14.5703125" style="394" customWidth="1"/>
    <col min="5641" max="5641" width="15" style="394" customWidth="1"/>
    <col min="5642" max="5642" width="6.7109375" style="394" customWidth="1"/>
    <col min="5643" max="5643" width="14.28515625" style="394" customWidth="1"/>
    <col min="5644" max="5644" width="17.5703125" style="394" customWidth="1"/>
    <col min="5645" max="5645" width="27.7109375" style="394" customWidth="1"/>
    <col min="5646" max="5648" width="9.140625" style="394" customWidth="1"/>
    <col min="5649" max="5649" width="14.85546875" style="394" customWidth="1"/>
    <col min="5650" max="5650" width="13.85546875" style="394" customWidth="1"/>
    <col min="5651" max="5872" width="9.140625" style="394" customWidth="1"/>
    <col min="5873" max="5873" width="9" style="394"/>
    <col min="5874" max="5874" width="6.5703125" style="394" customWidth="1"/>
    <col min="5875" max="5875" width="79.5703125" style="394" customWidth="1"/>
    <col min="5876" max="5876" width="23.5703125" style="394" customWidth="1"/>
    <col min="5877" max="5877" width="27.85546875" style="394" customWidth="1"/>
    <col min="5878" max="5878" width="22.28515625" style="394" customWidth="1"/>
    <col min="5879" max="5879" width="23.5703125" style="394" customWidth="1"/>
    <col min="5880" max="5880" width="39" style="394" customWidth="1"/>
    <col min="5881" max="5881" width="36.42578125" style="394" customWidth="1"/>
    <col min="5882" max="5882" width="8" style="394" customWidth="1"/>
    <col min="5883" max="5883" width="15.5703125" style="394" customWidth="1"/>
    <col min="5884" max="5884" width="17.28515625" style="394" customWidth="1"/>
    <col min="5885" max="5885" width="18.85546875" style="394" customWidth="1"/>
    <col min="5886" max="5886" width="81" style="394" customWidth="1"/>
    <col min="5887" max="5887" width="14.85546875" style="394" customWidth="1"/>
    <col min="5888" max="5888" width="15.7109375" style="394" customWidth="1"/>
    <col min="5889" max="5889" width="17.5703125" style="394" customWidth="1"/>
    <col min="5890" max="5890" width="18.42578125" style="394" customWidth="1"/>
    <col min="5891" max="5891" width="16.5703125" style="394" customWidth="1"/>
    <col min="5892" max="5892" width="17.7109375" style="394" customWidth="1"/>
    <col min="5893" max="5893" width="17.85546875" style="394" customWidth="1"/>
    <col min="5894" max="5894" width="18.42578125" style="394" customWidth="1"/>
    <col min="5895" max="5895" width="15.42578125" style="394" customWidth="1"/>
    <col min="5896" max="5896" width="14.5703125" style="394" customWidth="1"/>
    <col min="5897" max="5897" width="15" style="394" customWidth="1"/>
    <col min="5898" max="5898" width="6.7109375" style="394" customWidth="1"/>
    <col min="5899" max="5899" width="14.28515625" style="394" customWidth="1"/>
    <col min="5900" max="5900" width="17.5703125" style="394" customWidth="1"/>
    <col min="5901" max="5901" width="27.7109375" style="394" customWidth="1"/>
    <col min="5902" max="5904" width="9.140625" style="394" customWidth="1"/>
    <col min="5905" max="5905" width="14.85546875" style="394" customWidth="1"/>
    <col min="5906" max="5906" width="13.85546875" style="394" customWidth="1"/>
    <col min="5907" max="6128" width="9.140625" style="394" customWidth="1"/>
    <col min="6129" max="6129" width="9" style="394"/>
    <col min="6130" max="6130" width="6.5703125" style="394" customWidth="1"/>
    <col min="6131" max="6131" width="79.5703125" style="394" customWidth="1"/>
    <col min="6132" max="6132" width="23.5703125" style="394" customWidth="1"/>
    <col min="6133" max="6133" width="27.85546875" style="394" customWidth="1"/>
    <col min="6134" max="6134" width="22.28515625" style="394" customWidth="1"/>
    <col min="6135" max="6135" width="23.5703125" style="394" customWidth="1"/>
    <col min="6136" max="6136" width="39" style="394" customWidth="1"/>
    <col min="6137" max="6137" width="36.42578125" style="394" customWidth="1"/>
    <col min="6138" max="6138" width="8" style="394" customWidth="1"/>
    <col min="6139" max="6139" width="15.5703125" style="394" customWidth="1"/>
    <col min="6140" max="6140" width="17.28515625" style="394" customWidth="1"/>
    <col min="6141" max="6141" width="18.85546875" style="394" customWidth="1"/>
    <col min="6142" max="6142" width="81" style="394" customWidth="1"/>
    <col min="6143" max="6143" width="14.85546875" style="394" customWidth="1"/>
    <col min="6144" max="6144" width="15.7109375" style="394" customWidth="1"/>
    <col min="6145" max="6145" width="17.5703125" style="394" customWidth="1"/>
    <col min="6146" max="6146" width="18.42578125" style="394" customWidth="1"/>
    <col min="6147" max="6147" width="16.5703125" style="394" customWidth="1"/>
    <col min="6148" max="6148" width="17.7109375" style="394" customWidth="1"/>
    <col min="6149" max="6149" width="17.85546875" style="394" customWidth="1"/>
    <col min="6150" max="6150" width="18.42578125" style="394" customWidth="1"/>
    <col min="6151" max="6151" width="15.42578125" style="394" customWidth="1"/>
    <col min="6152" max="6152" width="14.5703125" style="394" customWidth="1"/>
    <col min="6153" max="6153" width="15" style="394" customWidth="1"/>
    <col min="6154" max="6154" width="6.7109375" style="394" customWidth="1"/>
    <col min="6155" max="6155" width="14.28515625" style="394" customWidth="1"/>
    <col min="6156" max="6156" width="17.5703125" style="394" customWidth="1"/>
    <col min="6157" max="6157" width="27.7109375" style="394" customWidth="1"/>
    <col min="6158" max="6160" width="9.140625" style="394" customWidth="1"/>
    <col min="6161" max="6161" width="14.85546875" style="394" customWidth="1"/>
    <col min="6162" max="6162" width="13.85546875" style="394" customWidth="1"/>
    <col min="6163" max="6384" width="9.140625" style="394" customWidth="1"/>
    <col min="6385" max="6385" width="9" style="394"/>
    <col min="6386" max="6386" width="6.5703125" style="394" customWidth="1"/>
    <col min="6387" max="6387" width="79.5703125" style="394" customWidth="1"/>
    <col min="6388" max="6388" width="23.5703125" style="394" customWidth="1"/>
    <col min="6389" max="6389" width="27.85546875" style="394" customWidth="1"/>
    <col min="6390" max="6390" width="22.28515625" style="394" customWidth="1"/>
    <col min="6391" max="6391" width="23.5703125" style="394" customWidth="1"/>
    <col min="6392" max="6392" width="39" style="394" customWidth="1"/>
    <col min="6393" max="6393" width="36.42578125" style="394" customWidth="1"/>
    <col min="6394" max="6394" width="8" style="394" customWidth="1"/>
    <col min="6395" max="6395" width="15.5703125" style="394" customWidth="1"/>
    <col min="6396" max="6396" width="17.28515625" style="394" customWidth="1"/>
    <col min="6397" max="6397" width="18.85546875" style="394" customWidth="1"/>
    <col min="6398" max="6398" width="81" style="394" customWidth="1"/>
    <col min="6399" max="6399" width="14.85546875" style="394" customWidth="1"/>
    <col min="6400" max="6400" width="15.7109375" style="394" customWidth="1"/>
    <col min="6401" max="6401" width="17.5703125" style="394" customWidth="1"/>
    <col min="6402" max="6402" width="18.42578125" style="394" customWidth="1"/>
    <col min="6403" max="6403" width="16.5703125" style="394" customWidth="1"/>
    <col min="6404" max="6404" width="17.7109375" style="394" customWidth="1"/>
    <col min="6405" max="6405" width="17.85546875" style="394" customWidth="1"/>
    <col min="6406" max="6406" width="18.42578125" style="394" customWidth="1"/>
    <col min="6407" max="6407" width="15.42578125" style="394" customWidth="1"/>
    <col min="6408" max="6408" width="14.5703125" style="394" customWidth="1"/>
    <col min="6409" max="6409" width="15" style="394" customWidth="1"/>
    <col min="6410" max="6410" width="6.7109375" style="394" customWidth="1"/>
    <col min="6411" max="6411" width="14.28515625" style="394" customWidth="1"/>
    <col min="6412" max="6412" width="17.5703125" style="394" customWidth="1"/>
    <col min="6413" max="6413" width="27.7109375" style="394" customWidth="1"/>
    <col min="6414" max="6416" width="9.140625" style="394" customWidth="1"/>
    <col min="6417" max="6417" width="14.85546875" style="394" customWidth="1"/>
    <col min="6418" max="6418" width="13.85546875" style="394" customWidth="1"/>
    <col min="6419" max="6640" width="9.140625" style="394" customWidth="1"/>
    <col min="6641" max="6641" width="9" style="394"/>
    <col min="6642" max="6642" width="6.5703125" style="394" customWidth="1"/>
    <col min="6643" max="6643" width="79.5703125" style="394" customWidth="1"/>
    <col min="6644" max="6644" width="23.5703125" style="394" customWidth="1"/>
    <col min="6645" max="6645" width="27.85546875" style="394" customWidth="1"/>
    <col min="6646" max="6646" width="22.28515625" style="394" customWidth="1"/>
    <col min="6647" max="6647" width="23.5703125" style="394" customWidth="1"/>
    <col min="6648" max="6648" width="39" style="394" customWidth="1"/>
    <col min="6649" max="6649" width="36.42578125" style="394" customWidth="1"/>
    <col min="6650" max="6650" width="8" style="394" customWidth="1"/>
    <col min="6651" max="6651" width="15.5703125" style="394" customWidth="1"/>
    <col min="6652" max="6652" width="17.28515625" style="394" customWidth="1"/>
    <col min="6653" max="6653" width="18.85546875" style="394" customWidth="1"/>
    <col min="6654" max="6654" width="81" style="394" customWidth="1"/>
    <col min="6655" max="6655" width="14.85546875" style="394" customWidth="1"/>
    <col min="6656" max="6656" width="15.7109375" style="394" customWidth="1"/>
    <col min="6657" max="6657" width="17.5703125" style="394" customWidth="1"/>
    <col min="6658" max="6658" width="18.42578125" style="394" customWidth="1"/>
    <col min="6659" max="6659" width="16.5703125" style="394" customWidth="1"/>
    <col min="6660" max="6660" width="17.7109375" style="394" customWidth="1"/>
    <col min="6661" max="6661" width="17.85546875" style="394" customWidth="1"/>
    <col min="6662" max="6662" width="18.42578125" style="394" customWidth="1"/>
    <col min="6663" max="6663" width="15.42578125" style="394" customWidth="1"/>
    <col min="6664" max="6664" width="14.5703125" style="394" customWidth="1"/>
    <col min="6665" max="6665" width="15" style="394" customWidth="1"/>
    <col min="6666" max="6666" width="6.7109375" style="394" customWidth="1"/>
    <col min="6667" max="6667" width="14.28515625" style="394" customWidth="1"/>
    <col min="6668" max="6668" width="17.5703125" style="394" customWidth="1"/>
    <col min="6669" max="6669" width="27.7109375" style="394" customWidth="1"/>
    <col min="6670" max="6672" width="9.140625" style="394" customWidth="1"/>
    <col min="6673" max="6673" width="14.85546875" style="394" customWidth="1"/>
    <col min="6674" max="6674" width="13.85546875" style="394" customWidth="1"/>
    <col min="6675" max="6896" width="9.140625" style="394" customWidth="1"/>
    <col min="6897" max="6897" width="9" style="394"/>
    <col min="6898" max="6898" width="6.5703125" style="394" customWidth="1"/>
    <col min="6899" max="6899" width="79.5703125" style="394" customWidth="1"/>
    <col min="6900" max="6900" width="23.5703125" style="394" customWidth="1"/>
    <col min="6901" max="6901" width="27.85546875" style="394" customWidth="1"/>
    <col min="6902" max="6902" width="22.28515625" style="394" customWidth="1"/>
    <col min="6903" max="6903" width="23.5703125" style="394" customWidth="1"/>
    <col min="6904" max="6904" width="39" style="394" customWidth="1"/>
    <col min="6905" max="6905" width="36.42578125" style="394" customWidth="1"/>
    <col min="6906" max="6906" width="8" style="394" customWidth="1"/>
    <col min="6907" max="6907" width="15.5703125" style="394" customWidth="1"/>
    <col min="6908" max="6908" width="17.28515625" style="394" customWidth="1"/>
    <col min="6909" max="6909" width="18.85546875" style="394" customWidth="1"/>
    <col min="6910" max="6910" width="81" style="394" customWidth="1"/>
    <col min="6911" max="6911" width="14.85546875" style="394" customWidth="1"/>
    <col min="6912" max="6912" width="15.7109375" style="394" customWidth="1"/>
    <col min="6913" max="6913" width="17.5703125" style="394" customWidth="1"/>
    <col min="6914" max="6914" width="18.42578125" style="394" customWidth="1"/>
    <col min="6915" max="6915" width="16.5703125" style="394" customWidth="1"/>
    <col min="6916" max="6916" width="17.7109375" style="394" customWidth="1"/>
    <col min="6917" max="6917" width="17.85546875" style="394" customWidth="1"/>
    <col min="6918" max="6918" width="18.42578125" style="394" customWidth="1"/>
    <col min="6919" max="6919" width="15.42578125" style="394" customWidth="1"/>
    <col min="6920" max="6920" width="14.5703125" style="394" customWidth="1"/>
    <col min="6921" max="6921" width="15" style="394" customWidth="1"/>
    <col min="6922" max="6922" width="6.7109375" style="394" customWidth="1"/>
    <col min="6923" max="6923" width="14.28515625" style="394" customWidth="1"/>
    <col min="6924" max="6924" width="17.5703125" style="394" customWidth="1"/>
    <col min="6925" max="6925" width="27.7109375" style="394" customWidth="1"/>
    <col min="6926" max="6928" width="9.140625" style="394" customWidth="1"/>
    <col min="6929" max="6929" width="14.85546875" style="394" customWidth="1"/>
    <col min="6930" max="6930" width="13.85546875" style="394" customWidth="1"/>
    <col min="6931" max="7152" width="9.140625" style="394" customWidth="1"/>
    <col min="7153" max="7153" width="9" style="394"/>
    <col min="7154" max="7154" width="6.5703125" style="394" customWidth="1"/>
    <col min="7155" max="7155" width="79.5703125" style="394" customWidth="1"/>
    <col min="7156" max="7156" width="23.5703125" style="394" customWidth="1"/>
    <col min="7157" max="7157" width="27.85546875" style="394" customWidth="1"/>
    <col min="7158" max="7158" width="22.28515625" style="394" customWidth="1"/>
    <col min="7159" max="7159" width="23.5703125" style="394" customWidth="1"/>
    <col min="7160" max="7160" width="39" style="394" customWidth="1"/>
    <col min="7161" max="7161" width="36.42578125" style="394" customWidth="1"/>
    <col min="7162" max="7162" width="8" style="394" customWidth="1"/>
    <col min="7163" max="7163" width="15.5703125" style="394" customWidth="1"/>
    <col min="7164" max="7164" width="17.28515625" style="394" customWidth="1"/>
    <col min="7165" max="7165" width="18.85546875" style="394" customWidth="1"/>
    <col min="7166" max="7166" width="81" style="394" customWidth="1"/>
    <col min="7167" max="7167" width="14.85546875" style="394" customWidth="1"/>
    <col min="7168" max="7168" width="15.7109375" style="394" customWidth="1"/>
    <col min="7169" max="7169" width="17.5703125" style="394" customWidth="1"/>
    <col min="7170" max="7170" width="18.42578125" style="394" customWidth="1"/>
    <col min="7171" max="7171" width="16.5703125" style="394" customWidth="1"/>
    <col min="7172" max="7172" width="17.7109375" style="394" customWidth="1"/>
    <col min="7173" max="7173" width="17.85546875" style="394" customWidth="1"/>
    <col min="7174" max="7174" width="18.42578125" style="394" customWidth="1"/>
    <col min="7175" max="7175" width="15.42578125" style="394" customWidth="1"/>
    <col min="7176" max="7176" width="14.5703125" style="394" customWidth="1"/>
    <col min="7177" max="7177" width="15" style="394" customWidth="1"/>
    <col min="7178" max="7178" width="6.7109375" style="394" customWidth="1"/>
    <col min="7179" max="7179" width="14.28515625" style="394" customWidth="1"/>
    <col min="7180" max="7180" width="17.5703125" style="394" customWidth="1"/>
    <col min="7181" max="7181" width="27.7109375" style="394" customWidth="1"/>
    <col min="7182" max="7184" width="9.140625" style="394" customWidth="1"/>
    <col min="7185" max="7185" width="14.85546875" style="394" customWidth="1"/>
    <col min="7186" max="7186" width="13.85546875" style="394" customWidth="1"/>
    <col min="7187" max="7408" width="9.140625" style="394" customWidth="1"/>
    <col min="7409" max="7409" width="9" style="394"/>
    <col min="7410" max="7410" width="6.5703125" style="394" customWidth="1"/>
    <col min="7411" max="7411" width="79.5703125" style="394" customWidth="1"/>
    <col min="7412" max="7412" width="23.5703125" style="394" customWidth="1"/>
    <col min="7413" max="7413" width="27.85546875" style="394" customWidth="1"/>
    <col min="7414" max="7414" width="22.28515625" style="394" customWidth="1"/>
    <col min="7415" max="7415" width="23.5703125" style="394" customWidth="1"/>
    <col min="7416" max="7416" width="39" style="394" customWidth="1"/>
    <col min="7417" max="7417" width="36.42578125" style="394" customWidth="1"/>
    <col min="7418" max="7418" width="8" style="394" customWidth="1"/>
    <col min="7419" max="7419" width="15.5703125" style="394" customWidth="1"/>
    <col min="7420" max="7420" width="17.28515625" style="394" customWidth="1"/>
    <col min="7421" max="7421" width="18.85546875" style="394" customWidth="1"/>
    <col min="7422" max="7422" width="81" style="394" customWidth="1"/>
    <col min="7423" max="7423" width="14.85546875" style="394" customWidth="1"/>
    <col min="7424" max="7424" width="15.7109375" style="394" customWidth="1"/>
    <col min="7425" max="7425" width="17.5703125" style="394" customWidth="1"/>
    <col min="7426" max="7426" width="18.42578125" style="394" customWidth="1"/>
    <col min="7427" max="7427" width="16.5703125" style="394" customWidth="1"/>
    <col min="7428" max="7428" width="17.7109375" style="394" customWidth="1"/>
    <col min="7429" max="7429" width="17.85546875" style="394" customWidth="1"/>
    <col min="7430" max="7430" width="18.42578125" style="394" customWidth="1"/>
    <col min="7431" max="7431" width="15.42578125" style="394" customWidth="1"/>
    <col min="7432" max="7432" width="14.5703125" style="394" customWidth="1"/>
    <col min="7433" max="7433" width="15" style="394" customWidth="1"/>
    <col min="7434" max="7434" width="6.7109375" style="394" customWidth="1"/>
    <col min="7435" max="7435" width="14.28515625" style="394" customWidth="1"/>
    <col min="7436" max="7436" width="17.5703125" style="394" customWidth="1"/>
    <col min="7437" max="7437" width="27.7109375" style="394" customWidth="1"/>
    <col min="7438" max="7440" width="9.140625" style="394" customWidth="1"/>
    <col min="7441" max="7441" width="14.85546875" style="394" customWidth="1"/>
    <col min="7442" max="7442" width="13.85546875" style="394" customWidth="1"/>
    <col min="7443" max="7664" width="9.140625" style="394" customWidth="1"/>
    <col min="7665" max="7665" width="9" style="394"/>
    <col min="7666" max="7666" width="6.5703125" style="394" customWidth="1"/>
    <col min="7667" max="7667" width="79.5703125" style="394" customWidth="1"/>
    <col min="7668" max="7668" width="23.5703125" style="394" customWidth="1"/>
    <col min="7669" max="7669" width="27.85546875" style="394" customWidth="1"/>
    <col min="7670" max="7670" width="22.28515625" style="394" customWidth="1"/>
    <col min="7671" max="7671" width="23.5703125" style="394" customWidth="1"/>
    <col min="7672" max="7672" width="39" style="394" customWidth="1"/>
    <col min="7673" max="7673" width="36.42578125" style="394" customWidth="1"/>
    <col min="7674" max="7674" width="8" style="394" customWidth="1"/>
    <col min="7675" max="7675" width="15.5703125" style="394" customWidth="1"/>
    <col min="7676" max="7676" width="17.28515625" style="394" customWidth="1"/>
    <col min="7677" max="7677" width="18.85546875" style="394" customWidth="1"/>
    <col min="7678" max="7678" width="81" style="394" customWidth="1"/>
    <col min="7679" max="7679" width="14.85546875" style="394" customWidth="1"/>
    <col min="7680" max="7680" width="15.7109375" style="394" customWidth="1"/>
    <col min="7681" max="7681" width="17.5703125" style="394" customWidth="1"/>
    <col min="7682" max="7682" width="18.42578125" style="394" customWidth="1"/>
    <col min="7683" max="7683" width="16.5703125" style="394" customWidth="1"/>
    <col min="7684" max="7684" width="17.7109375" style="394" customWidth="1"/>
    <col min="7685" max="7685" width="17.85546875" style="394" customWidth="1"/>
    <col min="7686" max="7686" width="18.42578125" style="394" customWidth="1"/>
    <col min="7687" max="7687" width="15.42578125" style="394" customWidth="1"/>
    <col min="7688" max="7688" width="14.5703125" style="394" customWidth="1"/>
    <col min="7689" max="7689" width="15" style="394" customWidth="1"/>
    <col min="7690" max="7690" width="6.7109375" style="394" customWidth="1"/>
    <col min="7691" max="7691" width="14.28515625" style="394" customWidth="1"/>
    <col min="7692" max="7692" width="17.5703125" style="394" customWidth="1"/>
    <col min="7693" max="7693" width="27.7109375" style="394" customWidth="1"/>
    <col min="7694" max="7696" width="9.140625" style="394" customWidth="1"/>
    <col min="7697" max="7697" width="14.85546875" style="394" customWidth="1"/>
    <col min="7698" max="7698" width="13.85546875" style="394" customWidth="1"/>
    <col min="7699" max="7920" width="9.140625" style="394" customWidth="1"/>
    <col min="7921" max="7921" width="9" style="394"/>
    <col min="7922" max="7922" width="6.5703125" style="394" customWidth="1"/>
    <col min="7923" max="7923" width="79.5703125" style="394" customWidth="1"/>
    <col min="7924" max="7924" width="23.5703125" style="394" customWidth="1"/>
    <col min="7925" max="7925" width="27.85546875" style="394" customWidth="1"/>
    <col min="7926" max="7926" width="22.28515625" style="394" customWidth="1"/>
    <col min="7927" max="7927" width="23.5703125" style="394" customWidth="1"/>
    <col min="7928" max="7928" width="39" style="394" customWidth="1"/>
    <col min="7929" max="7929" width="36.42578125" style="394" customWidth="1"/>
    <col min="7930" max="7930" width="8" style="394" customWidth="1"/>
    <col min="7931" max="7931" width="15.5703125" style="394" customWidth="1"/>
    <col min="7932" max="7932" width="17.28515625" style="394" customWidth="1"/>
    <col min="7933" max="7933" width="18.85546875" style="394" customWidth="1"/>
    <col min="7934" max="7934" width="81" style="394" customWidth="1"/>
    <col min="7935" max="7935" width="14.85546875" style="394" customWidth="1"/>
    <col min="7936" max="7936" width="15.7109375" style="394" customWidth="1"/>
    <col min="7937" max="7937" width="17.5703125" style="394" customWidth="1"/>
    <col min="7938" max="7938" width="18.42578125" style="394" customWidth="1"/>
    <col min="7939" max="7939" width="16.5703125" style="394" customWidth="1"/>
    <col min="7940" max="7940" width="17.7109375" style="394" customWidth="1"/>
    <col min="7941" max="7941" width="17.85546875" style="394" customWidth="1"/>
    <col min="7942" max="7942" width="18.42578125" style="394" customWidth="1"/>
    <col min="7943" max="7943" width="15.42578125" style="394" customWidth="1"/>
    <col min="7944" max="7944" width="14.5703125" style="394" customWidth="1"/>
    <col min="7945" max="7945" width="15" style="394" customWidth="1"/>
    <col min="7946" max="7946" width="6.7109375" style="394" customWidth="1"/>
    <col min="7947" max="7947" width="14.28515625" style="394" customWidth="1"/>
    <col min="7948" max="7948" width="17.5703125" style="394" customWidth="1"/>
    <col min="7949" max="7949" width="27.7109375" style="394" customWidth="1"/>
    <col min="7950" max="7952" width="9.140625" style="394" customWidth="1"/>
    <col min="7953" max="7953" width="14.85546875" style="394" customWidth="1"/>
    <col min="7954" max="7954" width="13.85546875" style="394" customWidth="1"/>
    <col min="7955" max="8176" width="9.140625" style="394" customWidth="1"/>
    <col min="8177" max="8177" width="9" style="394"/>
    <col min="8178" max="8178" width="6.5703125" style="394" customWidth="1"/>
    <col min="8179" max="8179" width="79.5703125" style="394" customWidth="1"/>
    <col min="8180" max="8180" width="23.5703125" style="394" customWidth="1"/>
    <col min="8181" max="8181" width="27.85546875" style="394" customWidth="1"/>
    <col min="8182" max="8182" width="22.28515625" style="394" customWidth="1"/>
    <col min="8183" max="8183" width="23.5703125" style="394" customWidth="1"/>
    <col min="8184" max="8184" width="39" style="394" customWidth="1"/>
    <col min="8185" max="8185" width="36.42578125" style="394" customWidth="1"/>
    <col min="8186" max="8186" width="8" style="394" customWidth="1"/>
    <col min="8187" max="8187" width="15.5703125" style="394" customWidth="1"/>
    <col min="8188" max="8188" width="17.28515625" style="394" customWidth="1"/>
    <col min="8189" max="8189" width="18.85546875" style="394" customWidth="1"/>
    <col min="8190" max="8190" width="81" style="394" customWidth="1"/>
    <col min="8191" max="8191" width="14.85546875" style="394" customWidth="1"/>
    <col min="8192" max="8192" width="15.7109375" style="394" customWidth="1"/>
    <col min="8193" max="8193" width="17.5703125" style="394" customWidth="1"/>
    <col min="8194" max="8194" width="18.42578125" style="394" customWidth="1"/>
    <col min="8195" max="8195" width="16.5703125" style="394" customWidth="1"/>
    <col min="8196" max="8196" width="17.7109375" style="394" customWidth="1"/>
    <col min="8197" max="8197" width="17.85546875" style="394" customWidth="1"/>
    <col min="8198" max="8198" width="18.42578125" style="394" customWidth="1"/>
    <col min="8199" max="8199" width="15.42578125" style="394" customWidth="1"/>
    <col min="8200" max="8200" width="14.5703125" style="394" customWidth="1"/>
    <col min="8201" max="8201" width="15" style="394" customWidth="1"/>
    <col min="8202" max="8202" width="6.7109375" style="394" customWidth="1"/>
    <col min="8203" max="8203" width="14.28515625" style="394" customWidth="1"/>
    <col min="8204" max="8204" width="17.5703125" style="394" customWidth="1"/>
    <col min="8205" max="8205" width="27.7109375" style="394" customWidth="1"/>
    <col min="8206" max="8208" width="9.140625" style="394" customWidth="1"/>
    <col min="8209" max="8209" width="14.85546875" style="394" customWidth="1"/>
    <col min="8210" max="8210" width="13.85546875" style="394" customWidth="1"/>
    <col min="8211" max="8432" width="9.140625" style="394" customWidth="1"/>
    <col min="8433" max="8433" width="9" style="394"/>
    <col min="8434" max="8434" width="6.5703125" style="394" customWidth="1"/>
    <col min="8435" max="8435" width="79.5703125" style="394" customWidth="1"/>
    <col min="8436" max="8436" width="23.5703125" style="394" customWidth="1"/>
    <col min="8437" max="8437" width="27.85546875" style="394" customWidth="1"/>
    <col min="8438" max="8438" width="22.28515625" style="394" customWidth="1"/>
    <col min="8439" max="8439" width="23.5703125" style="394" customWidth="1"/>
    <col min="8440" max="8440" width="39" style="394" customWidth="1"/>
    <col min="8441" max="8441" width="36.42578125" style="394" customWidth="1"/>
    <col min="8442" max="8442" width="8" style="394" customWidth="1"/>
    <col min="8443" max="8443" width="15.5703125" style="394" customWidth="1"/>
    <col min="8444" max="8444" width="17.28515625" style="394" customWidth="1"/>
    <col min="8445" max="8445" width="18.85546875" style="394" customWidth="1"/>
    <col min="8446" max="8446" width="81" style="394" customWidth="1"/>
    <col min="8447" max="8447" width="14.85546875" style="394" customWidth="1"/>
    <col min="8448" max="8448" width="15.7109375" style="394" customWidth="1"/>
    <col min="8449" max="8449" width="17.5703125" style="394" customWidth="1"/>
    <col min="8450" max="8450" width="18.42578125" style="394" customWidth="1"/>
    <col min="8451" max="8451" width="16.5703125" style="394" customWidth="1"/>
    <col min="8452" max="8452" width="17.7109375" style="394" customWidth="1"/>
    <col min="8453" max="8453" width="17.85546875" style="394" customWidth="1"/>
    <col min="8454" max="8454" width="18.42578125" style="394" customWidth="1"/>
    <col min="8455" max="8455" width="15.42578125" style="394" customWidth="1"/>
    <col min="8456" max="8456" width="14.5703125" style="394" customWidth="1"/>
    <col min="8457" max="8457" width="15" style="394" customWidth="1"/>
    <col min="8458" max="8458" width="6.7109375" style="394" customWidth="1"/>
    <col min="8459" max="8459" width="14.28515625" style="394" customWidth="1"/>
    <col min="8460" max="8460" width="17.5703125" style="394" customWidth="1"/>
    <col min="8461" max="8461" width="27.7109375" style="394" customWidth="1"/>
    <col min="8462" max="8464" width="9.140625" style="394" customWidth="1"/>
    <col min="8465" max="8465" width="14.85546875" style="394" customWidth="1"/>
    <col min="8466" max="8466" width="13.85546875" style="394" customWidth="1"/>
    <col min="8467" max="8688" width="9.140625" style="394" customWidth="1"/>
    <col min="8689" max="8689" width="9" style="394"/>
    <col min="8690" max="8690" width="6.5703125" style="394" customWidth="1"/>
    <col min="8691" max="8691" width="79.5703125" style="394" customWidth="1"/>
    <col min="8692" max="8692" width="23.5703125" style="394" customWidth="1"/>
    <col min="8693" max="8693" width="27.85546875" style="394" customWidth="1"/>
    <col min="8694" max="8694" width="22.28515625" style="394" customWidth="1"/>
    <col min="8695" max="8695" width="23.5703125" style="394" customWidth="1"/>
    <col min="8696" max="8696" width="39" style="394" customWidth="1"/>
    <col min="8697" max="8697" width="36.42578125" style="394" customWidth="1"/>
    <col min="8698" max="8698" width="8" style="394" customWidth="1"/>
    <col min="8699" max="8699" width="15.5703125" style="394" customWidth="1"/>
    <col min="8700" max="8700" width="17.28515625" style="394" customWidth="1"/>
    <col min="8701" max="8701" width="18.85546875" style="394" customWidth="1"/>
    <col min="8702" max="8702" width="81" style="394" customWidth="1"/>
    <col min="8703" max="8703" width="14.85546875" style="394" customWidth="1"/>
    <col min="8704" max="8704" width="15.7109375" style="394" customWidth="1"/>
    <col min="8705" max="8705" width="17.5703125" style="394" customWidth="1"/>
    <col min="8706" max="8706" width="18.42578125" style="394" customWidth="1"/>
    <col min="8707" max="8707" width="16.5703125" style="394" customWidth="1"/>
    <col min="8708" max="8708" width="17.7109375" style="394" customWidth="1"/>
    <col min="8709" max="8709" width="17.85546875" style="394" customWidth="1"/>
    <col min="8710" max="8710" width="18.42578125" style="394" customWidth="1"/>
    <col min="8711" max="8711" width="15.42578125" style="394" customWidth="1"/>
    <col min="8712" max="8712" width="14.5703125" style="394" customWidth="1"/>
    <col min="8713" max="8713" width="15" style="394" customWidth="1"/>
    <col min="8714" max="8714" width="6.7109375" style="394" customWidth="1"/>
    <col min="8715" max="8715" width="14.28515625" style="394" customWidth="1"/>
    <col min="8716" max="8716" width="17.5703125" style="394" customWidth="1"/>
    <col min="8717" max="8717" width="27.7109375" style="394" customWidth="1"/>
    <col min="8718" max="8720" width="9.140625" style="394" customWidth="1"/>
    <col min="8721" max="8721" width="14.85546875" style="394" customWidth="1"/>
    <col min="8722" max="8722" width="13.85546875" style="394" customWidth="1"/>
    <col min="8723" max="8944" width="9.140625" style="394" customWidth="1"/>
    <col min="8945" max="8945" width="9" style="394"/>
    <col min="8946" max="8946" width="6.5703125" style="394" customWidth="1"/>
    <col min="8947" max="8947" width="79.5703125" style="394" customWidth="1"/>
    <col min="8948" max="8948" width="23.5703125" style="394" customWidth="1"/>
    <col min="8949" max="8949" width="27.85546875" style="394" customWidth="1"/>
    <col min="8950" max="8950" width="22.28515625" style="394" customWidth="1"/>
    <col min="8951" max="8951" width="23.5703125" style="394" customWidth="1"/>
    <col min="8952" max="8952" width="39" style="394" customWidth="1"/>
    <col min="8953" max="8953" width="36.42578125" style="394" customWidth="1"/>
    <col min="8954" max="8954" width="8" style="394" customWidth="1"/>
    <col min="8955" max="8955" width="15.5703125" style="394" customWidth="1"/>
    <col min="8956" max="8956" width="17.28515625" style="394" customWidth="1"/>
    <col min="8957" max="8957" width="18.85546875" style="394" customWidth="1"/>
    <col min="8958" max="8958" width="81" style="394" customWidth="1"/>
    <col min="8959" max="8959" width="14.85546875" style="394" customWidth="1"/>
    <col min="8960" max="8960" width="15.7109375" style="394" customWidth="1"/>
    <col min="8961" max="8961" width="17.5703125" style="394" customWidth="1"/>
    <col min="8962" max="8962" width="18.42578125" style="394" customWidth="1"/>
    <col min="8963" max="8963" width="16.5703125" style="394" customWidth="1"/>
    <col min="8964" max="8964" width="17.7109375" style="394" customWidth="1"/>
    <col min="8965" max="8965" width="17.85546875" style="394" customWidth="1"/>
    <col min="8966" max="8966" width="18.42578125" style="394" customWidth="1"/>
    <col min="8967" max="8967" width="15.42578125" style="394" customWidth="1"/>
    <col min="8968" max="8968" width="14.5703125" style="394" customWidth="1"/>
    <col min="8969" max="8969" width="15" style="394" customWidth="1"/>
    <col min="8970" max="8970" width="6.7109375" style="394" customWidth="1"/>
    <col min="8971" max="8971" width="14.28515625" style="394" customWidth="1"/>
    <col min="8972" max="8972" width="17.5703125" style="394" customWidth="1"/>
    <col min="8973" max="8973" width="27.7109375" style="394" customWidth="1"/>
    <col min="8974" max="8976" width="9.140625" style="394" customWidth="1"/>
    <col min="8977" max="8977" width="14.85546875" style="394" customWidth="1"/>
    <col min="8978" max="8978" width="13.85546875" style="394" customWidth="1"/>
    <col min="8979" max="9200" width="9.140625" style="394" customWidth="1"/>
    <col min="9201" max="9201" width="9" style="394"/>
    <col min="9202" max="9202" width="6.5703125" style="394" customWidth="1"/>
    <col min="9203" max="9203" width="79.5703125" style="394" customWidth="1"/>
    <col min="9204" max="9204" width="23.5703125" style="394" customWidth="1"/>
    <col min="9205" max="9205" width="27.85546875" style="394" customWidth="1"/>
    <col min="9206" max="9206" width="22.28515625" style="394" customWidth="1"/>
    <col min="9207" max="9207" width="23.5703125" style="394" customWidth="1"/>
    <col min="9208" max="9208" width="39" style="394" customWidth="1"/>
    <col min="9209" max="9209" width="36.42578125" style="394" customWidth="1"/>
    <col min="9210" max="9210" width="8" style="394" customWidth="1"/>
    <col min="9211" max="9211" width="15.5703125" style="394" customWidth="1"/>
    <col min="9212" max="9212" width="17.28515625" style="394" customWidth="1"/>
    <col min="9213" max="9213" width="18.85546875" style="394" customWidth="1"/>
    <col min="9214" max="9214" width="81" style="394" customWidth="1"/>
    <col min="9215" max="9215" width="14.85546875" style="394" customWidth="1"/>
    <col min="9216" max="9216" width="15.7109375" style="394" customWidth="1"/>
    <col min="9217" max="9217" width="17.5703125" style="394" customWidth="1"/>
    <col min="9218" max="9218" width="18.42578125" style="394" customWidth="1"/>
    <col min="9219" max="9219" width="16.5703125" style="394" customWidth="1"/>
    <col min="9220" max="9220" width="17.7109375" style="394" customWidth="1"/>
    <col min="9221" max="9221" width="17.85546875" style="394" customWidth="1"/>
    <col min="9222" max="9222" width="18.42578125" style="394" customWidth="1"/>
    <col min="9223" max="9223" width="15.42578125" style="394" customWidth="1"/>
    <col min="9224" max="9224" width="14.5703125" style="394" customWidth="1"/>
    <col min="9225" max="9225" width="15" style="394" customWidth="1"/>
    <col min="9226" max="9226" width="6.7109375" style="394" customWidth="1"/>
    <col min="9227" max="9227" width="14.28515625" style="394" customWidth="1"/>
    <col min="9228" max="9228" width="17.5703125" style="394" customWidth="1"/>
    <col min="9229" max="9229" width="27.7109375" style="394" customWidth="1"/>
    <col min="9230" max="9232" width="9.140625" style="394" customWidth="1"/>
    <col min="9233" max="9233" width="14.85546875" style="394" customWidth="1"/>
    <col min="9234" max="9234" width="13.85546875" style="394" customWidth="1"/>
    <col min="9235" max="9456" width="9.140625" style="394" customWidth="1"/>
    <col min="9457" max="9457" width="9" style="394"/>
    <col min="9458" max="9458" width="6.5703125" style="394" customWidth="1"/>
    <col min="9459" max="9459" width="79.5703125" style="394" customWidth="1"/>
    <col min="9460" max="9460" width="23.5703125" style="394" customWidth="1"/>
    <col min="9461" max="9461" width="27.85546875" style="394" customWidth="1"/>
    <col min="9462" max="9462" width="22.28515625" style="394" customWidth="1"/>
    <col min="9463" max="9463" width="23.5703125" style="394" customWidth="1"/>
    <col min="9464" max="9464" width="39" style="394" customWidth="1"/>
    <col min="9465" max="9465" width="36.42578125" style="394" customWidth="1"/>
    <col min="9466" max="9466" width="8" style="394" customWidth="1"/>
    <col min="9467" max="9467" width="15.5703125" style="394" customWidth="1"/>
    <col min="9468" max="9468" width="17.28515625" style="394" customWidth="1"/>
    <col min="9469" max="9469" width="18.85546875" style="394" customWidth="1"/>
    <col min="9470" max="9470" width="81" style="394" customWidth="1"/>
    <col min="9471" max="9471" width="14.85546875" style="394" customWidth="1"/>
    <col min="9472" max="9472" width="15.7109375" style="394" customWidth="1"/>
    <col min="9473" max="9473" width="17.5703125" style="394" customWidth="1"/>
    <col min="9474" max="9474" width="18.42578125" style="394" customWidth="1"/>
    <col min="9475" max="9475" width="16.5703125" style="394" customWidth="1"/>
    <col min="9476" max="9476" width="17.7109375" style="394" customWidth="1"/>
    <col min="9477" max="9477" width="17.85546875" style="394" customWidth="1"/>
    <col min="9478" max="9478" width="18.42578125" style="394" customWidth="1"/>
    <col min="9479" max="9479" width="15.42578125" style="394" customWidth="1"/>
    <col min="9480" max="9480" width="14.5703125" style="394" customWidth="1"/>
    <col min="9481" max="9481" width="15" style="394" customWidth="1"/>
    <col min="9482" max="9482" width="6.7109375" style="394" customWidth="1"/>
    <col min="9483" max="9483" width="14.28515625" style="394" customWidth="1"/>
    <col min="9484" max="9484" width="17.5703125" style="394" customWidth="1"/>
    <col min="9485" max="9485" width="27.7109375" style="394" customWidth="1"/>
    <col min="9486" max="9488" width="9.140625" style="394" customWidth="1"/>
    <col min="9489" max="9489" width="14.85546875" style="394" customWidth="1"/>
    <col min="9490" max="9490" width="13.85546875" style="394" customWidth="1"/>
    <col min="9491" max="9712" width="9.140625" style="394" customWidth="1"/>
    <col min="9713" max="9713" width="9" style="394"/>
    <col min="9714" max="9714" width="6.5703125" style="394" customWidth="1"/>
    <col min="9715" max="9715" width="79.5703125" style="394" customWidth="1"/>
    <col min="9716" max="9716" width="23.5703125" style="394" customWidth="1"/>
    <col min="9717" max="9717" width="27.85546875" style="394" customWidth="1"/>
    <col min="9718" max="9718" width="22.28515625" style="394" customWidth="1"/>
    <col min="9719" max="9719" width="23.5703125" style="394" customWidth="1"/>
    <col min="9720" max="9720" width="39" style="394" customWidth="1"/>
    <col min="9721" max="9721" width="36.42578125" style="394" customWidth="1"/>
    <col min="9722" max="9722" width="8" style="394" customWidth="1"/>
    <col min="9723" max="9723" width="15.5703125" style="394" customWidth="1"/>
    <col min="9724" max="9724" width="17.28515625" style="394" customWidth="1"/>
    <col min="9725" max="9725" width="18.85546875" style="394" customWidth="1"/>
    <col min="9726" max="9726" width="81" style="394" customWidth="1"/>
    <col min="9727" max="9727" width="14.85546875" style="394" customWidth="1"/>
    <col min="9728" max="9728" width="15.7109375" style="394" customWidth="1"/>
    <col min="9729" max="9729" width="17.5703125" style="394" customWidth="1"/>
    <col min="9730" max="9730" width="18.42578125" style="394" customWidth="1"/>
    <col min="9731" max="9731" width="16.5703125" style="394" customWidth="1"/>
    <col min="9732" max="9732" width="17.7109375" style="394" customWidth="1"/>
    <col min="9733" max="9733" width="17.85546875" style="394" customWidth="1"/>
    <col min="9734" max="9734" width="18.42578125" style="394" customWidth="1"/>
    <col min="9735" max="9735" width="15.42578125" style="394" customWidth="1"/>
    <col min="9736" max="9736" width="14.5703125" style="394" customWidth="1"/>
    <col min="9737" max="9737" width="15" style="394" customWidth="1"/>
    <col min="9738" max="9738" width="6.7109375" style="394" customWidth="1"/>
    <col min="9739" max="9739" width="14.28515625" style="394" customWidth="1"/>
    <col min="9740" max="9740" width="17.5703125" style="394" customWidth="1"/>
    <col min="9741" max="9741" width="27.7109375" style="394" customWidth="1"/>
    <col min="9742" max="9744" width="9.140625" style="394" customWidth="1"/>
    <col min="9745" max="9745" width="14.85546875" style="394" customWidth="1"/>
    <col min="9746" max="9746" width="13.85546875" style="394" customWidth="1"/>
    <col min="9747" max="9968" width="9.140625" style="394" customWidth="1"/>
    <col min="9969" max="9969" width="9" style="394"/>
    <col min="9970" max="9970" width="6.5703125" style="394" customWidth="1"/>
    <col min="9971" max="9971" width="79.5703125" style="394" customWidth="1"/>
    <col min="9972" max="9972" width="23.5703125" style="394" customWidth="1"/>
    <col min="9973" max="9973" width="27.85546875" style="394" customWidth="1"/>
    <col min="9974" max="9974" width="22.28515625" style="394" customWidth="1"/>
    <col min="9975" max="9975" width="23.5703125" style="394" customWidth="1"/>
    <col min="9976" max="9976" width="39" style="394" customWidth="1"/>
    <col min="9977" max="9977" width="36.42578125" style="394" customWidth="1"/>
    <col min="9978" max="9978" width="8" style="394" customWidth="1"/>
    <col min="9979" max="9979" width="15.5703125" style="394" customWidth="1"/>
    <col min="9980" max="9980" width="17.28515625" style="394" customWidth="1"/>
    <col min="9981" max="9981" width="18.85546875" style="394" customWidth="1"/>
    <col min="9982" max="9982" width="81" style="394" customWidth="1"/>
    <col min="9983" max="9983" width="14.85546875" style="394" customWidth="1"/>
    <col min="9984" max="9984" width="15.7109375" style="394" customWidth="1"/>
    <col min="9985" max="9985" width="17.5703125" style="394" customWidth="1"/>
    <col min="9986" max="9986" width="18.42578125" style="394" customWidth="1"/>
    <col min="9987" max="9987" width="16.5703125" style="394" customWidth="1"/>
    <col min="9988" max="9988" width="17.7109375" style="394" customWidth="1"/>
    <col min="9989" max="9989" width="17.85546875" style="394" customWidth="1"/>
    <col min="9990" max="9990" width="18.42578125" style="394" customWidth="1"/>
    <col min="9991" max="9991" width="15.42578125" style="394" customWidth="1"/>
    <col min="9992" max="9992" width="14.5703125" style="394" customWidth="1"/>
    <col min="9993" max="9993" width="15" style="394" customWidth="1"/>
    <col min="9994" max="9994" width="6.7109375" style="394" customWidth="1"/>
    <col min="9995" max="9995" width="14.28515625" style="394" customWidth="1"/>
    <col min="9996" max="9996" width="17.5703125" style="394" customWidth="1"/>
    <col min="9997" max="9997" width="27.7109375" style="394" customWidth="1"/>
    <col min="9998" max="10000" width="9.140625" style="394" customWidth="1"/>
    <col min="10001" max="10001" width="14.85546875" style="394" customWidth="1"/>
    <col min="10002" max="10002" width="13.85546875" style="394" customWidth="1"/>
    <col min="10003" max="10224" width="9.140625" style="394" customWidth="1"/>
    <col min="10225" max="10225" width="9" style="394"/>
    <col min="10226" max="10226" width="6.5703125" style="394" customWidth="1"/>
    <col min="10227" max="10227" width="79.5703125" style="394" customWidth="1"/>
    <col min="10228" max="10228" width="23.5703125" style="394" customWidth="1"/>
    <col min="10229" max="10229" width="27.85546875" style="394" customWidth="1"/>
    <col min="10230" max="10230" width="22.28515625" style="394" customWidth="1"/>
    <col min="10231" max="10231" width="23.5703125" style="394" customWidth="1"/>
    <col min="10232" max="10232" width="39" style="394" customWidth="1"/>
    <col min="10233" max="10233" width="36.42578125" style="394" customWidth="1"/>
    <col min="10234" max="10234" width="8" style="394" customWidth="1"/>
    <col min="10235" max="10235" width="15.5703125" style="394" customWidth="1"/>
    <col min="10236" max="10236" width="17.28515625" style="394" customWidth="1"/>
    <col min="10237" max="10237" width="18.85546875" style="394" customWidth="1"/>
    <col min="10238" max="10238" width="81" style="394" customWidth="1"/>
    <col min="10239" max="10239" width="14.85546875" style="394" customWidth="1"/>
    <col min="10240" max="10240" width="15.7109375" style="394" customWidth="1"/>
    <col min="10241" max="10241" width="17.5703125" style="394" customWidth="1"/>
    <col min="10242" max="10242" width="18.42578125" style="394" customWidth="1"/>
    <col min="10243" max="10243" width="16.5703125" style="394" customWidth="1"/>
    <col min="10244" max="10244" width="17.7109375" style="394" customWidth="1"/>
    <col min="10245" max="10245" width="17.85546875" style="394" customWidth="1"/>
    <col min="10246" max="10246" width="18.42578125" style="394" customWidth="1"/>
    <col min="10247" max="10247" width="15.42578125" style="394" customWidth="1"/>
    <col min="10248" max="10248" width="14.5703125" style="394" customWidth="1"/>
    <col min="10249" max="10249" width="15" style="394" customWidth="1"/>
    <col min="10250" max="10250" width="6.7109375" style="394" customWidth="1"/>
    <col min="10251" max="10251" width="14.28515625" style="394" customWidth="1"/>
    <col min="10252" max="10252" width="17.5703125" style="394" customWidth="1"/>
    <col min="10253" max="10253" width="27.7109375" style="394" customWidth="1"/>
    <col min="10254" max="10256" width="9.140625" style="394" customWidth="1"/>
    <col min="10257" max="10257" width="14.85546875" style="394" customWidth="1"/>
    <col min="10258" max="10258" width="13.85546875" style="394" customWidth="1"/>
    <col min="10259" max="10480" width="9.140625" style="394" customWidth="1"/>
    <col min="10481" max="10481" width="9" style="394"/>
    <col min="10482" max="10482" width="6.5703125" style="394" customWidth="1"/>
    <col min="10483" max="10483" width="79.5703125" style="394" customWidth="1"/>
    <col min="10484" max="10484" width="23.5703125" style="394" customWidth="1"/>
    <col min="10485" max="10485" width="27.85546875" style="394" customWidth="1"/>
    <col min="10486" max="10486" width="22.28515625" style="394" customWidth="1"/>
    <col min="10487" max="10487" width="23.5703125" style="394" customWidth="1"/>
    <col min="10488" max="10488" width="39" style="394" customWidth="1"/>
    <col min="10489" max="10489" width="36.42578125" style="394" customWidth="1"/>
    <col min="10490" max="10490" width="8" style="394" customWidth="1"/>
    <col min="10491" max="10491" width="15.5703125" style="394" customWidth="1"/>
    <col min="10492" max="10492" width="17.28515625" style="394" customWidth="1"/>
    <col min="10493" max="10493" width="18.85546875" style="394" customWidth="1"/>
    <col min="10494" max="10494" width="81" style="394" customWidth="1"/>
    <col min="10495" max="10495" width="14.85546875" style="394" customWidth="1"/>
    <col min="10496" max="10496" width="15.7109375" style="394" customWidth="1"/>
    <col min="10497" max="10497" width="17.5703125" style="394" customWidth="1"/>
    <col min="10498" max="10498" width="18.42578125" style="394" customWidth="1"/>
    <col min="10499" max="10499" width="16.5703125" style="394" customWidth="1"/>
    <col min="10500" max="10500" width="17.7109375" style="394" customWidth="1"/>
    <col min="10501" max="10501" width="17.85546875" style="394" customWidth="1"/>
    <col min="10502" max="10502" width="18.42578125" style="394" customWidth="1"/>
    <col min="10503" max="10503" width="15.42578125" style="394" customWidth="1"/>
    <col min="10504" max="10504" width="14.5703125" style="394" customWidth="1"/>
    <col min="10505" max="10505" width="15" style="394" customWidth="1"/>
    <col min="10506" max="10506" width="6.7109375" style="394" customWidth="1"/>
    <col min="10507" max="10507" width="14.28515625" style="394" customWidth="1"/>
    <col min="10508" max="10508" width="17.5703125" style="394" customWidth="1"/>
    <col min="10509" max="10509" width="27.7109375" style="394" customWidth="1"/>
    <col min="10510" max="10512" width="9.140625" style="394" customWidth="1"/>
    <col min="10513" max="10513" width="14.85546875" style="394" customWidth="1"/>
    <col min="10514" max="10514" width="13.85546875" style="394" customWidth="1"/>
    <col min="10515" max="10736" width="9.140625" style="394" customWidth="1"/>
    <col min="10737" max="10737" width="9" style="394"/>
    <col min="10738" max="10738" width="6.5703125" style="394" customWidth="1"/>
    <col min="10739" max="10739" width="79.5703125" style="394" customWidth="1"/>
    <col min="10740" max="10740" width="23.5703125" style="394" customWidth="1"/>
    <col min="10741" max="10741" width="27.85546875" style="394" customWidth="1"/>
    <col min="10742" max="10742" width="22.28515625" style="394" customWidth="1"/>
    <col min="10743" max="10743" width="23.5703125" style="394" customWidth="1"/>
    <col min="10744" max="10744" width="39" style="394" customWidth="1"/>
    <col min="10745" max="10745" width="36.42578125" style="394" customWidth="1"/>
    <col min="10746" max="10746" width="8" style="394" customWidth="1"/>
    <col min="10747" max="10747" width="15.5703125" style="394" customWidth="1"/>
    <col min="10748" max="10748" width="17.28515625" style="394" customWidth="1"/>
    <col min="10749" max="10749" width="18.85546875" style="394" customWidth="1"/>
    <col min="10750" max="10750" width="81" style="394" customWidth="1"/>
    <col min="10751" max="10751" width="14.85546875" style="394" customWidth="1"/>
    <col min="10752" max="10752" width="15.7109375" style="394" customWidth="1"/>
    <col min="10753" max="10753" width="17.5703125" style="394" customWidth="1"/>
    <col min="10754" max="10754" width="18.42578125" style="394" customWidth="1"/>
    <col min="10755" max="10755" width="16.5703125" style="394" customWidth="1"/>
    <col min="10756" max="10756" width="17.7109375" style="394" customWidth="1"/>
    <col min="10757" max="10757" width="17.85546875" style="394" customWidth="1"/>
    <col min="10758" max="10758" width="18.42578125" style="394" customWidth="1"/>
    <col min="10759" max="10759" width="15.42578125" style="394" customWidth="1"/>
    <col min="10760" max="10760" width="14.5703125" style="394" customWidth="1"/>
    <col min="10761" max="10761" width="15" style="394" customWidth="1"/>
    <col min="10762" max="10762" width="6.7109375" style="394" customWidth="1"/>
    <col min="10763" max="10763" width="14.28515625" style="394" customWidth="1"/>
    <col min="10764" max="10764" width="17.5703125" style="394" customWidth="1"/>
    <col min="10765" max="10765" width="27.7109375" style="394" customWidth="1"/>
    <col min="10766" max="10768" width="9.140625" style="394" customWidth="1"/>
    <col min="10769" max="10769" width="14.85546875" style="394" customWidth="1"/>
    <col min="10770" max="10770" width="13.85546875" style="394" customWidth="1"/>
    <col min="10771" max="10992" width="9.140625" style="394" customWidth="1"/>
    <col min="10993" max="10993" width="9" style="394"/>
    <col min="10994" max="10994" width="6.5703125" style="394" customWidth="1"/>
    <col min="10995" max="10995" width="79.5703125" style="394" customWidth="1"/>
    <col min="10996" max="10996" width="23.5703125" style="394" customWidth="1"/>
    <col min="10997" max="10997" width="27.85546875" style="394" customWidth="1"/>
    <col min="10998" max="10998" width="22.28515625" style="394" customWidth="1"/>
    <col min="10999" max="10999" width="23.5703125" style="394" customWidth="1"/>
    <col min="11000" max="11000" width="39" style="394" customWidth="1"/>
    <col min="11001" max="11001" width="36.42578125" style="394" customWidth="1"/>
    <col min="11002" max="11002" width="8" style="394" customWidth="1"/>
    <col min="11003" max="11003" width="15.5703125" style="394" customWidth="1"/>
    <col min="11004" max="11004" width="17.28515625" style="394" customWidth="1"/>
    <col min="11005" max="11005" width="18.85546875" style="394" customWidth="1"/>
    <col min="11006" max="11006" width="81" style="394" customWidth="1"/>
    <col min="11007" max="11007" width="14.85546875" style="394" customWidth="1"/>
    <col min="11008" max="11008" width="15.7109375" style="394" customWidth="1"/>
    <col min="11009" max="11009" width="17.5703125" style="394" customWidth="1"/>
    <col min="11010" max="11010" width="18.42578125" style="394" customWidth="1"/>
    <col min="11011" max="11011" width="16.5703125" style="394" customWidth="1"/>
    <col min="11012" max="11012" width="17.7109375" style="394" customWidth="1"/>
    <col min="11013" max="11013" width="17.85546875" style="394" customWidth="1"/>
    <col min="11014" max="11014" width="18.42578125" style="394" customWidth="1"/>
    <col min="11015" max="11015" width="15.42578125" style="394" customWidth="1"/>
    <col min="11016" max="11016" width="14.5703125" style="394" customWidth="1"/>
    <col min="11017" max="11017" width="15" style="394" customWidth="1"/>
    <col min="11018" max="11018" width="6.7109375" style="394" customWidth="1"/>
    <col min="11019" max="11019" width="14.28515625" style="394" customWidth="1"/>
    <col min="11020" max="11020" width="17.5703125" style="394" customWidth="1"/>
    <col min="11021" max="11021" width="27.7109375" style="394" customWidth="1"/>
    <col min="11022" max="11024" width="9.140625" style="394" customWidth="1"/>
    <col min="11025" max="11025" width="14.85546875" style="394" customWidth="1"/>
    <col min="11026" max="11026" width="13.85546875" style="394" customWidth="1"/>
    <col min="11027" max="11248" width="9.140625" style="394" customWidth="1"/>
    <col min="11249" max="11249" width="9" style="394"/>
    <col min="11250" max="11250" width="6.5703125" style="394" customWidth="1"/>
    <col min="11251" max="11251" width="79.5703125" style="394" customWidth="1"/>
    <col min="11252" max="11252" width="23.5703125" style="394" customWidth="1"/>
    <col min="11253" max="11253" width="27.85546875" style="394" customWidth="1"/>
    <col min="11254" max="11254" width="22.28515625" style="394" customWidth="1"/>
    <col min="11255" max="11255" width="23.5703125" style="394" customWidth="1"/>
    <col min="11256" max="11256" width="39" style="394" customWidth="1"/>
    <col min="11257" max="11257" width="36.42578125" style="394" customWidth="1"/>
    <col min="11258" max="11258" width="8" style="394" customWidth="1"/>
    <col min="11259" max="11259" width="15.5703125" style="394" customWidth="1"/>
    <col min="11260" max="11260" width="17.28515625" style="394" customWidth="1"/>
    <col min="11261" max="11261" width="18.85546875" style="394" customWidth="1"/>
    <col min="11262" max="11262" width="81" style="394" customWidth="1"/>
    <col min="11263" max="11263" width="14.85546875" style="394" customWidth="1"/>
    <col min="11264" max="11264" width="15.7109375" style="394" customWidth="1"/>
    <col min="11265" max="11265" width="17.5703125" style="394" customWidth="1"/>
    <col min="11266" max="11266" width="18.42578125" style="394" customWidth="1"/>
    <col min="11267" max="11267" width="16.5703125" style="394" customWidth="1"/>
    <col min="11268" max="11268" width="17.7109375" style="394" customWidth="1"/>
    <col min="11269" max="11269" width="17.85546875" style="394" customWidth="1"/>
    <col min="11270" max="11270" width="18.42578125" style="394" customWidth="1"/>
    <col min="11271" max="11271" width="15.42578125" style="394" customWidth="1"/>
    <col min="11272" max="11272" width="14.5703125" style="394" customWidth="1"/>
    <col min="11273" max="11273" width="15" style="394" customWidth="1"/>
    <col min="11274" max="11274" width="6.7109375" style="394" customWidth="1"/>
    <col min="11275" max="11275" width="14.28515625" style="394" customWidth="1"/>
    <col min="11276" max="11276" width="17.5703125" style="394" customWidth="1"/>
    <col min="11277" max="11277" width="27.7109375" style="394" customWidth="1"/>
    <col min="11278" max="11280" width="9.140625" style="394" customWidth="1"/>
    <col min="11281" max="11281" width="14.85546875" style="394" customWidth="1"/>
    <col min="11282" max="11282" width="13.85546875" style="394" customWidth="1"/>
    <col min="11283" max="11504" width="9.140625" style="394" customWidth="1"/>
    <col min="11505" max="11505" width="9" style="394"/>
    <col min="11506" max="11506" width="6.5703125" style="394" customWidth="1"/>
    <col min="11507" max="11507" width="79.5703125" style="394" customWidth="1"/>
    <col min="11508" max="11508" width="23.5703125" style="394" customWidth="1"/>
    <col min="11509" max="11509" width="27.85546875" style="394" customWidth="1"/>
    <col min="11510" max="11510" width="22.28515625" style="394" customWidth="1"/>
    <col min="11511" max="11511" width="23.5703125" style="394" customWidth="1"/>
    <col min="11512" max="11512" width="39" style="394" customWidth="1"/>
    <col min="11513" max="11513" width="36.42578125" style="394" customWidth="1"/>
    <col min="11514" max="11514" width="8" style="394" customWidth="1"/>
    <col min="11515" max="11515" width="15.5703125" style="394" customWidth="1"/>
    <col min="11516" max="11516" width="17.28515625" style="394" customWidth="1"/>
    <col min="11517" max="11517" width="18.85546875" style="394" customWidth="1"/>
    <col min="11518" max="11518" width="81" style="394" customWidth="1"/>
    <col min="11519" max="11519" width="14.85546875" style="394" customWidth="1"/>
    <col min="11520" max="11520" width="15.7109375" style="394" customWidth="1"/>
    <col min="11521" max="11521" width="17.5703125" style="394" customWidth="1"/>
    <col min="11522" max="11522" width="18.42578125" style="394" customWidth="1"/>
    <col min="11523" max="11523" width="16.5703125" style="394" customWidth="1"/>
    <col min="11524" max="11524" width="17.7109375" style="394" customWidth="1"/>
    <col min="11525" max="11525" width="17.85546875" style="394" customWidth="1"/>
    <col min="11526" max="11526" width="18.42578125" style="394" customWidth="1"/>
    <col min="11527" max="11527" width="15.42578125" style="394" customWidth="1"/>
    <col min="11528" max="11528" width="14.5703125" style="394" customWidth="1"/>
    <col min="11529" max="11529" width="15" style="394" customWidth="1"/>
    <col min="11530" max="11530" width="6.7109375" style="394" customWidth="1"/>
    <col min="11531" max="11531" width="14.28515625" style="394" customWidth="1"/>
    <col min="11532" max="11532" width="17.5703125" style="394" customWidth="1"/>
    <col min="11533" max="11533" width="27.7109375" style="394" customWidth="1"/>
    <col min="11534" max="11536" width="9.140625" style="394" customWidth="1"/>
    <col min="11537" max="11537" width="14.85546875" style="394" customWidth="1"/>
    <col min="11538" max="11538" width="13.85546875" style="394" customWidth="1"/>
    <col min="11539" max="11760" width="9.140625" style="394" customWidth="1"/>
    <col min="11761" max="11761" width="9" style="394"/>
    <col min="11762" max="11762" width="6.5703125" style="394" customWidth="1"/>
    <col min="11763" max="11763" width="79.5703125" style="394" customWidth="1"/>
    <col min="11764" max="11764" width="23.5703125" style="394" customWidth="1"/>
    <col min="11765" max="11765" width="27.85546875" style="394" customWidth="1"/>
    <col min="11766" max="11766" width="22.28515625" style="394" customWidth="1"/>
    <col min="11767" max="11767" width="23.5703125" style="394" customWidth="1"/>
    <col min="11768" max="11768" width="39" style="394" customWidth="1"/>
    <col min="11769" max="11769" width="36.42578125" style="394" customWidth="1"/>
    <col min="11770" max="11770" width="8" style="394" customWidth="1"/>
    <col min="11771" max="11771" width="15.5703125" style="394" customWidth="1"/>
    <col min="11772" max="11772" width="17.28515625" style="394" customWidth="1"/>
    <col min="11773" max="11773" width="18.85546875" style="394" customWidth="1"/>
    <col min="11774" max="11774" width="81" style="394" customWidth="1"/>
    <col min="11775" max="11775" width="14.85546875" style="394" customWidth="1"/>
    <col min="11776" max="11776" width="15.7109375" style="394" customWidth="1"/>
    <col min="11777" max="11777" width="17.5703125" style="394" customWidth="1"/>
    <col min="11778" max="11778" width="18.42578125" style="394" customWidth="1"/>
    <col min="11779" max="11779" width="16.5703125" style="394" customWidth="1"/>
    <col min="11780" max="11780" width="17.7109375" style="394" customWidth="1"/>
    <col min="11781" max="11781" width="17.85546875" style="394" customWidth="1"/>
    <col min="11782" max="11782" width="18.42578125" style="394" customWidth="1"/>
    <col min="11783" max="11783" width="15.42578125" style="394" customWidth="1"/>
    <col min="11784" max="11784" width="14.5703125" style="394" customWidth="1"/>
    <col min="11785" max="11785" width="15" style="394" customWidth="1"/>
    <col min="11786" max="11786" width="6.7109375" style="394" customWidth="1"/>
    <col min="11787" max="11787" width="14.28515625" style="394" customWidth="1"/>
    <col min="11788" max="11788" width="17.5703125" style="394" customWidth="1"/>
    <col min="11789" max="11789" width="27.7109375" style="394" customWidth="1"/>
    <col min="11790" max="11792" width="9.140625" style="394" customWidth="1"/>
    <col min="11793" max="11793" width="14.85546875" style="394" customWidth="1"/>
    <col min="11794" max="11794" width="13.85546875" style="394" customWidth="1"/>
    <col min="11795" max="12016" width="9.140625" style="394" customWidth="1"/>
    <col min="12017" max="12017" width="9" style="394"/>
    <col min="12018" max="12018" width="6.5703125" style="394" customWidth="1"/>
    <col min="12019" max="12019" width="79.5703125" style="394" customWidth="1"/>
    <col min="12020" max="12020" width="23.5703125" style="394" customWidth="1"/>
    <col min="12021" max="12021" width="27.85546875" style="394" customWidth="1"/>
    <col min="12022" max="12022" width="22.28515625" style="394" customWidth="1"/>
    <col min="12023" max="12023" width="23.5703125" style="394" customWidth="1"/>
    <col min="12024" max="12024" width="39" style="394" customWidth="1"/>
    <col min="12025" max="12025" width="36.42578125" style="394" customWidth="1"/>
    <col min="12026" max="12026" width="8" style="394" customWidth="1"/>
    <col min="12027" max="12027" width="15.5703125" style="394" customWidth="1"/>
    <col min="12028" max="12028" width="17.28515625" style="394" customWidth="1"/>
    <col min="12029" max="12029" width="18.85546875" style="394" customWidth="1"/>
    <col min="12030" max="12030" width="81" style="394" customWidth="1"/>
    <col min="12031" max="12031" width="14.85546875" style="394" customWidth="1"/>
    <col min="12032" max="12032" width="15.7109375" style="394" customWidth="1"/>
    <col min="12033" max="12033" width="17.5703125" style="394" customWidth="1"/>
    <col min="12034" max="12034" width="18.42578125" style="394" customWidth="1"/>
    <col min="12035" max="12035" width="16.5703125" style="394" customWidth="1"/>
    <col min="12036" max="12036" width="17.7109375" style="394" customWidth="1"/>
    <col min="12037" max="12037" width="17.85546875" style="394" customWidth="1"/>
    <col min="12038" max="12038" width="18.42578125" style="394" customWidth="1"/>
    <col min="12039" max="12039" width="15.42578125" style="394" customWidth="1"/>
    <col min="12040" max="12040" width="14.5703125" style="394" customWidth="1"/>
    <col min="12041" max="12041" width="15" style="394" customWidth="1"/>
    <col min="12042" max="12042" width="6.7109375" style="394" customWidth="1"/>
    <col min="12043" max="12043" width="14.28515625" style="394" customWidth="1"/>
    <col min="12044" max="12044" width="17.5703125" style="394" customWidth="1"/>
    <col min="12045" max="12045" width="27.7109375" style="394" customWidth="1"/>
    <col min="12046" max="12048" width="9.140625" style="394" customWidth="1"/>
    <col min="12049" max="12049" width="14.85546875" style="394" customWidth="1"/>
    <col min="12050" max="12050" width="13.85546875" style="394" customWidth="1"/>
    <col min="12051" max="12272" width="9.140625" style="394" customWidth="1"/>
    <col min="12273" max="12273" width="9" style="394"/>
    <col min="12274" max="12274" width="6.5703125" style="394" customWidth="1"/>
    <col min="12275" max="12275" width="79.5703125" style="394" customWidth="1"/>
    <col min="12276" max="12276" width="23.5703125" style="394" customWidth="1"/>
    <col min="12277" max="12277" width="27.85546875" style="394" customWidth="1"/>
    <col min="12278" max="12278" width="22.28515625" style="394" customWidth="1"/>
    <col min="12279" max="12279" width="23.5703125" style="394" customWidth="1"/>
    <col min="12280" max="12280" width="39" style="394" customWidth="1"/>
    <col min="12281" max="12281" width="36.42578125" style="394" customWidth="1"/>
    <col min="12282" max="12282" width="8" style="394" customWidth="1"/>
    <col min="12283" max="12283" width="15.5703125" style="394" customWidth="1"/>
    <col min="12284" max="12284" width="17.28515625" style="394" customWidth="1"/>
    <col min="12285" max="12285" width="18.85546875" style="394" customWidth="1"/>
    <col min="12286" max="12286" width="81" style="394" customWidth="1"/>
    <col min="12287" max="12287" width="14.85546875" style="394" customWidth="1"/>
    <col min="12288" max="12288" width="15.7109375" style="394" customWidth="1"/>
    <col min="12289" max="12289" width="17.5703125" style="394" customWidth="1"/>
    <col min="12290" max="12290" width="18.42578125" style="394" customWidth="1"/>
    <col min="12291" max="12291" width="16.5703125" style="394" customWidth="1"/>
    <col min="12292" max="12292" width="17.7109375" style="394" customWidth="1"/>
    <col min="12293" max="12293" width="17.85546875" style="394" customWidth="1"/>
    <col min="12294" max="12294" width="18.42578125" style="394" customWidth="1"/>
    <col min="12295" max="12295" width="15.42578125" style="394" customWidth="1"/>
    <col min="12296" max="12296" width="14.5703125" style="394" customWidth="1"/>
    <col min="12297" max="12297" width="15" style="394" customWidth="1"/>
    <col min="12298" max="12298" width="6.7109375" style="394" customWidth="1"/>
    <col min="12299" max="12299" width="14.28515625" style="394" customWidth="1"/>
    <col min="12300" max="12300" width="17.5703125" style="394" customWidth="1"/>
    <col min="12301" max="12301" width="27.7109375" style="394" customWidth="1"/>
    <col min="12302" max="12304" width="9.140625" style="394" customWidth="1"/>
    <col min="12305" max="12305" width="14.85546875" style="394" customWidth="1"/>
    <col min="12306" max="12306" width="13.85546875" style="394" customWidth="1"/>
    <col min="12307" max="12528" width="9.140625" style="394" customWidth="1"/>
    <col min="12529" max="12529" width="9" style="394"/>
    <col min="12530" max="12530" width="6.5703125" style="394" customWidth="1"/>
    <col min="12531" max="12531" width="79.5703125" style="394" customWidth="1"/>
    <col min="12532" max="12532" width="23.5703125" style="394" customWidth="1"/>
    <col min="12533" max="12533" width="27.85546875" style="394" customWidth="1"/>
    <col min="12534" max="12534" width="22.28515625" style="394" customWidth="1"/>
    <col min="12535" max="12535" width="23.5703125" style="394" customWidth="1"/>
    <col min="12536" max="12536" width="39" style="394" customWidth="1"/>
    <col min="12537" max="12537" width="36.42578125" style="394" customWidth="1"/>
    <col min="12538" max="12538" width="8" style="394" customWidth="1"/>
    <col min="12539" max="12539" width="15.5703125" style="394" customWidth="1"/>
    <col min="12540" max="12540" width="17.28515625" style="394" customWidth="1"/>
    <col min="12541" max="12541" width="18.85546875" style="394" customWidth="1"/>
    <col min="12542" max="12542" width="81" style="394" customWidth="1"/>
    <col min="12543" max="12543" width="14.85546875" style="394" customWidth="1"/>
    <col min="12544" max="12544" width="15.7109375" style="394" customWidth="1"/>
    <col min="12545" max="12545" width="17.5703125" style="394" customWidth="1"/>
    <col min="12546" max="12546" width="18.42578125" style="394" customWidth="1"/>
    <col min="12547" max="12547" width="16.5703125" style="394" customWidth="1"/>
    <col min="12548" max="12548" width="17.7109375" style="394" customWidth="1"/>
    <col min="12549" max="12549" width="17.85546875" style="394" customWidth="1"/>
    <col min="12550" max="12550" width="18.42578125" style="394" customWidth="1"/>
    <col min="12551" max="12551" width="15.42578125" style="394" customWidth="1"/>
    <col min="12552" max="12552" width="14.5703125" style="394" customWidth="1"/>
    <col min="12553" max="12553" width="15" style="394" customWidth="1"/>
    <col min="12554" max="12554" width="6.7109375" style="394" customWidth="1"/>
    <col min="12555" max="12555" width="14.28515625" style="394" customWidth="1"/>
    <col min="12556" max="12556" width="17.5703125" style="394" customWidth="1"/>
    <col min="12557" max="12557" width="27.7109375" style="394" customWidth="1"/>
    <col min="12558" max="12560" width="9.140625" style="394" customWidth="1"/>
    <col min="12561" max="12561" width="14.85546875" style="394" customWidth="1"/>
    <col min="12562" max="12562" width="13.85546875" style="394" customWidth="1"/>
    <col min="12563" max="12784" width="9.140625" style="394" customWidth="1"/>
    <col min="12785" max="12785" width="9" style="394"/>
    <col min="12786" max="12786" width="6.5703125" style="394" customWidth="1"/>
    <col min="12787" max="12787" width="79.5703125" style="394" customWidth="1"/>
    <col min="12788" max="12788" width="23.5703125" style="394" customWidth="1"/>
    <col min="12789" max="12789" width="27.85546875" style="394" customWidth="1"/>
    <col min="12790" max="12790" width="22.28515625" style="394" customWidth="1"/>
    <col min="12791" max="12791" width="23.5703125" style="394" customWidth="1"/>
    <col min="12792" max="12792" width="39" style="394" customWidth="1"/>
    <col min="12793" max="12793" width="36.42578125" style="394" customWidth="1"/>
    <col min="12794" max="12794" width="8" style="394" customWidth="1"/>
    <col min="12795" max="12795" width="15.5703125" style="394" customWidth="1"/>
    <col min="12796" max="12796" width="17.28515625" style="394" customWidth="1"/>
    <col min="12797" max="12797" width="18.85546875" style="394" customWidth="1"/>
    <col min="12798" max="12798" width="81" style="394" customWidth="1"/>
    <col min="12799" max="12799" width="14.85546875" style="394" customWidth="1"/>
    <col min="12800" max="12800" width="15.7109375" style="394" customWidth="1"/>
    <col min="12801" max="12801" width="17.5703125" style="394" customWidth="1"/>
    <col min="12802" max="12802" width="18.42578125" style="394" customWidth="1"/>
    <col min="12803" max="12803" width="16.5703125" style="394" customWidth="1"/>
    <col min="12804" max="12804" width="17.7109375" style="394" customWidth="1"/>
    <col min="12805" max="12805" width="17.85546875" style="394" customWidth="1"/>
    <col min="12806" max="12806" width="18.42578125" style="394" customWidth="1"/>
    <col min="12807" max="12807" width="15.42578125" style="394" customWidth="1"/>
    <col min="12808" max="12808" width="14.5703125" style="394" customWidth="1"/>
    <col min="12809" max="12809" width="15" style="394" customWidth="1"/>
    <col min="12810" max="12810" width="6.7109375" style="394" customWidth="1"/>
    <col min="12811" max="12811" width="14.28515625" style="394" customWidth="1"/>
    <col min="12812" max="12812" width="17.5703125" style="394" customWidth="1"/>
    <col min="12813" max="12813" width="27.7109375" style="394" customWidth="1"/>
    <col min="12814" max="12816" width="9.140625" style="394" customWidth="1"/>
    <col min="12817" max="12817" width="14.85546875" style="394" customWidth="1"/>
    <col min="12818" max="12818" width="13.85546875" style="394" customWidth="1"/>
    <col min="12819" max="13040" width="9.140625" style="394" customWidth="1"/>
    <col min="13041" max="13041" width="9" style="394"/>
    <col min="13042" max="13042" width="6.5703125" style="394" customWidth="1"/>
    <col min="13043" max="13043" width="79.5703125" style="394" customWidth="1"/>
    <col min="13044" max="13044" width="23.5703125" style="394" customWidth="1"/>
    <col min="13045" max="13045" width="27.85546875" style="394" customWidth="1"/>
    <col min="13046" max="13046" width="22.28515625" style="394" customWidth="1"/>
    <col min="13047" max="13047" width="23.5703125" style="394" customWidth="1"/>
    <col min="13048" max="13048" width="39" style="394" customWidth="1"/>
    <col min="13049" max="13049" width="36.42578125" style="394" customWidth="1"/>
    <col min="13050" max="13050" width="8" style="394" customWidth="1"/>
    <col min="13051" max="13051" width="15.5703125" style="394" customWidth="1"/>
    <col min="13052" max="13052" width="17.28515625" style="394" customWidth="1"/>
    <col min="13053" max="13053" width="18.85546875" style="394" customWidth="1"/>
    <col min="13054" max="13054" width="81" style="394" customWidth="1"/>
    <col min="13055" max="13055" width="14.85546875" style="394" customWidth="1"/>
    <col min="13056" max="13056" width="15.7109375" style="394" customWidth="1"/>
    <col min="13057" max="13057" width="17.5703125" style="394" customWidth="1"/>
    <col min="13058" max="13058" width="18.42578125" style="394" customWidth="1"/>
    <col min="13059" max="13059" width="16.5703125" style="394" customWidth="1"/>
    <col min="13060" max="13060" width="17.7109375" style="394" customWidth="1"/>
    <col min="13061" max="13061" width="17.85546875" style="394" customWidth="1"/>
    <col min="13062" max="13062" width="18.42578125" style="394" customWidth="1"/>
    <col min="13063" max="13063" width="15.42578125" style="394" customWidth="1"/>
    <col min="13064" max="13064" width="14.5703125" style="394" customWidth="1"/>
    <col min="13065" max="13065" width="15" style="394" customWidth="1"/>
    <col min="13066" max="13066" width="6.7109375" style="394" customWidth="1"/>
    <col min="13067" max="13067" width="14.28515625" style="394" customWidth="1"/>
    <col min="13068" max="13068" width="17.5703125" style="394" customWidth="1"/>
    <col min="13069" max="13069" width="27.7109375" style="394" customWidth="1"/>
    <col min="13070" max="13072" width="9.140625" style="394" customWidth="1"/>
    <col min="13073" max="13073" width="14.85546875" style="394" customWidth="1"/>
    <col min="13074" max="13074" width="13.85546875" style="394" customWidth="1"/>
    <col min="13075" max="13296" width="9.140625" style="394" customWidth="1"/>
    <col min="13297" max="13297" width="9" style="394"/>
    <col min="13298" max="13298" width="6.5703125" style="394" customWidth="1"/>
    <col min="13299" max="13299" width="79.5703125" style="394" customWidth="1"/>
    <col min="13300" max="13300" width="23.5703125" style="394" customWidth="1"/>
    <col min="13301" max="13301" width="27.85546875" style="394" customWidth="1"/>
    <col min="13302" max="13302" width="22.28515625" style="394" customWidth="1"/>
    <col min="13303" max="13303" width="23.5703125" style="394" customWidth="1"/>
    <col min="13304" max="13304" width="39" style="394" customWidth="1"/>
    <col min="13305" max="13305" width="36.42578125" style="394" customWidth="1"/>
    <col min="13306" max="13306" width="8" style="394" customWidth="1"/>
    <col min="13307" max="13307" width="15.5703125" style="394" customWidth="1"/>
    <col min="13308" max="13308" width="17.28515625" style="394" customWidth="1"/>
    <col min="13309" max="13309" width="18.85546875" style="394" customWidth="1"/>
    <col min="13310" max="13310" width="81" style="394" customWidth="1"/>
    <col min="13311" max="13311" width="14.85546875" style="394" customWidth="1"/>
    <col min="13312" max="13312" width="15.7109375" style="394" customWidth="1"/>
    <col min="13313" max="13313" width="17.5703125" style="394" customWidth="1"/>
    <col min="13314" max="13314" width="18.42578125" style="394" customWidth="1"/>
    <col min="13315" max="13315" width="16.5703125" style="394" customWidth="1"/>
    <col min="13316" max="13316" width="17.7109375" style="394" customWidth="1"/>
    <col min="13317" max="13317" width="17.85546875" style="394" customWidth="1"/>
    <col min="13318" max="13318" width="18.42578125" style="394" customWidth="1"/>
    <col min="13319" max="13319" width="15.42578125" style="394" customWidth="1"/>
    <col min="13320" max="13320" width="14.5703125" style="394" customWidth="1"/>
    <col min="13321" max="13321" width="15" style="394" customWidth="1"/>
    <col min="13322" max="13322" width="6.7109375" style="394" customWidth="1"/>
    <col min="13323" max="13323" width="14.28515625" style="394" customWidth="1"/>
    <col min="13324" max="13324" width="17.5703125" style="394" customWidth="1"/>
    <col min="13325" max="13325" width="27.7109375" style="394" customWidth="1"/>
    <col min="13326" max="13328" width="9.140625" style="394" customWidth="1"/>
    <col min="13329" max="13329" width="14.85546875" style="394" customWidth="1"/>
    <col min="13330" max="13330" width="13.85546875" style="394" customWidth="1"/>
    <col min="13331" max="13552" width="9.140625" style="394" customWidth="1"/>
    <col min="13553" max="13553" width="9" style="394"/>
    <col min="13554" max="13554" width="6.5703125" style="394" customWidth="1"/>
    <col min="13555" max="13555" width="79.5703125" style="394" customWidth="1"/>
    <col min="13556" max="13556" width="23.5703125" style="394" customWidth="1"/>
    <col min="13557" max="13557" width="27.85546875" style="394" customWidth="1"/>
    <col min="13558" max="13558" width="22.28515625" style="394" customWidth="1"/>
    <col min="13559" max="13559" width="23.5703125" style="394" customWidth="1"/>
    <col min="13560" max="13560" width="39" style="394" customWidth="1"/>
    <col min="13561" max="13561" width="36.42578125" style="394" customWidth="1"/>
    <col min="13562" max="13562" width="8" style="394" customWidth="1"/>
    <col min="13563" max="13563" width="15.5703125" style="394" customWidth="1"/>
    <col min="13564" max="13564" width="17.28515625" style="394" customWidth="1"/>
    <col min="13565" max="13565" width="18.85546875" style="394" customWidth="1"/>
    <col min="13566" max="13566" width="81" style="394" customWidth="1"/>
    <col min="13567" max="13567" width="14.85546875" style="394" customWidth="1"/>
    <col min="13568" max="13568" width="15.7109375" style="394" customWidth="1"/>
    <col min="13569" max="13569" width="17.5703125" style="394" customWidth="1"/>
    <col min="13570" max="13570" width="18.42578125" style="394" customWidth="1"/>
    <col min="13571" max="13571" width="16.5703125" style="394" customWidth="1"/>
    <col min="13572" max="13572" width="17.7109375" style="394" customWidth="1"/>
    <col min="13573" max="13573" width="17.85546875" style="394" customWidth="1"/>
    <col min="13574" max="13574" width="18.42578125" style="394" customWidth="1"/>
    <col min="13575" max="13575" width="15.42578125" style="394" customWidth="1"/>
    <col min="13576" max="13576" width="14.5703125" style="394" customWidth="1"/>
    <col min="13577" max="13577" width="15" style="394" customWidth="1"/>
    <col min="13578" max="13578" width="6.7109375" style="394" customWidth="1"/>
    <col min="13579" max="13579" width="14.28515625" style="394" customWidth="1"/>
    <col min="13580" max="13580" width="17.5703125" style="394" customWidth="1"/>
    <col min="13581" max="13581" width="27.7109375" style="394" customWidth="1"/>
    <col min="13582" max="13584" width="9.140625" style="394" customWidth="1"/>
    <col min="13585" max="13585" width="14.85546875" style="394" customWidth="1"/>
    <col min="13586" max="13586" width="13.85546875" style="394" customWidth="1"/>
    <col min="13587" max="13808" width="9.140625" style="394" customWidth="1"/>
    <col min="13809" max="13809" width="9" style="394"/>
    <col min="13810" max="13810" width="6.5703125" style="394" customWidth="1"/>
    <col min="13811" max="13811" width="79.5703125" style="394" customWidth="1"/>
    <col min="13812" max="13812" width="23.5703125" style="394" customWidth="1"/>
    <col min="13813" max="13813" width="27.85546875" style="394" customWidth="1"/>
    <col min="13814" max="13814" width="22.28515625" style="394" customWidth="1"/>
    <col min="13815" max="13815" width="23.5703125" style="394" customWidth="1"/>
    <col min="13816" max="13816" width="39" style="394" customWidth="1"/>
    <col min="13817" max="13817" width="36.42578125" style="394" customWidth="1"/>
    <col min="13818" max="13818" width="8" style="394" customWidth="1"/>
    <col min="13819" max="13819" width="15.5703125" style="394" customWidth="1"/>
    <col min="13820" max="13820" width="17.28515625" style="394" customWidth="1"/>
    <col min="13821" max="13821" width="18.85546875" style="394" customWidth="1"/>
    <col min="13822" max="13822" width="81" style="394" customWidth="1"/>
    <col min="13823" max="13823" width="14.85546875" style="394" customWidth="1"/>
    <col min="13824" max="13824" width="15.7109375" style="394" customWidth="1"/>
    <col min="13825" max="13825" width="17.5703125" style="394" customWidth="1"/>
    <col min="13826" max="13826" width="18.42578125" style="394" customWidth="1"/>
    <col min="13827" max="13827" width="16.5703125" style="394" customWidth="1"/>
    <col min="13828" max="13828" width="17.7109375" style="394" customWidth="1"/>
    <col min="13829" max="13829" width="17.85546875" style="394" customWidth="1"/>
    <col min="13830" max="13830" width="18.42578125" style="394" customWidth="1"/>
    <col min="13831" max="13831" width="15.42578125" style="394" customWidth="1"/>
    <col min="13832" max="13832" width="14.5703125" style="394" customWidth="1"/>
    <col min="13833" max="13833" width="15" style="394" customWidth="1"/>
    <col min="13834" max="13834" width="6.7109375" style="394" customWidth="1"/>
    <col min="13835" max="13835" width="14.28515625" style="394" customWidth="1"/>
    <col min="13836" max="13836" width="17.5703125" style="394" customWidth="1"/>
    <col min="13837" max="13837" width="27.7109375" style="394" customWidth="1"/>
    <col min="13838" max="13840" width="9.140625" style="394" customWidth="1"/>
    <col min="13841" max="13841" width="14.85546875" style="394" customWidth="1"/>
    <col min="13842" max="13842" width="13.85546875" style="394" customWidth="1"/>
    <col min="13843" max="14064" width="9.140625" style="394" customWidth="1"/>
    <col min="14065" max="14065" width="9" style="394"/>
    <col min="14066" max="14066" width="6.5703125" style="394" customWidth="1"/>
    <col min="14067" max="14067" width="79.5703125" style="394" customWidth="1"/>
    <col min="14068" max="14068" width="23.5703125" style="394" customWidth="1"/>
    <col min="14069" max="14069" width="27.85546875" style="394" customWidth="1"/>
    <col min="14070" max="14070" width="22.28515625" style="394" customWidth="1"/>
    <col min="14071" max="14071" width="23.5703125" style="394" customWidth="1"/>
    <col min="14072" max="14072" width="39" style="394" customWidth="1"/>
    <col min="14073" max="14073" width="36.42578125" style="394" customWidth="1"/>
    <col min="14074" max="14074" width="8" style="394" customWidth="1"/>
    <col min="14075" max="14075" width="15.5703125" style="394" customWidth="1"/>
    <col min="14076" max="14076" width="17.28515625" style="394" customWidth="1"/>
    <col min="14077" max="14077" width="18.85546875" style="394" customWidth="1"/>
    <col min="14078" max="14078" width="81" style="394" customWidth="1"/>
    <col min="14079" max="14079" width="14.85546875" style="394" customWidth="1"/>
    <col min="14080" max="14080" width="15.7109375" style="394" customWidth="1"/>
    <col min="14081" max="14081" width="17.5703125" style="394" customWidth="1"/>
    <col min="14082" max="14082" width="18.42578125" style="394" customWidth="1"/>
    <col min="14083" max="14083" width="16.5703125" style="394" customWidth="1"/>
    <col min="14084" max="14084" width="17.7109375" style="394" customWidth="1"/>
    <col min="14085" max="14085" width="17.85546875" style="394" customWidth="1"/>
    <col min="14086" max="14086" width="18.42578125" style="394" customWidth="1"/>
    <col min="14087" max="14087" width="15.42578125" style="394" customWidth="1"/>
    <col min="14088" max="14088" width="14.5703125" style="394" customWidth="1"/>
    <col min="14089" max="14089" width="15" style="394" customWidth="1"/>
    <col min="14090" max="14090" width="6.7109375" style="394" customWidth="1"/>
    <col min="14091" max="14091" width="14.28515625" style="394" customWidth="1"/>
    <col min="14092" max="14092" width="17.5703125" style="394" customWidth="1"/>
    <col min="14093" max="14093" width="27.7109375" style="394" customWidth="1"/>
    <col min="14094" max="14096" width="9.140625" style="394" customWidth="1"/>
    <col min="14097" max="14097" width="14.85546875" style="394" customWidth="1"/>
    <col min="14098" max="14098" width="13.85546875" style="394" customWidth="1"/>
    <col min="14099" max="14320" width="9.140625" style="394" customWidth="1"/>
    <col min="14321" max="14321" width="9" style="394"/>
    <col min="14322" max="14322" width="6.5703125" style="394" customWidth="1"/>
    <col min="14323" max="14323" width="79.5703125" style="394" customWidth="1"/>
    <col min="14324" max="14324" width="23.5703125" style="394" customWidth="1"/>
    <col min="14325" max="14325" width="27.85546875" style="394" customWidth="1"/>
    <col min="14326" max="14326" width="22.28515625" style="394" customWidth="1"/>
    <col min="14327" max="14327" width="23.5703125" style="394" customWidth="1"/>
    <col min="14328" max="14328" width="39" style="394" customWidth="1"/>
    <col min="14329" max="14329" width="36.42578125" style="394" customWidth="1"/>
    <col min="14330" max="14330" width="8" style="394" customWidth="1"/>
    <col min="14331" max="14331" width="15.5703125" style="394" customWidth="1"/>
    <col min="14332" max="14332" width="17.28515625" style="394" customWidth="1"/>
    <col min="14333" max="14333" width="18.85546875" style="394" customWidth="1"/>
    <col min="14334" max="14334" width="81" style="394" customWidth="1"/>
    <col min="14335" max="14335" width="14.85546875" style="394" customWidth="1"/>
    <col min="14336" max="14336" width="15.7109375" style="394" customWidth="1"/>
    <col min="14337" max="14337" width="17.5703125" style="394" customWidth="1"/>
    <col min="14338" max="14338" width="18.42578125" style="394" customWidth="1"/>
    <col min="14339" max="14339" width="16.5703125" style="394" customWidth="1"/>
    <col min="14340" max="14340" width="17.7109375" style="394" customWidth="1"/>
    <col min="14341" max="14341" width="17.85546875" style="394" customWidth="1"/>
    <col min="14342" max="14342" width="18.42578125" style="394" customWidth="1"/>
    <col min="14343" max="14343" width="15.42578125" style="394" customWidth="1"/>
    <col min="14344" max="14344" width="14.5703125" style="394" customWidth="1"/>
    <col min="14345" max="14345" width="15" style="394" customWidth="1"/>
    <col min="14346" max="14346" width="6.7109375" style="394" customWidth="1"/>
    <col min="14347" max="14347" width="14.28515625" style="394" customWidth="1"/>
    <col min="14348" max="14348" width="17.5703125" style="394" customWidth="1"/>
    <col min="14349" max="14349" width="27.7109375" style="394" customWidth="1"/>
    <col min="14350" max="14352" width="9.140625" style="394" customWidth="1"/>
    <col min="14353" max="14353" width="14.85546875" style="394" customWidth="1"/>
    <col min="14354" max="14354" width="13.85546875" style="394" customWidth="1"/>
    <col min="14355" max="14576" width="9.140625" style="394" customWidth="1"/>
    <col min="14577" max="14577" width="9" style="394"/>
    <col min="14578" max="14578" width="6.5703125" style="394" customWidth="1"/>
    <col min="14579" max="14579" width="79.5703125" style="394" customWidth="1"/>
    <col min="14580" max="14580" width="23.5703125" style="394" customWidth="1"/>
    <col min="14581" max="14581" width="27.85546875" style="394" customWidth="1"/>
    <col min="14582" max="14582" width="22.28515625" style="394" customWidth="1"/>
    <col min="14583" max="14583" width="23.5703125" style="394" customWidth="1"/>
    <col min="14584" max="14584" width="39" style="394" customWidth="1"/>
    <col min="14585" max="14585" width="36.42578125" style="394" customWidth="1"/>
    <col min="14586" max="14586" width="8" style="394" customWidth="1"/>
    <col min="14587" max="14587" width="15.5703125" style="394" customWidth="1"/>
    <col min="14588" max="14588" width="17.28515625" style="394" customWidth="1"/>
    <col min="14589" max="14589" width="18.85546875" style="394" customWidth="1"/>
    <col min="14590" max="14590" width="81" style="394" customWidth="1"/>
    <col min="14591" max="14591" width="14.85546875" style="394" customWidth="1"/>
    <col min="14592" max="14592" width="15.7109375" style="394" customWidth="1"/>
    <col min="14593" max="14593" width="17.5703125" style="394" customWidth="1"/>
    <col min="14594" max="14594" width="18.42578125" style="394" customWidth="1"/>
    <col min="14595" max="14595" width="16.5703125" style="394" customWidth="1"/>
    <col min="14596" max="14596" width="17.7109375" style="394" customWidth="1"/>
    <col min="14597" max="14597" width="17.85546875" style="394" customWidth="1"/>
    <col min="14598" max="14598" width="18.42578125" style="394" customWidth="1"/>
    <col min="14599" max="14599" width="15.42578125" style="394" customWidth="1"/>
    <col min="14600" max="14600" width="14.5703125" style="394" customWidth="1"/>
    <col min="14601" max="14601" width="15" style="394" customWidth="1"/>
    <col min="14602" max="14602" width="6.7109375" style="394" customWidth="1"/>
    <col min="14603" max="14603" width="14.28515625" style="394" customWidth="1"/>
    <col min="14604" max="14604" width="17.5703125" style="394" customWidth="1"/>
    <col min="14605" max="14605" width="27.7109375" style="394" customWidth="1"/>
    <col min="14606" max="14608" width="9.140625" style="394" customWidth="1"/>
    <col min="14609" max="14609" width="14.85546875" style="394" customWidth="1"/>
    <col min="14610" max="14610" width="13.85546875" style="394" customWidth="1"/>
    <col min="14611" max="14832" width="9.140625" style="394" customWidth="1"/>
    <col min="14833" max="14833" width="9" style="394"/>
    <col min="14834" max="14834" width="6.5703125" style="394" customWidth="1"/>
    <col min="14835" max="14835" width="79.5703125" style="394" customWidth="1"/>
    <col min="14836" max="14836" width="23.5703125" style="394" customWidth="1"/>
    <col min="14837" max="14837" width="27.85546875" style="394" customWidth="1"/>
    <col min="14838" max="14838" width="22.28515625" style="394" customWidth="1"/>
    <col min="14839" max="14839" width="23.5703125" style="394" customWidth="1"/>
    <col min="14840" max="14840" width="39" style="394" customWidth="1"/>
    <col min="14841" max="14841" width="36.42578125" style="394" customWidth="1"/>
    <col min="14842" max="14842" width="8" style="394" customWidth="1"/>
    <col min="14843" max="14843" width="15.5703125" style="394" customWidth="1"/>
    <col min="14844" max="14844" width="17.28515625" style="394" customWidth="1"/>
    <col min="14845" max="14845" width="18.85546875" style="394" customWidth="1"/>
    <col min="14846" max="14846" width="81" style="394" customWidth="1"/>
    <col min="14847" max="14847" width="14.85546875" style="394" customWidth="1"/>
    <col min="14848" max="14848" width="15.7109375" style="394" customWidth="1"/>
    <col min="14849" max="14849" width="17.5703125" style="394" customWidth="1"/>
    <col min="14850" max="14850" width="18.42578125" style="394" customWidth="1"/>
    <col min="14851" max="14851" width="16.5703125" style="394" customWidth="1"/>
    <col min="14852" max="14852" width="17.7109375" style="394" customWidth="1"/>
    <col min="14853" max="14853" width="17.85546875" style="394" customWidth="1"/>
    <col min="14854" max="14854" width="18.42578125" style="394" customWidth="1"/>
    <col min="14855" max="14855" width="15.42578125" style="394" customWidth="1"/>
    <col min="14856" max="14856" width="14.5703125" style="394" customWidth="1"/>
    <col min="14857" max="14857" width="15" style="394" customWidth="1"/>
    <col min="14858" max="14858" width="6.7109375" style="394" customWidth="1"/>
    <col min="14859" max="14859" width="14.28515625" style="394" customWidth="1"/>
    <col min="14860" max="14860" width="17.5703125" style="394" customWidth="1"/>
    <col min="14861" max="14861" width="27.7109375" style="394" customWidth="1"/>
    <col min="14862" max="14864" width="9.140625" style="394" customWidth="1"/>
    <col min="14865" max="14865" width="14.85546875" style="394" customWidth="1"/>
    <col min="14866" max="14866" width="13.85546875" style="394" customWidth="1"/>
    <col min="14867" max="15088" width="9.140625" style="394" customWidth="1"/>
    <col min="15089" max="15089" width="9" style="394"/>
    <col min="15090" max="15090" width="6.5703125" style="394" customWidth="1"/>
    <col min="15091" max="15091" width="79.5703125" style="394" customWidth="1"/>
    <col min="15092" max="15092" width="23.5703125" style="394" customWidth="1"/>
    <col min="15093" max="15093" width="27.85546875" style="394" customWidth="1"/>
    <col min="15094" max="15094" width="22.28515625" style="394" customWidth="1"/>
    <col min="15095" max="15095" width="23.5703125" style="394" customWidth="1"/>
    <col min="15096" max="15096" width="39" style="394" customWidth="1"/>
    <col min="15097" max="15097" width="36.42578125" style="394" customWidth="1"/>
    <col min="15098" max="15098" width="8" style="394" customWidth="1"/>
    <col min="15099" max="15099" width="15.5703125" style="394" customWidth="1"/>
    <col min="15100" max="15100" width="17.28515625" style="394" customWidth="1"/>
    <col min="15101" max="15101" width="18.85546875" style="394" customWidth="1"/>
    <col min="15102" max="15102" width="81" style="394" customWidth="1"/>
    <col min="15103" max="15103" width="14.85546875" style="394" customWidth="1"/>
    <col min="15104" max="15104" width="15.7109375" style="394" customWidth="1"/>
    <col min="15105" max="15105" width="17.5703125" style="394" customWidth="1"/>
    <col min="15106" max="15106" width="18.42578125" style="394" customWidth="1"/>
    <col min="15107" max="15107" width="16.5703125" style="394" customWidth="1"/>
    <col min="15108" max="15108" width="17.7109375" style="394" customWidth="1"/>
    <col min="15109" max="15109" width="17.85546875" style="394" customWidth="1"/>
    <col min="15110" max="15110" width="18.42578125" style="394" customWidth="1"/>
    <col min="15111" max="15111" width="15.42578125" style="394" customWidth="1"/>
    <col min="15112" max="15112" width="14.5703125" style="394" customWidth="1"/>
    <col min="15113" max="15113" width="15" style="394" customWidth="1"/>
    <col min="15114" max="15114" width="6.7109375" style="394" customWidth="1"/>
    <col min="15115" max="15115" width="14.28515625" style="394" customWidth="1"/>
    <col min="15116" max="15116" width="17.5703125" style="394" customWidth="1"/>
    <col min="15117" max="15117" width="27.7109375" style="394" customWidth="1"/>
    <col min="15118" max="15120" width="9.140625" style="394" customWidth="1"/>
    <col min="15121" max="15121" width="14.85546875" style="394" customWidth="1"/>
    <col min="15122" max="15122" width="13.85546875" style="394" customWidth="1"/>
    <col min="15123" max="15344" width="9.140625" style="394" customWidth="1"/>
    <col min="15345" max="15345" width="9" style="394"/>
    <col min="15346" max="15346" width="6.5703125" style="394" customWidth="1"/>
    <col min="15347" max="15347" width="79.5703125" style="394" customWidth="1"/>
    <col min="15348" max="15348" width="23.5703125" style="394" customWidth="1"/>
    <col min="15349" max="15349" width="27.85546875" style="394" customWidth="1"/>
    <col min="15350" max="15350" width="22.28515625" style="394" customWidth="1"/>
    <col min="15351" max="15351" width="23.5703125" style="394" customWidth="1"/>
    <col min="15352" max="15352" width="39" style="394" customWidth="1"/>
    <col min="15353" max="15353" width="36.42578125" style="394" customWidth="1"/>
    <col min="15354" max="15354" width="8" style="394" customWidth="1"/>
    <col min="15355" max="15355" width="15.5703125" style="394" customWidth="1"/>
    <col min="15356" max="15356" width="17.28515625" style="394" customWidth="1"/>
    <col min="15357" max="15357" width="18.85546875" style="394" customWidth="1"/>
    <col min="15358" max="15358" width="81" style="394" customWidth="1"/>
    <col min="15359" max="15359" width="14.85546875" style="394" customWidth="1"/>
    <col min="15360" max="15360" width="15.7109375" style="394" customWidth="1"/>
    <col min="15361" max="15361" width="17.5703125" style="394" customWidth="1"/>
    <col min="15362" max="15362" width="18.42578125" style="394" customWidth="1"/>
    <col min="15363" max="15363" width="16.5703125" style="394" customWidth="1"/>
    <col min="15364" max="15364" width="17.7109375" style="394" customWidth="1"/>
    <col min="15365" max="15365" width="17.85546875" style="394" customWidth="1"/>
    <col min="15366" max="15366" width="18.42578125" style="394" customWidth="1"/>
    <col min="15367" max="15367" width="15.42578125" style="394" customWidth="1"/>
    <col min="15368" max="15368" width="14.5703125" style="394" customWidth="1"/>
    <col min="15369" max="15369" width="15" style="394" customWidth="1"/>
    <col min="15370" max="15370" width="6.7109375" style="394" customWidth="1"/>
    <col min="15371" max="15371" width="14.28515625" style="394" customWidth="1"/>
    <col min="15372" max="15372" width="17.5703125" style="394" customWidth="1"/>
    <col min="15373" max="15373" width="27.7109375" style="394" customWidth="1"/>
    <col min="15374" max="15376" width="9.140625" style="394" customWidth="1"/>
    <col min="15377" max="15377" width="14.85546875" style="394" customWidth="1"/>
    <col min="15378" max="15378" width="13.85546875" style="394" customWidth="1"/>
    <col min="15379" max="15600" width="9.140625" style="394" customWidth="1"/>
    <col min="15601" max="15601" width="9" style="394"/>
    <col min="15602" max="15602" width="6.5703125" style="394" customWidth="1"/>
    <col min="15603" max="15603" width="79.5703125" style="394" customWidth="1"/>
    <col min="15604" max="15604" width="23.5703125" style="394" customWidth="1"/>
    <col min="15605" max="15605" width="27.85546875" style="394" customWidth="1"/>
    <col min="15606" max="15606" width="22.28515625" style="394" customWidth="1"/>
    <col min="15607" max="15607" width="23.5703125" style="394" customWidth="1"/>
    <col min="15608" max="15608" width="39" style="394" customWidth="1"/>
    <col min="15609" max="15609" width="36.42578125" style="394" customWidth="1"/>
    <col min="15610" max="15610" width="8" style="394" customWidth="1"/>
    <col min="15611" max="15611" width="15.5703125" style="394" customWidth="1"/>
    <col min="15612" max="15612" width="17.28515625" style="394" customWidth="1"/>
    <col min="15613" max="15613" width="18.85546875" style="394" customWidth="1"/>
    <col min="15614" max="15614" width="81" style="394" customWidth="1"/>
    <col min="15615" max="15615" width="14.85546875" style="394" customWidth="1"/>
    <col min="15616" max="15616" width="15.7109375" style="394" customWidth="1"/>
    <col min="15617" max="15617" width="17.5703125" style="394" customWidth="1"/>
    <col min="15618" max="15618" width="18.42578125" style="394" customWidth="1"/>
    <col min="15619" max="15619" width="16.5703125" style="394" customWidth="1"/>
    <col min="15620" max="15620" width="17.7109375" style="394" customWidth="1"/>
    <col min="15621" max="15621" width="17.85546875" style="394" customWidth="1"/>
    <col min="15622" max="15622" width="18.42578125" style="394" customWidth="1"/>
    <col min="15623" max="15623" width="15.42578125" style="394" customWidth="1"/>
    <col min="15624" max="15624" width="14.5703125" style="394" customWidth="1"/>
    <col min="15625" max="15625" width="15" style="394" customWidth="1"/>
    <col min="15626" max="15626" width="6.7109375" style="394" customWidth="1"/>
    <col min="15627" max="15627" width="14.28515625" style="394" customWidth="1"/>
    <col min="15628" max="15628" width="17.5703125" style="394" customWidth="1"/>
    <col min="15629" max="15629" width="27.7109375" style="394" customWidth="1"/>
    <col min="15630" max="15632" width="9.140625" style="394" customWidth="1"/>
    <col min="15633" max="15633" width="14.85546875" style="394" customWidth="1"/>
    <col min="15634" max="15634" width="13.85546875" style="394" customWidth="1"/>
    <col min="15635" max="15856" width="9.140625" style="394" customWidth="1"/>
    <col min="15857" max="15857" width="9" style="394"/>
    <col min="15858" max="15858" width="6.5703125" style="394" customWidth="1"/>
    <col min="15859" max="15859" width="79.5703125" style="394" customWidth="1"/>
    <col min="15860" max="15860" width="23.5703125" style="394" customWidth="1"/>
    <col min="15861" max="15861" width="27.85546875" style="394" customWidth="1"/>
    <col min="15862" max="15862" width="22.28515625" style="394" customWidth="1"/>
    <col min="15863" max="15863" width="23.5703125" style="394" customWidth="1"/>
    <col min="15864" max="15864" width="39" style="394" customWidth="1"/>
    <col min="15865" max="15865" width="36.42578125" style="394" customWidth="1"/>
    <col min="15866" max="15866" width="8" style="394" customWidth="1"/>
    <col min="15867" max="15867" width="15.5703125" style="394" customWidth="1"/>
    <col min="15868" max="15868" width="17.28515625" style="394" customWidth="1"/>
    <col min="15869" max="15869" width="18.85546875" style="394" customWidth="1"/>
    <col min="15870" max="15870" width="81" style="394" customWidth="1"/>
    <col min="15871" max="15871" width="14.85546875" style="394" customWidth="1"/>
    <col min="15872" max="15872" width="15.7109375" style="394" customWidth="1"/>
    <col min="15873" max="15873" width="17.5703125" style="394" customWidth="1"/>
    <col min="15874" max="15874" width="18.42578125" style="394" customWidth="1"/>
    <col min="15875" max="15875" width="16.5703125" style="394" customWidth="1"/>
    <col min="15876" max="15876" width="17.7109375" style="394" customWidth="1"/>
    <col min="15877" max="15877" width="17.85546875" style="394" customWidth="1"/>
    <col min="15878" max="15878" width="18.42578125" style="394" customWidth="1"/>
    <col min="15879" max="15879" width="15.42578125" style="394" customWidth="1"/>
    <col min="15880" max="15880" width="14.5703125" style="394" customWidth="1"/>
    <col min="15881" max="15881" width="15" style="394" customWidth="1"/>
    <col min="15882" max="15882" width="6.7109375" style="394" customWidth="1"/>
    <col min="15883" max="15883" width="14.28515625" style="394" customWidth="1"/>
    <col min="15884" max="15884" width="17.5703125" style="394" customWidth="1"/>
    <col min="15885" max="15885" width="27.7109375" style="394" customWidth="1"/>
    <col min="15886" max="15888" width="9.140625" style="394" customWidth="1"/>
    <col min="15889" max="15889" width="14.85546875" style="394" customWidth="1"/>
    <col min="15890" max="15890" width="13.85546875" style="394" customWidth="1"/>
    <col min="15891" max="16112" width="9.140625" style="394" customWidth="1"/>
    <col min="16113" max="16113" width="9" style="394"/>
    <col min="16114" max="16114" width="6.5703125" style="394" customWidth="1"/>
    <col min="16115" max="16115" width="79.5703125" style="394" customWidth="1"/>
    <col min="16116" max="16116" width="23.5703125" style="394" customWidth="1"/>
    <col min="16117" max="16117" width="27.85546875" style="394" customWidth="1"/>
    <col min="16118" max="16118" width="22.28515625" style="394" customWidth="1"/>
    <col min="16119" max="16119" width="23.5703125" style="394" customWidth="1"/>
    <col min="16120" max="16120" width="39" style="394" customWidth="1"/>
    <col min="16121" max="16121" width="36.42578125" style="394" customWidth="1"/>
    <col min="16122" max="16122" width="8" style="394" customWidth="1"/>
    <col min="16123" max="16123" width="15.5703125" style="394" customWidth="1"/>
    <col min="16124" max="16124" width="17.28515625" style="394" customWidth="1"/>
    <col min="16125" max="16125" width="18.85546875" style="394" customWidth="1"/>
    <col min="16126" max="16126" width="81" style="394" customWidth="1"/>
    <col min="16127" max="16127" width="14.85546875" style="394" customWidth="1"/>
    <col min="16128" max="16128" width="15.7109375" style="394" customWidth="1"/>
    <col min="16129" max="16129" width="17.5703125" style="394" customWidth="1"/>
    <col min="16130" max="16130" width="18.42578125" style="394" customWidth="1"/>
    <col min="16131" max="16131" width="16.5703125" style="394" customWidth="1"/>
    <col min="16132" max="16132" width="17.7109375" style="394" customWidth="1"/>
    <col min="16133" max="16133" width="17.85546875" style="394" customWidth="1"/>
    <col min="16134" max="16134" width="18.42578125" style="394" customWidth="1"/>
    <col min="16135" max="16135" width="15.42578125" style="394" customWidth="1"/>
    <col min="16136" max="16136" width="14.5703125" style="394" customWidth="1"/>
    <col min="16137" max="16137" width="15" style="394" customWidth="1"/>
    <col min="16138" max="16138" width="6.7109375" style="394" customWidth="1"/>
    <col min="16139" max="16139" width="14.28515625" style="394" customWidth="1"/>
    <col min="16140" max="16140" width="17.5703125" style="394" customWidth="1"/>
    <col min="16141" max="16141" width="27.7109375" style="394" customWidth="1"/>
    <col min="16142" max="16144" width="9.140625" style="394" customWidth="1"/>
    <col min="16145" max="16145" width="14.85546875" style="394" customWidth="1"/>
    <col min="16146" max="16146" width="13.85546875" style="394" customWidth="1"/>
    <col min="16147" max="16362" width="9.140625" style="394" customWidth="1"/>
    <col min="16363" max="16384" width="9" style="394"/>
  </cols>
  <sheetData>
    <row r="1" spans="1:16" ht="37.5">
      <c r="A1" s="331" t="s">
        <v>395</v>
      </c>
      <c r="B1" s="331" t="s">
        <v>396</v>
      </c>
      <c r="C1" s="332" t="s">
        <v>397</v>
      </c>
      <c r="D1" s="332" t="s">
        <v>398</v>
      </c>
      <c r="E1" s="332" t="s">
        <v>399</v>
      </c>
      <c r="F1" s="332" t="s">
        <v>400</v>
      </c>
      <c r="G1" s="332" t="s">
        <v>401</v>
      </c>
      <c r="H1" s="391" t="s">
        <v>402</v>
      </c>
      <c r="I1" s="391" t="s">
        <v>403</v>
      </c>
      <c r="J1" s="392" t="s">
        <v>404</v>
      </c>
      <c r="K1" s="393" t="s">
        <v>405</v>
      </c>
      <c r="L1" s="393" t="s">
        <v>406</v>
      </c>
      <c r="M1" s="393" t="s">
        <v>407</v>
      </c>
      <c r="N1" s="393" t="s">
        <v>408</v>
      </c>
      <c r="O1" s="393" t="s">
        <v>409</v>
      </c>
      <c r="P1" s="393" t="s">
        <v>410</v>
      </c>
    </row>
    <row r="2" spans="1:16" s="399" customFormat="1" ht="18.75">
      <c r="A2" s="333" t="s">
        <v>411</v>
      </c>
      <c r="B2" s="334" t="s">
        <v>412</v>
      </c>
      <c r="C2" s="335">
        <v>66832667434</v>
      </c>
      <c r="D2" s="336" t="s">
        <v>413</v>
      </c>
      <c r="E2" s="337">
        <v>2</v>
      </c>
      <c r="F2" s="355" t="s">
        <v>414</v>
      </c>
      <c r="G2" s="356" t="s">
        <v>1327</v>
      </c>
      <c r="H2" s="395" t="s">
        <v>415</v>
      </c>
      <c r="I2" s="396">
        <v>44</v>
      </c>
      <c r="J2" s="397">
        <v>1302</v>
      </c>
      <c r="K2" s="398">
        <v>0</v>
      </c>
      <c r="L2" s="398">
        <v>0</v>
      </c>
      <c r="M2" s="398">
        <v>260.39999999999998</v>
      </c>
      <c r="N2" s="398">
        <v>0</v>
      </c>
      <c r="O2" s="398">
        <v>225.24</v>
      </c>
      <c r="P2" s="398">
        <f>J2+M2+N2-O2</f>
        <v>1337.16</v>
      </c>
    </row>
    <row r="3" spans="1:16" s="399" customFormat="1" ht="18.75">
      <c r="A3" s="333" t="s">
        <v>411</v>
      </c>
      <c r="B3" s="334" t="s">
        <v>412</v>
      </c>
      <c r="C3" s="335">
        <v>13595668480</v>
      </c>
      <c r="D3" s="336" t="s">
        <v>416</v>
      </c>
      <c r="E3" s="337">
        <v>3</v>
      </c>
      <c r="F3" s="355" t="s">
        <v>417</v>
      </c>
      <c r="G3" s="356" t="s">
        <v>1327</v>
      </c>
      <c r="H3" s="395" t="s">
        <v>415</v>
      </c>
      <c r="I3" s="396">
        <v>44</v>
      </c>
      <c r="J3" s="397">
        <v>1171.8</v>
      </c>
      <c r="K3" s="398">
        <v>0</v>
      </c>
      <c r="L3" s="398">
        <v>0</v>
      </c>
      <c r="M3" s="398">
        <v>543.30999999999995</v>
      </c>
      <c r="N3" s="398">
        <v>0</v>
      </c>
      <c r="O3" s="398">
        <v>238.98</v>
      </c>
      <c r="P3" s="398">
        <f t="shared" ref="P3:P77" si="0">J3+M3+N3-O3</f>
        <v>1476.1299999999999</v>
      </c>
    </row>
    <row r="4" spans="1:16" s="399" customFormat="1" ht="18.75">
      <c r="A4" s="333" t="s">
        <v>411</v>
      </c>
      <c r="B4" s="334" t="s">
        <v>412</v>
      </c>
      <c r="C4" s="335">
        <v>70419455450</v>
      </c>
      <c r="D4" s="336" t="s">
        <v>418</v>
      </c>
      <c r="E4" s="346" t="s">
        <v>419</v>
      </c>
      <c r="F4" s="355" t="s">
        <v>414</v>
      </c>
      <c r="G4" s="356" t="s">
        <v>1327</v>
      </c>
      <c r="H4" s="395" t="s">
        <v>415</v>
      </c>
      <c r="I4" s="396">
        <v>44</v>
      </c>
      <c r="J4" s="400">
        <v>1340.21</v>
      </c>
      <c r="K4" s="398">
        <v>0</v>
      </c>
      <c r="L4" s="398">
        <v>0</v>
      </c>
      <c r="M4" s="398">
        <v>300.49</v>
      </c>
      <c r="N4" s="398">
        <v>0</v>
      </c>
      <c r="O4" s="398">
        <v>235.34</v>
      </c>
      <c r="P4" s="398">
        <f t="shared" si="0"/>
        <v>1405.3600000000001</v>
      </c>
    </row>
    <row r="5" spans="1:16" s="399" customFormat="1" ht="18.75">
      <c r="A5" s="333" t="s">
        <v>411</v>
      </c>
      <c r="B5" s="334" t="s">
        <v>412</v>
      </c>
      <c r="C5" s="335">
        <v>2950339751</v>
      </c>
      <c r="D5" s="336" t="s">
        <v>420</v>
      </c>
      <c r="E5" s="337">
        <v>1</v>
      </c>
      <c r="F5" s="355" t="s">
        <v>421</v>
      </c>
      <c r="G5" s="356" t="s">
        <v>1327</v>
      </c>
      <c r="H5" s="395" t="s">
        <v>415</v>
      </c>
      <c r="I5" s="396">
        <v>24</v>
      </c>
      <c r="J5" s="397">
        <v>8000</v>
      </c>
      <c r="K5" s="398">
        <v>0</v>
      </c>
      <c r="L5" s="398">
        <v>0</v>
      </c>
      <c r="M5" s="398">
        <v>12218.58</v>
      </c>
      <c r="N5" s="398">
        <v>0</v>
      </c>
      <c r="O5" s="398">
        <v>6081.7</v>
      </c>
      <c r="P5" s="398">
        <f t="shared" si="0"/>
        <v>14136.880000000001</v>
      </c>
    </row>
    <row r="6" spans="1:16" s="399" customFormat="1" ht="18.75">
      <c r="A6" s="333" t="s">
        <v>411</v>
      </c>
      <c r="B6" s="334" t="s">
        <v>412</v>
      </c>
      <c r="C6" s="335">
        <v>7178763493</v>
      </c>
      <c r="D6" s="336" t="s">
        <v>422</v>
      </c>
      <c r="E6" s="346" t="s">
        <v>419</v>
      </c>
      <c r="F6" s="355" t="s">
        <v>423</v>
      </c>
      <c r="G6" s="356" t="s">
        <v>1327</v>
      </c>
      <c r="H6" s="395" t="s">
        <v>415</v>
      </c>
      <c r="I6" s="396">
        <v>40</v>
      </c>
      <c r="J6" s="397">
        <v>2354</v>
      </c>
      <c r="K6" s="398">
        <v>0</v>
      </c>
      <c r="L6" s="398">
        <v>0</v>
      </c>
      <c r="M6" s="398">
        <v>958.89</v>
      </c>
      <c r="N6" s="398">
        <v>129.47</v>
      </c>
      <c r="O6" s="398">
        <v>341.96</v>
      </c>
      <c r="P6" s="398">
        <f t="shared" si="0"/>
        <v>3100.3999999999996</v>
      </c>
    </row>
    <row r="7" spans="1:16" s="402" customFormat="1" ht="18.75">
      <c r="A7" s="333" t="s">
        <v>411</v>
      </c>
      <c r="B7" s="334" t="s">
        <v>412</v>
      </c>
      <c r="C7" s="335">
        <v>7032388418</v>
      </c>
      <c r="D7" s="336" t="s">
        <v>424</v>
      </c>
      <c r="E7" s="346" t="s">
        <v>419</v>
      </c>
      <c r="F7" s="401" t="s">
        <v>414</v>
      </c>
      <c r="G7" s="356" t="s">
        <v>1327</v>
      </c>
      <c r="H7" s="395" t="s">
        <v>415</v>
      </c>
      <c r="I7" s="396">
        <v>40</v>
      </c>
      <c r="J7" s="397">
        <v>998.2</v>
      </c>
      <c r="K7" s="398">
        <v>0</v>
      </c>
      <c r="L7" s="398">
        <v>0</v>
      </c>
      <c r="M7" s="398">
        <v>677</v>
      </c>
      <c r="N7" s="398">
        <v>0</v>
      </c>
      <c r="O7" s="398">
        <v>295.10000000000002</v>
      </c>
      <c r="P7" s="398">
        <f t="shared" si="0"/>
        <v>1380.1</v>
      </c>
    </row>
    <row r="8" spans="1:16" s="402" customFormat="1" ht="18.75">
      <c r="A8" s="333" t="s">
        <v>411</v>
      </c>
      <c r="B8" s="334" t="s">
        <v>412</v>
      </c>
      <c r="C8" s="335">
        <v>2670847498</v>
      </c>
      <c r="D8" s="336" t="s">
        <v>425</v>
      </c>
      <c r="E8" s="346" t="s">
        <v>419</v>
      </c>
      <c r="F8" s="355" t="s">
        <v>426</v>
      </c>
      <c r="G8" s="356" t="s">
        <v>1327</v>
      </c>
      <c r="H8" s="395" t="s">
        <v>415</v>
      </c>
      <c r="I8" s="396">
        <v>24</v>
      </c>
      <c r="J8" s="397">
        <v>2330.83</v>
      </c>
      <c r="K8" s="398">
        <v>0</v>
      </c>
      <c r="L8" s="398">
        <v>0</v>
      </c>
      <c r="M8" s="398">
        <v>1806.75</v>
      </c>
      <c r="N8" s="398">
        <v>0</v>
      </c>
      <c r="O8" s="398">
        <v>241.14</v>
      </c>
      <c r="P8" s="398">
        <f t="shared" si="0"/>
        <v>3896.44</v>
      </c>
    </row>
    <row r="9" spans="1:16" s="402" customFormat="1" ht="18.75">
      <c r="A9" s="333" t="s">
        <v>411</v>
      </c>
      <c r="B9" s="334" t="s">
        <v>412</v>
      </c>
      <c r="C9" s="335">
        <v>8959195405</v>
      </c>
      <c r="D9" s="336" t="s">
        <v>427</v>
      </c>
      <c r="E9" s="346" t="s">
        <v>428</v>
      </c>
      <c r="F9" s="355" t="s">
        <v>429</v>
      </c>
      <c r="G9" s="356" t="s">
        <v>1327</v>
      </c>
      <c r="H9" s="395" t="s">
        <v>415</v>
      </c>
      <c r="I9" s="396">
        <v>44</v>
      </c>
      <c r="J9" s="397">
        <v>2793.25</v>
      </c>
      <c r="K9" s="398">
        <v>0</v>
      </c>
      <c r="L9" s="398">
        <v>0</v>
      </c>
      <c r="M9" s="398">
        <v>260.39999999999998</v>
      </c>
      <c r="N9" s="398">
        <v>0</v>
      </c>
      <c r="O9" s="398">
        <v>559.22</v>
      </c>
      <c r="P9" s="398">
        <f t="shared" si="0"/>
        <v>2494.4300000000003</v>
      </c>
    </row>
    <row r="10" spans="1:16" s="403" customFormat="1" ht="18.75">
      <c r="A10" s="333" t="s">
        <v>411</v>
      </c>
      <c r="B10" s="334" t="s">
        <v>412</v>
      </c>
      <c r="C10" s="335">
        <v>847358488</v>
      </c>
      <c r="D10" s="336" t="s">
        <v>430</v>
      </c>
      <c r="E10" s="346" t="s">
        <v>428</v>
      </c>
      <c r="F10" s="355" t="s">
        <v>417</v>
      </c>
      <c r="G10" s="356" t="s">
        <v>1327</v>
      </c>
      <c r="H10" s="395" t="s">
        <v>415</v>
      </c>
      <c r="I10" s="396">
        <v>44</v>
      </c>
      <c r="J10" s="397">
        <v>694.4</v>
      </c>
      <c r="K10" s="398">
        <v>0</v>
      </c>
      <c r="L10" s="398">
        <v>0</v>
      </c>
      <c r="M10" s="398">
        <v>1111.04</v>
      </c>
      <c r="N10" s="398">
        <v>0</v>
      </c>
      <c r="O10" s="398">
        <v>1050.5899999999999</v>
      </c>
      <c r="P10" s="398">
        <f t="shared" si="0"/>
        <v>754.85000000000014</v>
      </c>
    </row>
    <row r="11" spans="1:16" s="403" customFormat="1" ht="18.75">
      <c r="A11" s="333" t="s">
        <v>411</v>
      </c>
      <c r="B11" s="334" t="s">
        <v>412</v>
      </c>
      <c r="C11" s="335">
        <v>88999882420</v>
      </c>
      <c r="D11" s="336" t="s">
        <v>431</v>
      </c>
      <c r="E11" s="346" t="s">
        <v>428</v>
      </c>
      <c r="F11" s="355" t="s">
        <v>432</v>
      </c>
      <c r="G11" s="356" t="s">
        <v>1327</v>
      </c>
      <c r="H11" s="395" t="s">
        <v>415</v>
      </c>
      <c r="I11" s="396">
        <v>44</v>
      </c>
      <c r="J11" s="397">
        <v>1215.2</v>
      </c>
      <c r="K11" s="398">
        <v>0</v>
      </c>
      <c r="L11" s="398">
        <v>0</v>
      </c>
      <c r="M11" s="398">
        <v>544.91</v>
      </c>
      <c r="N11" s="398">
        <v>0</v>
      </c>
      <c r="O11" s="398">
        <v>243.03</v>
      </c>
      <c r="P11" s="398">
        <f t="shared" si="0"/>
        <v>1517.0800000000002</v>
      </c>
    </row>
    <row r="12" spans="1:16" s="403" customFormat="1" ht="18.75">
      <c r="A12" s="333" t="s">
        <v>411</v>
      </c>
      <c r="B12" s="334" t="s">
        <v>412</v>
      </c>
      <c r="C12" s="335">
        <v>5244461486</v>
      </c>
      <c r="D12" s="336" t="s">
        <v>433</v>
      </c>
      <c r="E12" s="346" t="s">
        <v>415</v>
      </c>
      <c r="F12" s="355" t="s">
        <v>421</v>
      </c>
      <c r="G12" s="356" t="s">
        <v>1327</v>
      </c>
      <c r="H12" s="395" t="s">
        <v>415</v>
      </c>
      <c r="I12" s="396">
        <v>24</v>
      </c>
      <c r="J12" s="397">
        <v>9000</v>
      </c>
      <c r="K12" s="398">
        <v>0</v>
      </c>
      <c r="L12" s="398">
        <v>0</v>
      </c>
      <c r="M12" s="342">
        <v>1536.28</v>
      </c>
      <c r="N12" s="342">
        <v>0</v>
      </c>
      <c r="O12" s="342">
        <v>4478.54</v>
      </c>
      <c r="P12" s="398">
        <f t="shared" si="0"/>
        <v>6057.7400000000007</v>
      </c>
    </row>
    <row r="13" spans="1:16" s="403" customFormat="1" ht="18.75">
      <c r="A13" s="333" t="s">
        <v>411</v>
      </c>
      <c r="B13" s="334" t="s">
        <v>412</v>
      </c>
      <c r="C13" s="335">
        <v>5345290466</v>
      </c>
      <c r="D13" s="336" t="s">
        <v>434</v>
      </c>
      <c r="E13" s="346" t="s">
        <v>428</v>
      </c>
      <c r="F13" s="355" t="s">
        <v>435</v>
      </c>
      <c r="G13" s="356" t="s">
        <v>1327</v>
      </c>
      <c r="H13" s="395" t="s">
        <v>415</v>
      </c>
      <c r="I13" s="396">
        <v>44</v>
      </c>
      <c r="J13" s="397">
        <v>1258.5999999999999</v>
      </c>
      <c r="K13" s="398">
        <v>0</v>
      </c>
      <c r="L13" s="398">
        <v>0</v>
      </c>
      <c r="M13" s="398">
        <v>474.25</v>
      </c>
      <c r="N13" s="398">
        <v>0</v>
      </c>
      <c r="O13" s="398">
        <v>240.58</v>
      </c>
      <c r="P13" s="398">
        <f t="shared" si="0"/>
        <v>1492.27</v>
      </c>
    </row>
    <row r="14" spans="1:16" s="403" customFormat="1" ht="18.75">
      <c r="A14" s="333" t="s">
        <v>411</v>
      </c>
      <c r="B14" s="334" t="s">
        <v>412</v>
      </c>
      <c r="C14" s="335">
        <v>6302910471</v>
      </c>
      <c r="D14" s="336" t="s">
        <v>436</v>
      </c>
      <c r="E14" s="346" t="s">
        <v>428</v>
      </c>
      <c r="F14" s="355" t="s">
        <v>435</v>
      </c>
      <c r="G14" s="356" t="s">
        <v>1327</v>
      </c>
      <c r="H14" s="395" t="s">
        <v>415</v>
      </c>
      <c r="I14" s="396">
        <v>44</v>
      </c>
      <c r="J14" s="397">
        <v>1302</v>
      </c>
      <c r="K14" s="398">
        <v>0</v>
      </c>
      <c r="L14" s="398">
        <v>0</v>
      </c>
      <c r="M14" s="398">
        <v>260.39999999999998</v>
      </c>
      <c r="N14" s="398">
        <v>0</v>
      </c>
      <c r="O14" s="398">
        <v>225.24</v>
      </c>
      <c r="P14" s="398">
        <f t="shared" si="0"/>
        <v>1337.16</v>
      </c>
    </row>
    <row r="15" spans="1:16" s="403" customFormat="1" ht="18.75">
      <c r="A15" s="333" t="s">
        <v>411</v>
      </c>
      <c r="B15" s="334" t="s">
        <v>412</v>
      </c>
      <c r="C15" s="335">
        <v>2456744462</v>
      </c>
      <c r="D15" s="336" t="s">
        <v>437</v>
      </c>
      <c r="E15" s="346" t="s">
        <v>419</v>
      </c>
      <c r="F15" s="355" t="s">
        <v>414</v>
      </c>
      <c r="G15" s="356" t="s">
        <v>1327</v>
      </c>
      <c r="H15" s="395" t="s">
        <v>415</v>
      </c>
      <c r="I15" s="396">
        <v>44</v>
      </c>
      <c r="J15" s="397">
        <v>1215.2</v>
      </c>
      <c r="K15" s="398">
        <v>0</v>
      </c>
      <c r="L15" s="398">
        <v>0</v>
      </c>
      <c r="M15" s="398">
        <v>454.92</v>
      </c>
      <c r="N15" s="398">
        <v>0</v>
      </c>
      <c r="O15" s="398">
        <v>277.33</v>
      </c>
      <c r="P15" s="398">
        <f t="shared" si="0"/>
        <v>1392.7900000000002</v>
      </c>
    </row>
    <row r="16" spans="1:16" s="399" customFormat="1" ht="18.75">
      <c r="A16" s="333" t="s">
        <v>411</v>
      </c>
      <c r="B16" s="334" t="s">
        <v>412</v>
      </c>
      <c r="C16" s="349">
        <v>9601303499</v>
      </c>
      <c r="D16" s="350" t="s">
        <v>438</v>
      </c>
      <c r="E16" s="346" t="s">
        <v>419</v>
      </c>
      <c r="F16" s="401" t="s">
        <v>426</v>
      </c>
      <c r="G16" s="356" t="s">
        <v>1327</v>
      </c>
      <c r="H16" s="395" t="s">
        <v>415</v>
      </c>
      <c r="I16" s="396">
        <v>24</v>
      </c>
      <c r="J16" s="397">
        <v>2411.1999999999998</v>
      </c>
      <c r="K16" s="398">
        <v>0</v>
      </c>
      <c r="L16" s="398">
        <v>0</v>
      </c>
      <c r="M16" s="398">
        <v>1674.27</v>
      </c>
      <c r="N16" s="398">
        <v>0</v>
      </c>
      <c r="O16" s="398">
        <v>515.91</v>
      </c>
      <c r="P16" s="398">
        <f t="shared" si="0"/>
        <v>3569.56</v>
      </c>
    </row>
    <row r="17" spans="1:16" s="403" customFormat="1" ht="18.75">
      <c r="A17" s="333" t="s">
        <v>411</v>
      </c>
      <c r="B17" s="334" t="s">
        <v>412</v>
      </c>
      <c r="C17" s="335">
        <v>4089045932</v>
      </c>
      <c r="D17" s="336" t="s">
        <v>439</v>
      </c>
      <c r="E17" s="346" t="s">
        <v>415</v>
      </c>
      <c r="F17" s="355" t="s">
        <v>421</v>
      </c>
      <c r="G17" s="356" t="s">
        <v>1327</v>
      </c>
      <c r="H17" s="395" t="s">
        <v>415</v>
      </c>
      <c r="I17" s="396">
        <v>24</v>
      </c>
      <c r="J17" s="397">
        <v>7466.67</v>
      </c>
      <c r="K17" s="398">
        <v>0</v>
      </c>
      <c r="L17" s="398">
        <v>0</v>
      </c>
      <c r="M17" s="398">
        <v>16422.900000000001</v>
      </c>
      <c r="N17" s="398">
        <v>0</v>
      </c>
      <c r="O17" s="398">
        <v>7091.22</v>
      </c>
      <c r="P17" s="398">
        <f t="shared" si="0"/>
        <v>16798.349999999999</v>
      </c>
    </row>
    <row r="18" spans="1:16" s="403" customFormat="1" ht="18.75">
      <c r="A18" s="333" t="s">
        <v>411</v>
      </c>
      <c r="B18" s="334" t="s">
        <v>412</v>
      </c>
      <c r="C18" s="335">
        <v>10283186429</v>
      </c>
      <c r="D18" s="336" t="s">
        <v>440</v>
      </c>
      <c r="E18" s="346" t="s">
        <v>419</v>
      </c>
      <c r="F18" s="355" t="s">
        <v>441</v>
      </c>
      <c r="G18" s="356" t="s">
        <v>1327</v>
      </c>
      <c r="H18" s="395" t="s">
        <v>415</v>
      </c>
      <c r="I18" s="396">
        <v>44</v>
      </c>
      <c r="J18" s="397">
        <v>178.69</v>
      </c>
      <c r="K18" s="398">
        <v>1979.86</v>
      </c>
      <c r="L18" s="398">
        <v>0</v>
      </c>
      <c r="M18" s="398">
        <v>2021.33</v>
      </c>
      <c r="N18" s="398">
        <v>0</v>
      </c>
      <c r="O18" s="398">
        <v>1897.93</v>
      </c>
      <c r="P18" s="398">
        <f t="shared" si="0"/>
        <v>302.08999999999992</v>
      </c>
    </row>
    <row r="19" spans="1:16" s="403" customFormat="1" ht="18.75">
      <c r="A19" s="333" t="s">
        <v>411</v>
      </c>
      <c r="B19" s="334" t="s">
        <v>412</v>
      </c>
      <c r="C19" s="351">
        <v>5813428445</v>
      </c>
      <c r="D19" s="350" t="s">
        <v>442</v>
      </c>
      <c r="E19" s="346" t="s">
        <v>419</v>
      </c>
      <c r="F19" s="355" t="s">
        <v>441</v>
      </c>
      <c r="G19" s="356" t="s">
        <v>1327</v>
      </c>
      <c r="H19" s="395" t="s">
        <v>415</v>
      </c>
      <c r="I19" s="396">
        <v>44</v>
      </c>
      <c r="J19" s="397">
        <v>217</v>
      </c>
      <c r="K19" s="398">
        <v>1920.99</v>
      </c>
      <c r="L19" s="398">
        <v>0</v>
      </c>
      <c r="M19" s="398">
        <v>1825.58</v>
      </c>
      <c r="N19" s="398">
        <v>0</v>
      </c>
      <c r="O19" s="398">
        <v>1782.41</v>
      </c>
      <c r="P19" s="398">
        <f t="shared" si="0"/>
        <v>260.16999999999985</v>
      </c>
    </row>
    <row r="20" spans="1:16" s="403" customFormat="1" ht="18.75">
      <c r="A20" s="333" t="s">
        <v>411</v>
      </c>
      <c r="B20" s="334" t="s">
        <v>412</v>
      </c>
      <c r="C20" s="351">
        <v>92123600415</v>
      </c>
      <c r="D20" s="350" t="s">
        <v>443</v>
      </c>
      <c r="E20" s="346" t="s">
        <v>415</v>
      </c>
      <c r="F20" s="355" t="s">
        <v>421</v>
      </c>
      <c r="G20" s="356" t="s">
        <v>1327</v>
      </c>
      <c r="H20" s="395" t="s">
        <v>415</v>
      </c>
      <c r="I20" s="396">
        <v>24</v>
      </c>
      <c r="J20" s="397">
        <v>4500</v>
      </c>
      <c r="K20" s="398">
        <v>0</v>
      </c>
      <c r="L20" s="398">
        <v>0</v>
      </c>
      <c r="M20" s="398">
        <v>5183.74</v>
      </c>
      <c r="N20" s="398">
        <v>0</v>
      </c>
      <c r="O20" s="398">
        <v>5549.24</v>
      </c>
      <c r="P20" s="398">
        <f t="shared" si="0"/>
        <v>4134.5</v>
      </c>
    </row>
    <row r="21" spans="1:16" s="403" customFormat="1" ht="18.75">
      <c r="A21" s="333" t="s">
        <v>411</v>
      </c>
      <c r="B21" s="334" t="s">
        <v>412</v>
      </c>
      <c r="C21" s="335">
        <v>6392472452</v>
      </c>
      <c r="D21" s="336" t="s">
        <v>444</v>
      </c>
      <c r="E21" s="346" t="s">
        <v>428</v>
      </c>
      <c r="F21" s="355" t="s">
        <v>435</v>
      </c>
      <c r="G21" s="356" t="s">
        <v>1327</v>
      </c>
      <c r="H21" s="395" t="s">
        <v>415</v>
      </c>
      <c r="I21" s="396">
        <v>44</v>
      </c>
      <c r="J21" s="397">
        <v>217</v>
      </c>
      <c r="K21" s="398">
        <v>2063.0500000000002</v>
      </c>
      <c r="L21" s="398">
        <v>0</v>
      </c>
      <c r="M21" s="398">
        <v>2022.01</v>
      </c>
      <c r="N21" s="398">
        <v>0</v>
      </c>
      <c r="O21" s="398">
        <v>1916.2</v>
      </c>
      <c r="P21" s="398">
        <f t="shared" si="0"/>
        <v>322.81000000000017</v>
      </c>
    </row>
    <row r="22" spans="1:16" s="403" customFormat="1" ht="18.75">
      <c r="A22" s="333" t="s">
        <v>411</v>
      </c>
      <c r="B22" s="334" t="s">
        <v>412</v>
      </c>
      <c r="C22" s="335">
        <v>70178717401</v>
      </c>
      <c r="D22" s="336" t="s">
        <v>445</v>
      </c>
      <c r="E22" s="346" t="s">
        <v>428</v>
      </c>
      <c r="F22" s="355" t="s">
        <v>435</v>
      </c>
      <c r="G22" s="356" t="s">
        <v>1327</v>
      </c>
      <c r="H22" s="395" t="s">
        <v>415</v>
      </c>
      <c r="I22" s="396">
        <v>44</v>
      </c>
      <c r="J22" s="397">
        <v>564.20000000000005</v>
      </c>
      <c r="K22" s="398">
        <v>1941.38</v>
      </c>
      <c r="L22" s="398">
        <v>0</v>
      </c>
      <c r="M22" s="398">
        <v>1680.79</v>
      </c>
      <c r="N22" s="398">
        <v>0</v>
      </c>
      <c r="O22" s="398">
        <v>1327.71</v>
      </c>
      <c r="P22" s="398">
        <f t="shared" si="0"/>
        <v>917.27999999999975</v>
      </c>
    </row>
    <row r="23" spans="1:16" s="403" customFormat="1" ht="18.75">
      <c r="A23" s="333" t="s">
        <v>411</v>
      </c>
      <c r="B23" s="334" t="s">
        <v>412</v>
      </c>
      <c r="C23" s="335">
        <v>79361137468</v>
      </c>
      <c r="D23" s="336" t="s">
        <v>446</v>
      </c>
      <c r="E23" s="346" t="s">
        <v>415</v>
      </c>
      <c r="F23" s="355" t="s">
        <v>447</v>
      </c>
      <c r="G23" s="356" t="s">
        <v>1327</v>
      </c>
      <c r="H23" s="395" t="s">
        <v>415</v>
      </c>
      <c r="I23" s="396">
        <v>24</v>
      </c>
      <c r="J23" s="397">
        <v>8000</v>
      </c>
      <c r="K23" s="398">
        <v>0</v>
      </c>
      <c r="L23" s="398">
        <v>0</v>
      </c>
      <c r="M23" s="398">
        <v>3105.13</v>
      </c>
      <c r="N23" s="398">
        <v>0</v>
      </c>
      <c r="O23" s="398">
        <v>2724.26</v>
      </c>
      <c r="P23" s="398">
        <f t="shared" si="0"/>
        <v>8380.8700000000008</v>
      </c>
    </row>
    <row r="24" spans="1:16" s="403" customFormat="1" ht="18.75">
      <c r="A24" s="333" t="s">
        <v>411</v>
      </c>
      <c r="B24" s="334" t="s">
        <v>412</v>
      </c>
      <c r="C24" s="335">
        <v>69641277472</v>
      </c>
      <c r="D24" s="336" t="s">
        <v>448</v>
      </c>
      <c r="E24" s="346" t="s">
        <v>415</v>
      </c>
      <c r="F24" s="355" t="s">
        <v>414</v>
      </c>
      <c r="G24" s="356" t="s">
        <v>1327</v>
      </c>
      <c r="H24" s="395" t="s">
        <v>415</v>
      </c>
      <c r="I24" s="396">
        <v>44</v>
      </c>
      <c r="J24" s="397">
        <v>1302</v>
      </c>
      <c r="K24" s="398">
        <v>0</v>
      </c>
      <c r="L24" s="398">
        <v>0</v>
      </c>
      <c r="M24" s="398">
        <v>260.39999999999998</v>
      </c>
      <c r="N24" s="398">
        <v>0</v>
      </c>
      <c r="O24" s="398">
        <v>225.24</v>
      </c>
      <c r="P24" s="398">
        <f t="shared" si="0"/>
        <v>1337.16</v>
      </c>
    </row>
    <row r="25" spans="1:16" s="403" customFormat="1" ht="18.75">
      <c r="A25" s="333" t="s">
        <v>411</v>
      </c>
      <c r="B25" s="334" t="s">
        <v>412</v>
      </c>
      <c r="C25" s="335">
        <v>1937921417</v>
      </c>
      <c r="D25" s="336" t="s">
        <v>449</v>
      </c>
      <c r="E25" s="346" t="s">
        <v>419</v>
      </c>
      <c r="F25" s="355" t="s">
        <v>414</v>
      </c>
      <c r="G25" s="356" t="s">
        <v>1327</v>
      </c>
      <c r="H25" s="395" t="s">
        <v>415</v>
      </c>
      <c r="I25" s="396">
        <v>44</v>
      </c>
      <c r="J25" s="397">
        <v>1302</v>
      </c>
      <c r="K25" s="398">
        <v>0</v>
      </c>
      <c r="L25" s="398">
        <v>0</v>
      </c>
      <c r="M25" s="398">
        <v>260.39999999999998</v>
      </c>
      <c r="N25" s="398">
        <v>0</v>
      </c>
      <c r="O25" s="398">
        <v>251.28</v>
      </c>
      <c r="P25" s="398">
        <f t="shared" si="0"/>
        <v>1311.1200000000001</v>
      </c>
    </row>
    <row r="26" spans="1:16" s="403" customFormat="1" ht="18.75">
      <c r="A26" s="333" t="s">
        <v>411</v>
      </c>
      <c r="B26" s="334" t="s">
        <v>412</v>
      </c>
      <c r="C26" s="335">
        <v>12502106400</v>
      </c>
      <c r="D26" s="336" t="s">
        <v>450</v>
      </c>
      <c r="E26" s="346" t="s">
        <v>428</v>
      </c>
      <c r="F26" s="355" t="s">
        <v>451</v>
      </c>
      <c r="G26" s="356" t="s">
        <v>1327</v>
      </c>
      <c r="H26" s="395" t="s">
        <v>415</v>
      </c>
      <c r="I26" s="396">
        <v>44</v>
      </c>
      <c r="J26" s="397">
        <v>1355.66</v>
      </c>
      <c r="K26" s="398">
        <v>0</v>
      </c>
      <c r="L26" s="398">
        <v>0</v>
      </c>
      <c r="M26" s="398">
        <v>624.1</v>
      </c>
      <c r="N26" s="398">
        <v>0</v>
      </c>
      <c r="O26" s="398">
        <v>175.96</v>
      </c>
      <c r="P26" s="398">
        <f t="shared" si="0"/>
        <v>1803.8000000000002</v>
      </c>
    </row>
    <row r="27" spans="1:16" s="403" customFormat="1" ht="18.75">
      <c r="A27" s="333" t="s">
        <v>411</v>
      </c>
      <c r="B27" s="334" t="s">
        <v>412</v>
      </c>
      <c r="C27" s="335">
        <v>10735205442</v>
      </c>
      <c r="D27" s="336" t="s">
        <v>452</v>
      </c>
      <c r="E27" s="346" t="s">
        <v>419</v>
      </c>
      <c r="F27" s="404">
        <v>322205</v>
      </c>
      <c r="G27" s="356" t="s">
        <v>1327</v>
      </c>
      <c r="H27" s="395" t="s">
        <v>415</v>
      </c>
      <c r="I27" s="396">
        <v>44</v>
      </c>
      <c r="J27" s="397">
        <v>1302</v>
      </c>
      <c r="K27" s="398">
        <v>0</v>
      </c>
      <c r="L27" s="398">
        <v>0</v>
      </c>
      <c r="M27" s="398">
        <v>443.05</v>
      </c>
      <c r="N27" s="398">
        <v>0</v>
      </c>
      <c r="O27" s="398">
        <v>163.56</v>
      </c>
      <c r="P27" s="398">
        <f t="shared" si="0"/>
        <v>1581.49</v>
      </c>
    </row>
    <row r="28" spans="1:16" s="403" customFormat="1" ht="18.75">
      <c r="A28" s="333" t="s">
        <v>411</v>
      </c>
      <c r="B28" s="334" t="s">
        <v>412</v>
      </c>
      <c r="C28" s="335">
        <v>9909706474</v>
      </c>
      <c r="D28" s="336" t="s">
        <v>453</v>
      </c>
      <c r="E28" s="346" t="s">
        <v>428</v>
      </c>
      <c r="F28" s="356" t="s">
        <v>454</v>
      </c>
      <c r="G28" s="356" t="s">
        <v>1327</v>
      </c>
      <c r="H28" s="395" t="s">
        <v>419</v>
      </c>
      <c r="I28" s="396">
        <v>44</v>
      </c>
      <c r="J28" s="397">
        <v>1881.62</v>
      </c>
      <c r="K28" s="398">
        <v>0</v>
      </c>
      <c r="L28" s="398">
        <v>0</v>
      </c>
      <c r="M28" s="398">
        <v>260.39999999999998</v>
      </c>
      <c r="N28" s="398">
        <v>0</v>
      </c>
      <c r="O28" s="398">
        <v>210.88</v>
      </c>
      <c r="P28" s="398">
        <f t="shared" si="0"/>
        <v>1931.1399999999999</v>
      </c>
    </row>
    <row r="29" spans="1:16" s="403" customFormat="1" ht="18.75">
      <c r="A29" s="333" t="s">
        <v>411</v>
      </c>
      <c r="B29" s="334" t="s">
        <v>412</v>
      </c>
      <c r="C29" s="335">
        <v>70172220408</v>
      </c>
      <c r="D29" s="336" t="s">
        <v>455</v>
      </c>
      <c r="E29" s="346" t="s">
        <v>419</v>
      </c>
      <c r="F29" s="355" t="s">
        <v>456</v>
      </c>
      <c r="G29" s="356" t="s">
        <v>1327</v>
      </c>
      <c r="H29" s="395" t="s">
        <v>415</v>
      </c>
      <c r="I29" s="396">
        <v>26</v>
      </c>
      <c r="J29" s="397">
        <v>3742.45</v>
      </c>
      <c r="K29" s="398">
        <v>0</v>
      </c>
      <c r="L29" s="398">
        <v>0</v>
      </c>
      <c r="M29" s="398">
        <v>390.6</v>
      </c>
      <c r="N29" s="398">
        <v>0</v>
      </c>
      <c r="O29" s="398">
        <v>627.95000000000005</v>
      </c>
      <c r="P29" s="398">
        <f t="shared" si="0"/>
        <v>3505.1000000000004</v>
      </c>
    </row>
    <row r="30" spans="1:16" s="403" customFormat="1" ht="18.75">
      <c r="A30" s="333" t="s">
        <v>411</v>
      </c>
      <c r="B30" s="334" t="s">
        <v>412</v>
      </c>
      <c r="C30" s="335">
        <v>6301729439</v>
      </c>
      <c r="D30" s="336" t="s">
        <v>457</v>
      </c>
      <c r="E30" s="346" t="s">
        <v>415</v>
      </c>
      <c r="F30" s="355" t="s">
        <v>447</v>
      </c>
      <c r="G30" s="356" t="s">
        <v>1327</v>
      </c>
      <c r="H30" s="395" t="s">
        <v>415</v>
      </c>
      <c r="I30" s="396">
        <v>24</v>
      </c>
      <c r="J30" s="397">
        <v>8000</v>
      </c>
      <c r="K30" s="398">
        <v>0</v>
      </c>
      <c r="L30" s="398">
        <v>0</v>
      </c>
      <c r="M30" s="398">
        <v>1398.5</v>
      </c>
      <c r="N30" s="398">
        <v>0</v>
      </c>
      <c r="O30" s="398">
        <v>1723.23</v>
      </c>
      <c r="P30" s="398">
        <f t="shared" si="0"/>
        <v>7675.27</v>
      </c>
    </row>
    <row r="31" spans="1:16" s="403" customFormat="1" ht="18.75">
      <c r="A31" s="333" t="s">
        <v>411</v>
      </c>
      <c r="B31" s="334" t="s">
        <v>412</v>
      </c>
      <c r="C31" s="335">
        <v>78272203472</v>
      </c>
      <c r="D31" s="336" t="s">
        <v>458</v>
      </c>
      <c r="E31" s="346" t="s">
        <v>428</v>
      </c>
      <c r="F31" s="355" t="s">
        <v>459</v>
      </c>
      <c r="G31" s="356" t="s">
        <v>1327</v>
      </c>
      <c r="H31" s="395" t="s">
        <v>415</v>
      </c>
      <c r="I31" s="396">
        <v>44</v>
      </c>
      <c r="J31" s="397">
        <v>271.25</v>
      </c>
      <c r="K31" s="398">
        <v>2210.6</v>
      </c>
      <c r="L31" s="398">
        <v>0</v>
      </c>
      <c r="M31" s="398">
        <v>2159.5100000000002</v>
      </c>
      <c r="N31" s="398">
        <v>0</v>
      </c>
      <c r="O31" s="398">
        <v>2083.79</v>
      </c>
      <c r="P31" s="398">
        <f t="shared" si="0"/>
        <v>346.97000000000025</v>
      </c>
    </row>
    <row r="32" spans="1:16" s="403" customFormat="1" ht="18.75">
      <c r="A32" s="333" t="s">
        <v>411</v>
      </c>
      <c r="B32" s="334" t="s">
        <v>412</v>
      </c>
      <c r="C32" s="335">
        <v>11204937494</v>
      </c>
      <c r="D32" s="336" t="s">
        <v>460</v>
      </c>
      <c r="E32" s="346" t="s">
        <v>415</v>
      </c>
      <c r="F32" s="355" t="s">
        <v>421</v>
      </c>
      <c r="G32" s="356" t="s">
        <v>1327</v>
      </c>
      <c r="H32" s="395" t="s">
        <v>415</v>
      </c>
      <c r="I32" s="396">
        <v>24</v>
      </c>
      <c r="J32" s="397">
        <v>9000</v>
      </c>
      <c r="K32" s="398">
        <v>0</v>
      </c>
      <c r="L32" s="398">
        <v>0</v>
      </c>
      <c r="M32" s="398">
        <v>2566.58</v>
      </c>
      <c r="N32" s="398">
        <v>0</v>
      </c>
      <c r="O32" s="398">
        <v>6653.14</v>
      </c>
      <c r="P32" s="398">
        <f t="shared" si="0"/>
        <v>4913.4399999999996</v>
      </c>
    </row>
    <row r="33" spans="1:16" s="403" customFormat="1" ht="18.75">
      <c r="A33" s="333" t="s">
        <v>411</v>
      </c>
      <c r="B33" s="334" t="s">
        <v>412</v>
      </c>
      <c r="C33" s="335">
        <v>1402410433</v>
      </c>
      <c r="D33" s="336" t="s">
        <v>461</v>
      </c>
      <c r="E33" s="346" t="s">
        <v>419</v>
      </c>
      <c r="F33" s="355" t="s">
        <v>414</v>
      </c>
      <c r="G33" s="356" t="s">
        <v>1327</v>
      </c>
      <c r="H33" s="395" t="s">
        <v>415</v>
      </c>
      <c r="I33" s="396">
        <v>44</v>
      </c>
      <c r="J33" s="397">
        <v>1302</v>
      </c>
      <c r="K33" s="398">
        <v>0</v>
      </c>
      <c r="L33" s="398">
        <v>0</v>
      </c>
      <c r="M33" s="398">
        <v>260.39999999999998</v>
      </c>
      <c r="N33" s="398">
        <v>0</v>
      </c>
      <c r="O33" s="398">
        <v>225.24</v>
      </c>
      <c r="P33" s="398">
        <f t="shared" si="0"/>
        <v>1337.16</v>
      </c>
    </row>
    <row r="34" spans="1:16" s="403" customFormat="1" ht="18.75">
      <c r="A34" s="333" t="s">
        <v>411</v>
      </c>
      <c r="B34" s="334" t="s">
        <v>412</v>
      </c>
      <c r="C34" s="335">
        <v>44669127420</v>
      </c>
      <c r="D34" s="336" t="s">
        <v>462</v>
      </c>
      <c r="E34" s="346" t="s">
        <v>415</v>
      </c>
      <c r="F34" s="355" t="s">
        <v>421</v>
      </c>
      <c r="G34" s="356" t="s">
        <v>1327</v>
      </c>
      <c r="H34" s="395" t="s">
        <v>415</v>
      </c>
      <c r="I34" s="396">
        <v>24</v>
      </c>
      <c r="J34" s="397">
        <v>0</v>
      </c>
      <c r="K34" s="398">
        <v>9614.11</v>
      </c>
      <c r="L34" s="398">
        <v>0</v>
      </c>
      <c r="M34" s="398">
        <v>14149.61</v>
      </c>
      <c r="N34" s="398">
        <v>0</v>
      </c>
      <c r="O34" s="398">
        <v>12795.12</v>
      </c>
      <c r="P34" s="398">
        <f t="shared" si="0"/>
        <v>1354.4899999999998</v>
      </c>
    </row>
    <row r="35" spans="1:16" s="403" customFormat="1" ht="18.75">
      <c r="A35" s="333" t="s">
        <v>411</v>
      </c>
      <c r="B35" s="334" t="s">
        <v>412</v>
      </c>
      <c r="C35" s="335">
        <v>2587642442</v>
      </c>
      <c r="D35" s="336" t="s">
        <v>463</v>
      </c>
      <c r="E35" s="346" t="s">
        <v>419</v>
      </c>
      <c r="F35" s="355" t="s">
        <v>423</v>
      </c>
      <c r="G35" s="356" t="s">
        <v>1327</v>
      </c>
      <c r="H35" s="395" t="s">
        <v>415</v>
      </c>
      <c r="I35" s="396">
        <v>40</v>
      </c>
      <c r="J35" s="397">
        <v>470.8</v>
      </c>
      <c r="K35" s="398">
        <v>2925.17</v>
      </c>
      <c r="L35" s="398">
        <v>0</v>
      </c>
      <c r="M35" s="398">
        <v>3278.42</v>
      </c>
      <c r="N35" s="398">
        <v>0</v>
      </c>
      <c r="O35" s="398">
        <v>2734.16</v>
      </c>
      <c r="P35" s="398">
        <f t="shared" si="0"/>
        <v>1015.0600000000004</v>
      </c>
    </row>
    <row r="36" spans="1:16" s="403" customFormat="1" ht="18.75">
      <c r="A36" s="333" t="s">
        <v>411</v>
      </c>
      <c r="B36" s="334" t="s">
        <v>412</v>
      </c>
      <c r="C36" s="335">
        <v>77118162434</v>
      </c>
      <c r="D36" s="336" t="s">
        <v>464</v>
      </c>
      <c r="E36" s="346" t="s">
        <v>419</v>
      </c>
      <c r="F36" s="355" t="s">
        <v>423</v>
      </c>
      <c r="G36" s="356" t="s">
        <v>1327</v>
      </c>
      <c r="H36" s="395" t="s">
        <v>415</v>
      </c>
      <c r="I36" s="396">
        <v>40</v>
      </c>
      <c r="J36" s="397">
        <v>2354</v>
      </c>
      <c r="K36" s="398">
        <v>0</v>
      </c>
      <c r="L36" s="398">
        <v>0</v>
      </c>
      <c r="M36" s="398">
        <v>932.53</v>
      </c>
      <c r="N36" s="398">
        <v>129.47</v>
      </c>
      <c r="O36" s="398">
        <v>335.26</v>
      </c>
      <c r="P36" s="398">
        <f t="shared" si="0"/>
        <v>3080.74</v>
      </c>
    </row>
    <row r="37" spans="1:16" s="403" customFormat="1" ht="18.75">
      <c r="A37" s="333" t="s">
        <v>411</v>
      </c>
      <c r="B37" s="334" t="s">
        <v>412</v>
      </c>
      <c r="C37" s="335">
        <v>7940908421</v>
      </c>
      <c r="D37" s="336" t="s">
        <v>465</v>
      </c>
      <c r="E37" s="346" t="s">
        <v>428</v>
      </c>
      <c r="F37" s="355" t="s">
        <v>466</v>
      </c>
      <c r="G37" s="356" t="s">
        <v>1327</v>
      </c>
      <c r="H37" s="395" t="s">
        <v>419</v>
      </c>
      <c r="I37" s="396">
        <v>44</v>
      </c>
      <c r="J37" s="397">
        <v>1530.68</v>
      </c>
      <c r="K37" s="398">
        <v>0</v>
      </c>
      <c r="L37" s="398">
        <v>0</v>
      </c>
      <c r="M37" s="398">
        <v>260.39999999999998</v>
      </c>
      <c r="N37" s="398">
        <v>0</v>
      </c>
      <c r="O37" s="398">
        <v>502.32</v>
      </c>
      <c r="P37" s="398">
        <f t="shared" si="0"/>
        <v>1288.76</v>
      </c>
    </row>
    <row r="38" spans="1:16" s="403" customFormat="1" ht="18.75">
      <c r="A38" s="333" t="s">
        <v>411</v>
      </c>
      <c r="B38" s="334" t="s">
        <v>412</v>
      </c>
      <c r="C38" s="335">
        <v>9023592409</v>
      </c>
      <c r="D38" s="336" t="s">
        <v>467</v>
      </c>
      <c r="E38" s="346" t="s">
        <v>415</v>
      </c>
      <c r="F38" s="355" t="s">
        <v>447</v>
      </c>
      <c r="G38" s="356" t="s">
        <v>1327</v>
      </c>
      <c r="H38" s="395" t="s">
        <v>415</v>
      </c>
      <c r="I38" s="396">
        <v>24</v>
      </c>
      <c r="J38" s="397">
        <v>8000</v>
      </c>
      <c r="K38" s="398">
        <v>0</v>
      </c>
      <c r="L38" s="398">
        <v>0</v>
      </c>
      <c r="M38" s="398">
        <v>639.77</v>
      </c>
      <c r="N38" s="398">
        <v>0</v>
      </c>
      <c r="O38" s="398">
        <v>2150.56</v>
      </c>
      <c r="P38" s="398">
        <f t="shared" si="0"/>
        <v>6489.2100000000009</v>
      </c>
    </row>
    <row r="39" spans="1:16" s="403" customFormat="1" ht="18.75">
      <c r="A39" s="333" t="s">
        <v>411</v>
      </c>
      <c r="B39" s="334" t="s">
        <v>412</v>
      </c>
      <c r="C39" s="335">
        <v>4138318410</v>
      </c>
      <c r="D39" s="336" t="s">
        <v>468</v>
      </c>
      <c r="E39" s="346" t="s">
        <v>419</v>
      </c>
      <c r="F39" s="355" t="s">
        <v>423</v>
      </c>
      <c r="G39" s="356" t="s">
        <v>1327</v>
      </c>
      <c r="H39" s="395" t="s">
        <v>415</v>
      </c>
      <c r="I39" s="396">
        <v>40</v>
      </c>
      <c r="J39" s="397">
        <v>1961.67</v>
      </c>
      <c r="K39" s="398">
        <v>0</v>
      </c>
      <c r="L39" s="398">
        <v>0</v>
      </c>
      <c r="M39" s="398">
        <v>960.73</v>
      </c>
      <c r="N39" s="398">
        <v>0</v>
      </c>
      <c r="O39" s="398">
        <v>220.58</v>
      </c>
      <c r="P39" s="398">
        <f t="shared" si="0"/>
        <v>2701.82</v>
      </c>
    </row>
    <row r="40" spans="1:16" s="403" customFormat="1" ht="18.75">
      <c r="A40" s="333" t="s">
        <v>411</v>
      </c>
      <c r="B40" s="334" t="s">
        <v>412</v>
      </c>
      <c r="C40" s="349">
        <v>7767421406</v>
      </c>
      <c r="D40" s="353" t="s">
        <v>469</v>
      </c>
      <c r="E40" s="346" t="s">
        <v>428</v>
      </c>
      <c r="F40" s="355" t="s">
        <v>470</v>
      </c>
      <c r="G40" s="356" t="s">
        <v>1327</v>
      </c>
      <c r="H40" s="395" t="s">
        <v>415</v>
      </c>
      <c r="I40" s="396">
        <v>44</v>
      </c>
      <c r="J40" s="397">
        <v>0</v>
      </c>
      <c r="K40" s="398">
        <v>0</v>
      </c>
      <c r="L40" s="398">
        <v>0</v>
      </c>
      <c r="M40" s="398">
        <v>1562.4</v>
      </c>
      <c r="N40" s="398">
        <v>0</v>
      </c>
      <c r="O40" s="398">
        <v>1562.4</v>
      </c>
      <c r="P40" s="398">
        <f t="shared" si="0"/>
        <v>0</v>
      </c>
    </row>
    <row r="41" spans="1:16" s="403" customFormat="1" ht="18.75">
      <c r="A41" s="333" t="s">
        <v>411</v>
      </c>
      <c r="B41" s="334" t="s">
        <v>412</v>
      </c>
      <c r="C41" s="335">
        <v>6328840454</v>
      </c>
      <c r="D41" s="336" t="s">
        <v>471</v>
      </c>
      <c r="E41" s="346" t="s">
        <v>415</v>
      </c>
      <c r="F41" s="355" t="s">
        <v>421</v>
      </c>
      <c r="G41" s="356" t="s">
        <v>1327</v>
      </c>
      <c r="H41" s="395" t="s">
        <v>415</v>
      </c>
      <c r="I41" s="396">
        <v>24</v>
      </c>
      <c r="J41" s="397">
        <v>7733.33</v>
      </c>
      <c r="K41" s="398">
        <v>0</v>
      </c>
      <c r="L41" s="398">
        <v>0</v>
      </c>
      <c r="M41" s="398">
        <v>1289.57</v>
      </c>
      <c r="N41" s="398">
        <v>0</v>
      </c>
      <c r="O41" s="398">
        <v>3874.4</v>
      </c>
      <c r="P41" s="398">
        <f t="shared" si="0"/>
        <v>5148.5</v>
      </c>
    </row>
    <row r="42" spans="1:16" s="403" customFormat="1" ht="18.75">
      <c r="A42" s="333" t="s">
        <v>411</v>
      </c>
      <c r="B42" s="334" t="s">
        <v>412</v>
      </c>
      <c r="C42" s="335">
        <v>12129892442</v>
      </c>
      <c r="D42" s="336" t="s">
        <v>472</v>
      </c>
      <c r="E42" s="346" t="s">
        <v>419</v>
      </c>
      <c r="F42" s="355" t="s">
        <v>414</v>
      </c>
      <c r="G42" s="356" t="s">
        <v>1327</v>
      </c>
      <c r="H42" s="395" t="s">
        <v>415</v>
      </c>
      <c r="I42" s="396">
        <v>44</v>
      </c>
      <c r="J42" s="397">
        <v>1128.4000000000001</v>
      </c>
      <c r="K42" s="398">
        <v>0</v>
      </c>
      <c r="L42" s="398">
        <v>0</v>
      </c>
      <c r="M42" s="398">
        <v>434</v>
      </c>
      <c r="N42" s="398">
        <v>0</v>
      </c>
      <c r="O42" s="398">
        <v>225.24</v>
      </c>
      <c r="P42" s="398">
        <f t="shared" si="0"/>
        <v>1337.16</v>
      </c>
    </row>
    <row r="43" spans="1:16" s="403" customFormat="1" ht="18.75">
      <c r="A43" s="333" t="s">
        <v>411</v>
      </c>
      <c r="B43" s="334" t="s">
        <v>412</v>
      </c>
      <c r="C43" s="335">
        <v>3070942431</v>
      </c>
      <c r="D43" s="336" t="s">
        <v>473</v>
      </c>
      <c r="E43" s="346" t="s">
        <v>419</v>
      </c>
      <c r="F43" s="401" t="s">
        <v>414</v>
      </c>
      <c r="G43" s="356" t="s">
        <v>1327</v>
      </c>
      <c r="H43" s="395" t="s">
        <v>415</v>
      </c>
      <c r="I43" s="396">
        <v>44</v>
      </c>
      <c r="J43" s="397">
        <v>173.6</v>
      </c>
      <c r="K43" s="398">
        <v>2097.86</v>
      </c>
      <c r="L43" s="398">
        <v>0</v>
      </c>
      <c r="M43" s="398">
        <v>2114.2800000000002</v>
      </c>
      <c r="N43" s="398">
        <v>0</v>
      </c>
      <c r="O43" s="398">
        <v>2032.02</v>
      </c>
      <c r="P43" s="398">
        <f t="shared" si="0"/>
        <v>255.86000000000013</v>
      </c>
    </row>
    <row r="44" spans="1:16" s="403" customFormat="1" ht="18.75">
      <c r="A44" s="333" t="s">
        <v>411</v>
      </c>
      <c r="B44" s="334" t="s">
        <v>412</v>
      </c>
      <c r="C44" s="335">
        <v>5926268494</v>
      </c>
      <c r="D44" s="336" t="s">
        <v>474</v>
      </c>
      <c r="E44" s="346" t="s">
        <v>419</v>
      </c>
      <c r="F44" s="355" t="s">
        <v>423</v>
      </c>
      <c r="G44" s="356" t="s">
        <v>1327</v>
      </c>
      <c r="H44" s="395" t="s">
        <v>415</v>
      </c>
      <c r="I44" s="396">
        <v>40</v>
      </c>
      <c r="J44" s="397">
        <v>1569.33</v>
      </c>
      <c r="K44" s="398">
        <v>0</v>
      </c>
      <c r="L44" s="398">
        <v>0</v>
      </c>
      <c r="M44" s="398">
        <v>1536.92</v>
      </c>
      <c r="N44" s="398">
        <v>0</v>
      </c>
      <c r="O44" s="398">
        <v>283.38</v>
      </c>
      <c r="P44" s="398">
        <f t="shared" si="0"/>
        <v>2822.87</v>
      </c>
    </row>
    <row r="45" spans="1:16" s="403" customFormat="1" ht="18.75">
      <c r="A45" s="333" t="s">
        <v>411</v>
      </c>
      <c r="B45" s="334" t="s">
        <v>412</v>
      </c>
      <c r="C45" s="335">
        <v>9090397477</v>
      </c>
      <c r="D45" s="336" t="s">
        <v>475</v>
      </c>
      <c r="E45" s="346" t="s">
        <v>428</v>
      </c>
      <c r="F45" s="401" t="s">
        <v>476</v>
      </c>
      <c r="G45" s="356" t="s">
        <v>1327</v>
      </c>
      <c r="H45" s="395" t="s">
        <v>415</v>
      </c>
      <c r="I45" s="396">
        <v>44</v>
      </c>
      <c r="J45" s="397">
        <v>217</v>
      </c>
      <c r="K45" s="398">
        <v>2039.62</v>
      </c>
      <c r="L45" s="398">
        <v>0</v>
      </c>
      <c r="M45" s="398">
        <v>2044.31</v>
      </c>
      <c r="N45" s="398">
        <v>0</v>
      </c>
      <c r="O45" s="398">
        <v>1875.64</v>
      </c>
      <c r="P45" s="398">
        <f t="shared" si="0"/>
        <v>385.66999999999985</v>
      </c>
    </row>
    <row r="46" spans="1:16" s="403" customFormat="1" ht="18.75">
      <c r="A46" s="333" t="s">
        <v>411</v>
      </c>
      <c r="B46" s="334" t="s">
        <v>412</v>
      </c>
      <c r="C46" s="335">
        <v>4411940442</v>
      </c>
      <c r="D46" s="336" t="s">
        <v>477</v>
      </c>
      <c r="E46" s="346" t="s">
        <v>428</v>
      </c>
      <c r="F46" s="401" t="s">
        <v>476</v>
      </c>
      <c r="G46" s="356" t="s">
        <v>1327</v>
      </c>
      <c r="H46" s="395" t="s">
        <v>415</v>
      </c>
      <c r="I46" s="396">
        <v>44</v>
      </c>
      <c r="J46" s="397">
        <v>1171.8</v>
      </c>
      <c r="K46" s="398">
        <v>0</v>
      </c>
      <c r="L46" s="398">
        <v>0</v>
      </c>
      <c r="M46" s="398">
        <v>569.88</v>
      </c>
      <c r="N46" s="398">
        <v>0</v>
      </c>
      <c r="O46" s="398">
        <v>371.45</v>
      </c>
      <c r="P46" s="398">
        <f t="shared" si="0"/>
        <v>1370.2299999999998</v>
      </c>
    </row>
    <row r="47" spans="1:16" s="403" customFormat="1" ht="18.75">
      <c r="A47" s="333" t="s">
        <v>411</v>
      </c>
      <c r="B47" s="334" t="s">
        <v>412</v>
      </c>
      <c r="C47" s="349">
        <v>3640160436</v>
      </c>
      <c r="D47" s="353" t="s">
        <v>478</v>
      </c>
      <c r="E47" s="346" t="s">
        <v>419</v>
      </c>
      <c r="F47" s="355" t="s">
        <v>423</v>
      </c>
      <c r="G47" s="356" t="s">
        <v>1327</v>
      </c>
      <c r="H47" s="395" t="s">
        <v>415</v>
      </c>
      <c r="I47" s="396">
        <v>40</v>
      </c>
      <c r="J47" s="397">
        <v>2354</v>
      </c>
      <c r="K47" s="398">
        <v>0</v>
      </c>
      <c r="L47" s="398">
        <v>0</v>
      </c>
      <c r="M47" s="398">
        <v>1115.4000000000001</v>
      </c>
      <c r="N47" s="398">
        <v>0</v>
      </c>
      <c r="O47" s="398">
        <v>349.16</v>
      </c>
      <c r="P47" s="398">
        <f t="shared" si="0"/>
        <v>3120.2400000000002</v>
      </c>
    </row>
    <row r="48" spans="1:16" s="403" customFormat="1" ht="18.75">
      <c r="A48" s="333" t="s">
        <v>411</v>
      </c>
      <c r="B48" s="334" t="s">
        <v>412</v>
      </c>
      <c r="C48" s="349">
        <v>57749027572</v>
      </c>
      <c r="D48" s="354" t="s">
        <v>12</v>
      </c>
      <c r="E48" s="346" t="s">
        <v>428</v>
      </c>
      <c r="F48" s="355" t="s">
        <v>479</v>
      </c>
      <c r="G48" s="356" t="s">
        <v>1327</v>
      </c>
      <c r="H48" s="395" t="s">
        <v>419</v>
      </c>
      <c r="I48" s="396">
        <v>44</v>
      </c>
      <c r="J48" s="397">
        <v>13407.6</v>
      </c>
      <c r="K48" s="398">
        <v>0</v>
      </c>
      <c r="L48" s="398">
        <v>0</v>
      </c>
      <c r="M48" s="398">
        <v>260.39999999999998</v>
      </c>
      <c r="N48" s="398">
        <v>0</v>
      </c>
      <c r="O48" s="398">
        <v>3793.47</v>
      </c>
      <c r="P48" s="398">
        <f t="shared" si="0"/>
        <v>9874.5300000000007</v>
      </c>
    </row>
    <row r="49" spans="1:16" s="403" customFormat="1" ht="18.75">
      <c r="A49" s="333" t="s">
        <v>411</v>
      </c>
      <c r="B49" s="334" t="s">
        <v>412</v>
      </c>
      <c r="C49" s="335">
        <v>2839751488</v>
      </c>
      <c r="D49" s="336" t="s">
        <v>480</v>
      </c>
      <c r="E49" s="346" t="s">
        <v>428</v>
      </c>
      <c r="F49" s="401" t="s">
        <v>481</v>
      </c>
      <c r="G49" s="356" t="s">
        <v>1327</v>
      </c>
      <c r="H49" s="395" t="s">
        <v>415</v>
      </c>
      <c r="I49" s="396">
        <v>44</v>
      </c>
      <c r="J49" s="397">
        <v>254.8</v>
      </c>
      <c r="K49" s="398">
        <v>2425.9499999999998</v>
      </c>
      <c r="L49" s="398">
        <v>0</v>
      </c>
      <c r="M49" s="398">
        <v>2398.54</v>
      </c>
      <c r="N49" s="398">
        <v>0</v>
      </c>
      <c r="O49" s="398">
        <v>2299.0700000000002</v>
      </c>
      <c r="P49" s="398">
        <f t="shared" si="0"/>
        <v>354.27</v>
      </c>
    </row>
    <row r="50" spans="1:16" s="403" customFormat="1" ht="18.75">
      <c r="A50" s="333" t="s">
        <v>411</v>
      </c>
      <c r="B50" s="334" t="s">
        <v>412</v>
      </c>
      <c r="C50" s="335">
        <v>5519452490</v>
      </c>
      <c r="D50" s="336" t="s">
        <v>482</v>
      </c>
      <c r="E50" s="346" t="s">
        <v>428</v>
      </c>
      <c r="F50" s="355" t="s">
        <v>470</v>
      </c>
      <c r="G50" s="356" t="s">
        <v>1327</v>
      </c>
      <c r="H50" s="395" t="s">
        <v>415</v>
      </c>
      <c r="I50" s="396">
        <v>44</v>
      </c>
      <c r="J50" s="397">
        <v>1128.4000000000001</v>
      </c>
      <c r="K50" s="398">
        <v>0</v>
      </c>
      <c r="L50" s="398">
        <v>0</v>
      </c>
      <c r="M50" s="398">
        <v>574.61</v>
      </c>
      <c r="N50" s="398">
        <v>0</v>
      </c>
      <c r="O50" s="398">
        <v>237.9</v>
      </c>
      <c r="P50" s="398">
        <f t="shared" si="0"/>
        <v>1465.1100000000001</v>
      </c>
    </row>
    <row r="51" spans="1:16" s="403" customFormat="1" ht="18.75">
      <c r="A51" s="333" t="s">
        <v>411</v>
      </c>
      <c r="B51" s="334" t="s">
        <v>412</v>
      </c>
      <c r="C51" s="335">
        <v>9607793455</v>
      </c>
      <c r="D51" s="336" t="s">
        <v>483</v>
      </c>
      <c r="E51" s="346" t="s">
        <v>428</v>
      </c>
      <c r="F51" s="355" t="s">
        <v>484</v>
      </c>
      <c r="G51" s="356" t="s">
        <v>1327</v>
      </c>
      <c r="H51" s="395" t="s">
        <v>419</v>
      </c>
      <c r="I51" s="396">
        <v>44</v>
      </c>
      <c r="J51" s="397">
        <v>1302</v>
      </c>
      <c r="K51" s="398">
        <v>0</v>
      </c>
      <c r="L51" s="398">
        <v>0</v>
      </c>
      <c r="M51" s="398">
        <v>443.05</v>
      </c>
      <c r="N51" s="398">
        <v>0</v>
      </c>
      <c r="O51" s="398">
        <v>241.68</v>
      </c>
      <c r="P51" s="398">
        <f t="shared" si="0"/>
        <v>1503.37</v>
      </c>
    </row>
    <row r="52" spans="1:16" s="403" customFormat="1" ht="18.75">
      <c r="A52" s="333" t="s">
        <v>411</v>
      </c>
      <c r="B52" s="334" t="s">
        <v>412</v>
      </c>
      <c r="C52" s="335">
        <v>8655940402</v>
      </c>
      <c r="D52" s="336" t="s">
        <v>1328</v>
      </c>
      <c r="E52" s="346" t="s">
        <v>419</v>
      </c>
      <c r="F52" s="355" t="s">
        <v>456</v>
      </c>
      <c r="G52" s="356" t="s">
        <v>1327</v>
      </c>
      <c r="H52" s="395" t="s">
        <v>415</v>
      </c>
      <c r="I52" s="396">
        <v>26</v>
      </c>
      <c r="J52" s="397">
        <v>3118.71</v>
      </c>
      <c r="K52" s="398">
        <v>0</v>
      </c>
      <c r="L52" s="398">
        <v>0</v>
      </c>
      <c r="M52" s="398">
        <v>325.5</v>
      </c>
      <c r="N52" s="398">
        <v>0</v>
      </c>
      <c r="O52" s="398">
        <v>446.56</v>
      </c>
      <c r="P52" s="398">
        <f t="shared" si="0"/>
        <v>2997.65</v>
      </c>
    </row>
    <row r="53" spans="1:16" s="403" customFormat="1" ht="18.75">
      <c r="A53" s="333" t="s">
        <v>411</v>
      </c>
      <c r="B53" s="334" t="s">
        <v>412</v>
      </c>
      <c r="C53" s="335">
        <v>9705587400</v>
      </c>
      <c r="D53" s="336" t="s">
        <v>485</v>
      </c>
      <c r="E53" s="346" t="s">
        <v>419</v>
      </c>
      <c r="F53" s="401" t="s">
        <v>456</v>
      </c>
      <c r="G53" s="356" t="s">
        <v>1327</v>
      </c>
      <c r="H53" s="395" t="s">
        <v>415</v>
      </c>
      <c r="I53" s="396">
        <v>26</v>
      </c>
      <c r="J53" s="397">
        <v>3742.45</v>
      </c>
      <c r="K53" s="398">
        <v>0</v>
      </c>
      <c r="L53" s="398">
        <v>0</v>
      </c>
      <c r="M53" s="398">
        <v>466.53</v>
      </c>
      <c r="N53" s="398">
        <v>0</v>
      </c>
      <c r="O53" s="398">
        <v>651.55999999999995</v>
      </c>
      <c r="P53" s="398">
        <f t="shared" si="0"/>
        <v>3557.4199999999996</v>
      </c>
    </row>
    <row r="54" spans="1:16" s="403" customFormat="1" ht="18.75">
      <c r="A54" s="333" t="s">
        <v>411</v>
      </c>
      <c r="B54" s="334" t="s">
        <v>412</v>
      </c>
      <c r="C54" s="335">
        <v>50164287434</v>
      </c>
      <c r="D54" s="336" t="s">
        <v>486</v>
      </c>
      <c r="E54" s="346" t="s">
        <v>419</v>
      </c>
      <c r="F54" s="355" t="s">
        <v>423</v>
      </c>
      <c r="G54" s="356" t="s">
        <v>1327</v>
      </c>
      <c r="H54" s="395" t="s">
        <v>415</v>
      </c>
      <c r="I54" s="396">
        <v>40</v>
      </c>
      <c r="J54" s="397">
        <v>2354</v>
      </c>
      <c r="K54" s="398">
        <v>0</v>
      </c>
      <c r="L54" s="398">
        <v>0</v>
      </c>
      <c r="M54" s="398">
        <v>337.4</v>
      </c>
      <c r="N54" s="398">
        <v>0</v>
      </c>
      <c r="O54" s="398">
        <v>257.58</v>
      </c>
      <c r="P54" s="398">
        <f t="shared" si="0"/>
        <v>2433.8200000000002</v>
      </c>
    </row>
    <row r="55" spans="1:16" s="403" customFormat="1" ht="18.75">
      <c r="A55" s="333" t="s">
        <v>411</v>
      </c>
      <c r="B55" s="334" t="s">
        <v>412</v>
      </c>
      <c r="C55" s="335">
        <v>7218074456</v>
      </c>
      <c r="D55" s="336" t="s">
        <v>487</v>
      </c>
      <c r="E55" s="346" t="s">
        <v>419</v>
      </c>
      <c r="F55" s="401" t="s">
        <v>414</v>
      </c>
      <c r="G55" s="356" t="s">
        <v>1327</v>
      </c>
      <c r="H55" s="395" t="s">
        <v>419</v>
      </c>
      <c r="I55" s="396">
        <v>44</v>
      </c>
      <c r="J55" s="397">
        <v>1302</v>
      </c>
      <c r="K55" s="398">
        <v>0</v>
      </c>
      <c r="L55" s="398">
        <v>0</v>
      </c>
      <c r="M55" s="398">
        <v>695.1</v>
      </c>
      <c r="N55" s="398">
        <v>0</v>
      </c>
      <c r="O55" s="398">
        <v>258.12</v>
      </c>
      <c r="P55" s="398">
        <f t="shared" si="0"/>
        <v>1738.98</v>
      </c>
    </row>
    <row r="56" spans="1:16" s="403" customFormat="1" ht="18.75">
      <c r="A56" s="333" t="s">
        <v>411</v>
      </c>
      <c r="B56" s="334" t="s">
        <v>412</v>
      </c>
      <c r="C56" s="335">
        <v>13600688480</v>
      </c>
      <c r="D56" s="336" t="s">
        <v>488</v>
      </c>
      <c r="E56" s="346" t="s">
        <v>428</v>
      </c>
      <c r="F56" s="405" t="s">
        <v>484</v>
      </c>
      <c r="G56" s="356" t="s">
        <v>1327</v>
      </c>
      <c r="H56" s="395" t="s">
        <v>415</v>
      </c>
      <c r="I56" s="396">
        <v>44</v>
      </c>
      <c r="J56" s="397">
        <v>1302</v>
      </c>
      <c r="K56" s="398">
        <v>0</v>
      </c>
      <c r="L56" s="398">
        <v>0</v>
      </c>
      <c r="M56" s="398">
        <v>788.77</v>
      </c>
      <c r="N56" s="398">
        <v>0</v>
      </c>
      <c r="O56" s="398">
        <v>272.79000000000002</v>
      </c>
      <c r="P56" s="398">
        <f t="shared" si="0"/>
        <v>1817.98</v>
      </c>
    </row>
    <row r="57" spans="1:16" s="403" customFormat="1" ht="18.75">
      <c r="A57" s="333" t="s">
        <v>411</v>
      </c>
      <c r="B57" s="334" t="s">
        <v>412</v>
      </c>
      <c r="C57" s="335">
        <v>3984331436</v>
      </c>
      <c r="D57" s="336" t="s">
        <v>489</v>
      </c>
      <c r="E57" s="346" t="s">
        <v>419</v>
      </c>
      <c r="F57" s="355" t="s">
        <v>423</v>
      </c>
      <c r="G57" s="356" t="s">
        <v>1327</v>
      </c>
      <c r="H57" s="395" t="s">
        <v>415</v>
      </c>
      <c r="I57" s="396">
        <v>40</v>
      </c>
      <c r="J57" s="397">
        <v>392.33</v>
      </c>
      <c r="K57" s="398">
        <v>3166.17</v>
      </c>
      <c r="L57" s="398">
        <v>0</v>
      </c>
      <c r="M57" s="398">
        <v>3656.24</v>
      </c>
      <c r="N57" s="398">
        <v>0</v>
      </c>
      <c r="O57" s="398">
        <v>3074.32</v>
      </c>
      <c r="P57" s="398">
        <f t="shared" si="0"/>
        <v>974.24999999999955</v>
      </c>
    </row>
    <row r="58" spans="1:16" s="403" customFormat="1" ht="18.75">
      <c r="A58" s="333" t="s">
        <v>411</v>
      </c>
      <c r="B58" s="334" t="s">
        <v>412</v>
      </c>
      <c r="C58" s="349">
        <v>798726466</v>
      </c>
      <c r="D58" s="350" t="s">
        <v>490</v>
      </c>
      <c r="E58" s="346" t="s">
        <v>419</v>
      </c>
      <c r="F58" s="355" t="s">
        <v>426</v>
      </c>
      <c r="G58" s="356" t="s">
        <v>1327</v>
      </c>
      <c r="H58" s="395" t="s">
        <v>415</v>
      </c>
      <c r="I58" s="396">
        <v>24</v>
      </c>
      <c r="J58" s="397">
        <v>2411.1999999999998</v>
      </c>
      <c r="K58" s="398">
        <v>0</v>
      </c>
      <c r="L58" s="398">
        <v>0</v>
      </c>
      <c r="M58" s="398">
        <v>1727.29</v>
      </c>
      <c r="N58" s="398">
        <v>0</v>
      </c>
      <c r="O58" s="398">
        <v>541.46</v>
      </c>
      <c r="P58" s="398">
        <f t="shared" si="0"/>
        <v>3597.0299999999997</v>
      </c>
    </row>
    <row r="59" spans="1:16" s="403" customFormat="1" ht="18.75">
      <c r="A59" s="333" t="s">
        <v>411</v>
      </c>
      <c r="B59" s="334" t="s">
        <v>412</v>
      </c>
      <c r="C59" s="349">
        <v>6985239463</v>
      </c>
      <c r="D59" s="350" t="s">
        <v>491</v>
      </c>
      <c r="E59" s="346" t="s">
        <v>428</v>
      </c>
      <c r="F59" s="355" t="s">
        <v>470</v>
      </c>
      <c r="G59" s="356" t="s">
        <v>1327</v>
      </c>
      <c r="H59" s="395" t="s">
        <v>415</v>
      </c>
      <c r="I59" s="396">
        <v>24</v>
      </c>
      <c r="J59" s="397">
        <v>1085</v>
      </c>
      <c r="K59" s="398">
        <v>0</v>
      </c>
      <c r="L59" s="398">
        <v>0</v>
      </c>
      <c r="M59" s="398">
        <v>625.12</v>
      </c>
      <c r="N59" s="398">
        <v>0</v>
      </c>
      <c r="O59" s="398">
        <v>160.41999999999999</v>
      </c>
      <c r="P59" s="398">
        <f t="shared" si="0"/>
        <v>1549.6999999999998</v>
      </c>
    </row>
    <row r="60" spans="1:16" s="403" customFormat="1" ht="18.75">
      <c r="A60" s="333" t="s">
        <v>411</v>
      </c>
      <c r="B60" s="334" t="s">
        <v>412</v>
      </c>
      <c r="C60" s="335">
        <v>8771945482</v>
      </c>
      <c r="D60" s="336" t="s">
        <v>492</v>
      </c>
      <c r="E60" s="346" t="s">
        <v>419</v>
      </c>
      <c r="F60" s="355" t="s">
        <v>493</v>
      </c>
      <c r="G60" s="356" t="s">
        <v>1327</v>
      </c>
      <c r="H60" s="395" t="s">
        <v>415</v>
      </c>
      <c r="I60" s="396">
        <v>44</v>
      </c>
      <c r="J60" s="397">
        <v>541.32000000000005</v>
      </c>
      <c r="K60" s="398">
        <v>3041.91</v>
      </c>
      <c r="L60" s="398">
        <v>0</v>
      </c>
      <c r="M60" s="398">
        <v>2730.7</v>
      </c>
      <c r="N60" s="398">
        <v>0</v>
      </c>
      <c r="O60" s="398">
        <v>2763.06</v>
      </c>
      <c r="P60" s="398">
        <f t="shared" si="0"/>
        <v>508.96000000000004</v>
      </c>
    </row>
    <row r="61" spans="1:16" s="403" customFormat="1" ht="18.75">
      <c r="A61" s="333" t="s">
        <v>411</v>
      </c>
      <c r="B61" s="334" t="s">
        <v>412</v>
      </c>
      <c r="C61" s="335">
        <v>3482060460</v>
      </c>
      <c r="D61" s="336" t="s">
        <v>494</v>
      </c>
      <c r="E61" s="346" t="s">
        <v>428</v>
      </c>
      <c r="F61" s="355" t="s">
        <v>481</v>
      </c>
      <c r="G61" s="356" t="s">
        <v>1327</v>
      </c>
      <c r="H61" s="395" t="s">
        <v>415</v>
      </c>
      <c r="I61" s="396">
        <v>44</v>
      </c>
      <c r="J61" s="397">
        <v>1324.95</v>
      </c>
      <c r="K61" s="398">
        <v>0</v>
      </c>
      <c r="L61" s="398">
        <v>0</v>
      </c>
      <c r="M61" s="398">
        <v>624.51</v>
      </c>
      <c r="N61" s="398">
        <v>0</v>
      </c>
      <c r="O61" s="398">
        <v>339.57</v>
      </c>
      <c r="P61" s="398">
        <f t="shared" si="0"/>
        <v>1609.89</v>
      </c>
    </row>
    <row r="62" spans="1:16" s="403" customFormat="1" ht="18.75">
      <c r="A62" s="333" t="s">
        <v>411</v>
      </c>
      <c r="B62" s="334" t="s">
        <v>412</v>
      </c>
      <c r="C62" s="335">
        <v>94991723434</v>
      </c>
      <c r="D62" s="336" t="s">
        <v>495</v>
      </c>
      <c r="E62" s="346" t="s">
        <v>428</v>
      </c>
      <c r="F62" s="355" t="s">
        <v>432</v>
      </c>
      <c r="G62" s="356" t="s">
        <v>1327</v>
      </c>
      <c r="H62" s="395" t="s">
        <v>419</v>
      </c>
      <c r="I62" s="396">
        <v>44</v>
      </c>
      <c r="J62" s="397">
        <v>1302</v>
      </c>
      <c r="K62" s="398">
        <v>0</v>
      </c>
      <c r="L62" s="398">
        <v>0</v>
      </c>
      <c r="M62" s="398">
        <v>286.5</v>
      </c>
      <c r="N62" s="398">
        <v>0</v>
      </c>
      <c r="O62" s="398">
        <v>227.59</v>
      </c>
      <c r="P62" s="398">
        <f t="shared" si="0"/>
        <v>1360.91</v>
      </c>
    </row>
    <row r="63" spans="1:16" s="403" customFormat="1" ht="18.75">
      <c r="A63" s="333" t="s">
        <v>411</v>
      </c>
      <c r="B63" s="334" t="s">
        <v>412</v>
      </c>
      <c r="C63" s="335">
        <v>39960544400</v>
      </c>
      <c r="D63" s="336" t="s">
        <v>496</v>
      </c>
      <c r="E63" s="346" t="s">
        <v>419</v>
      </c>
      <c r="F63" s="355" t="s">
        <v>426</v>
      </c>
      <c r="G63" s="356" t="s">
        <v>1327</v>
      </c>
      <c r="H63" s="395" t="s">
        <v>415</v>
      </c>
      <c r="I63" s="396">
        <v>24</v>
      </c>
      <c r="J63" s="397">
        <v>2411.1999999999998</v>
      </c>
      <c r="K63" s="398">
        <v>0</v>
      </c>
      <c r="L63" s="398">
        <v>0</v>
      </c>
      <c r="M63" s="398">
        <v>2388.33</v>
      </c>
      <c r="N63" s="398">
        <v>0</v>
      </c>
      <c r="O63" s="398">
        <v>703.88</v>
      </c>
      <c r="P63" s="398">
        <f t="shared" si="0"/>
        <v>4095.6499999999996</v>
      </c>
    </row>
    <row r="64" spans="1:16" s="403" customFormat="1" ht="18.75">
      <c r="A64" s="333" t="s">
        <v>411</v>
      </c>
      <c r="B64" s="334" t="s">
        <v>412</v>
      </c>
      <c r="C64" s="335">
        <v>7596289479</v>
      </c>
      <c r="D64" s="336" t="s">
        <v>497</v>
      </c>
      <c r="E64" s="346" t="s">
        <v>428</v>
      </c>
      <c r="F64" s="401" t="s">
        <v>435</v>
      </c>
      <c r="G64" s="356" t="s">
        <v>1327</v>
      </c>
      <c r="H64" s="395" t="s">
        <v>415</v>
      </c>
      <c r="I64" s="396">
        <v>44</v>
      </c>
      <c r="J64" s="397">
        <v>1302</v>
      </c>
      <c r="K64" s="398">
        <v>0</v>
      </c>
      <c r="L64" s="398">
        <v>0</v>
      </c>
      <c r="M64" s="398">
        <v>380.04</v>
      </c>
      <c r="N64" s="398">
        <v>0</v>
      </c>
      <c r="O64" s="398">
        <v>225.24</v>
      </c>
      <c r="P64" s="398">
        <f t="shared" si="0"/>
        <v>1456.8</v>
      </c>
    </row>
    <row r="65" spans="1:16" s="403" customFormat="1" ht="18.75">
      <c r="A65" s="333" t="s">
        <v>411</v>
      </c>
      <c r="B65" s="334" t="s">
        <v>412</v>
      </c>
      <c r="C65" s="335">
        <v>12003809406</v>
      </c>
      <c r="D65" s="336" t="s">
        <v>498</v>
      </c>
      <c r="E65" s="346" t="s">
        <v>419</v>
      </c>
      <c r="F65" s="355" t="s">
        <v>432</v>
      </c>
      <c r="G65" s="356" t="s">
        <v>1327</v>
      </c>
      <c r="H65" s="395" t="s">
        <v>415</v>
      </c>
      <c r="I65" s="396">
        <v>44</v>
      </c>
      <c r="J65" s="397">
        <v>1302</v>
      </c>
      <c r="K65" s="398">
        <v>0</v>
      </c>
      <c r="L65" s="398">
        <v>0</v>
      </c>
      <c r="M65" s="398">
        <v>390.86</v>
      </c>
      <c r="N65" s="398">
        <v>0</v>
      </c>
      <c r="O65" s="398">
        <v>158.86000000000001</v>
      </c>
      <c r="P65" s="398">
        <f t="shared" si="0"/>
        <v>1534</v>
      </c>
    </row>
    <row r="66" spans="1:16" s="406" customFormat="1" ht="18.75">
      <c r="A66" s="333" t="s">
        <v>411</v>
      </c>
      <c r="B66" s="334" t="s">
        <v>412</v>
      </c>
      <c r="C66" s="335">
        <v>6657901470</v>
      </c>
      <c r="D66" s="336" t="s">
        <v>499</v>
      </c>
      <c r="E66" s="346" t="s">
        <v>419</v>
      </c>
      <c r="F66" s="401" t="s">
        <v>414</v>
      </c>
      <c r="G66" s="356" t="s">
        <v>1327</v>
      </c>
      <c r="H66" s="395" t="s">
        <v>415</v>
      </c>
      <c r="I66" s="396">
        <v>44</v>
      </c>
      <c r="J66" s="397">
        <v>694.4</v>
      </c>
      <c r="K66" s="398">
        <v>0</v>
      </c>
      <c r="L66" s="398">
        <v>0</v>
      </c>
      <c r="M66" s="398">
        <v>868</v>
      </c>
      <c r="N66" s="398">
        <v>0</v>
      </c>
      <c r="O66" s="398">
        <v>805.5</v>
      </c>
      <c r="P66" s="398">
        <f t="shared" si="0"/>
        <v>756.90000000000009</v>
      </c>
    </row>
    <row r="67" spans="1:16" s="406" customFormat="1" ht="18.75">
      <c r="A67" s="333" t="s">
        <v>411</v>
      </c>
      <c r="B67" s="334" t="s">
        <v>412</v>
      </c>
      <c r="C67" s="335">
        <v>70154975494</v>
      </c>
      <c r="D67" s="336" t="s">
        <v>500</v>
      </c>
      <c r="E67" s="346" t="s">
        <v>415</v>
      </c>
      <c r="F67" s="401" t="s">
        <v>421</v>
      </c>
      <c r="G67" s="356" t="s">
        <v>1327</v>
      </c>
      <c r="H67" s="395" t="s">
        <v>415</v>
      </c>
      <c r="I67" s="396">
        <v>24</v>
      </c>
      <c r="J67" s="397">
        <v>8000</v>
      </c>
      <c r="K67" s="398">
        <v>0</v>
      </c>
      <c r="L67" s="398">
        <v>0</v>
      </c>
      <c r="M67" s="398">
        <v>3105.13</v>
      </c>
      <c r="N67" s="398">
        <v>0</v>
      </c>
      <c r="O67" s="398">
        <v>2828.54</v>
      </c>
      <c r="P67" s="398">
        <f t="shared" si="0"/>
        <v>8276.59</v>
      </c>
    </row>
    <row r="68" spans="1:16" s="406" customFormat="1" ht="18.75">
      <c r="A68" s="333" t="s">
        <v>411</v>
      </c>
      <c r="B68" s="334" t="s">
        <v>412</v>
      </c>
      <c r="C68" s="335">
        <v>7321319440</v>
      </c>
      <c r="D68" s="336" t="s">
        <v>501</v>
      </c>
      <c r="E68" s="346" t="s">
        <v>419</v>
      </c>
      <c r="F68" s="401" t="s">
        <v>502</v>
      </c>
      <c r="G68" s="356" t="s">
        <v>1327</v>
      </c>
      <c r="H68" s="395" t="s">
        <v>415</v>
      </c>
      <c r="I68" s="396">
        <v>12</v>
      </c>
      <c r="J68" s="397">
        <v>2181.6</v>
      </c>
      <c r="K68" s="398">
        <v>0</v>
      </c>
      <c r="L68" s="398">
        <v>0</v>
      </c>
      <c r="M68" s="398">
        <v>872.64</v>
      </c>
      <c r="N68" s="398">
        <v>0</v>
      </c>
      <c r="O68" s="398">
        <v>338.04</v>
      </c>
      <c r="P68" s="398">
        <f t="shared" si="0"/>
        <v>2716.2</v>
      </c>
    </row>
    <row r="69" spans="1:16" s="406" customFormat="1" ht="18.75">
      <c r="A69" s="333" t="s">
        <v>411</v>
      </c>
      <c r="B69" s="334" t="s">
        <v>412</v>
      </c>
      <c r="C69" s="335">
        <v>4810664465</v>
      </c>
      <c r="D69" s="336" t="s">
        <v>503</v>
      </c>
      <c r="E69" s="346" t="s">
        <v>419</v>
      </c>
      <c r="F69" s="401" t="s">
        <v>414</v>
      </c>
      <c r="G69" s="356" t="s">
        <v>1327</v>
      </c>
      <c r="H69" s="395" t="s">
        <v>415</v>
      </c>
      <c r="I69" s="396">
        <v>44</v>
      </c>
      <c r="J69" s="397">
        <v>1340.21</v>
      </c>
      <c r="K69" s="398">
        <v>0</v>
      </c>
      <c r="L69" s="398">
        <v>0</v>
      </c>
      <c r="M69" s="398">
        <v>397.79</v>
      </c>
      <c r="N69" s="398">
        <v>0</v>
      </c>
      <c r="O69" s="398">
        <v>151.32</v>
      </c>
      <c r="P69" s="398">
        <f t="shared" si="0"/>
        <v>1586.68</v>
      </c>
    </row>
    <row r="70" spans="1:16" s="406" customFormat="1" ht="18.75">
      <c r="A70" s="333" t="s">
        <v>411</v>
      </c>
      <c r="B70" s="334" t="s">
        <v>412</v>
      </c>
      <c r="C70" s="335">
        <v>79930263420</v>
      </c>
      <c r="D70" s="336" t="s">
        <v>1329</v>
      </c>
      <c r="E70" s="346" t="s">
        <v>419</v>
      </c>
      <c r="F70" s="355" t="s">
        <v>426</v>
      </c>
      <c r="G70" s="356" t="s">
        <v>1327</v>
      </c>
      <c r="H70" s="395" t="s">
        <v>415</v>
      </c>
      <c r="I70" s="396">
        <v>24</v>
      </c>
      <c r="J70" s="397">
        <v>2330.83</v>
      </c>
      <c r="K70" s="398">
        <v>0</v>
      </c>
      <c r="L70" s="398">
        <v>0</v>
      </c>
      <c r="M70" s="398">
        <v>1243.93</v>
      </c>
      <c r="N70" s="398">
        <v>0</v>
      </c>
      <c r="O70" s="398">
        <v>458.7</v>
      </c>
      <c r="P70" s="398">
        <f t="shared" si="0"/>
        <v>3116.0600000000004</v>
      </c>
    </row>
    <row r="71" spans="1:16" s="407" customFormat="1" ht="18.75">
      <c r="A71" s="333" t="s">
        <v>411</v>
      </c>
      <c r="B71" s="334" t="s">
        <v>412</v>
      </c>
      <c r="C71" s="335">
        <v>10274174421</v>
      </c>
      <c r="D71" s="336" t="s">
        <v>504</v>
      </c>
      <c r="E71" s="346" t="s">
        <v>419</v>
      </c>
      <c r="F71" s="355" t="s">
        <v>432</v>
      </c>
      <c r="G71" s="356" t="s">
        <v>1327</v>
      </c>
      <c r="H71" s="395" t="s">
        <v>415</v>
      </c>
      <c r="I71" s="396">
        <v>44</v>
      </c>
      <c r="J71" s="397">
        <v>1302</v>
      </c>
      <c r="K71" s="398">
        <v>0</v>
      </c>
      <c r="L71" s="398">
        <v>0</v>
      </c>
      <c r="M71" s="398">
        <v>273.44</v>
      </c>
      <c r="N71" s="398">
        <v>0</v>
      </c>
      <c r="O71" s="398">
        <v>226.41</v>
      </c>
      <c r="P71" s="398">
        <f t="shared" si="0"/>
        <v>1349.03</v>
      </c>
    </row>
    <row r="72" spans="1:16" s="407" customFormat="1" ht="18.75">
      <c r="A72" s="333" t="s">
        <v>411</v>
      </c>
      <c r="B72" s="334" t="s">
        <v>412</v>
      </c>
      <c r="C72" s="335">
        <v>14581551455</v>
      </c>
      <c r="D72" s="336" t="s">
        <v>505</v>
      </c>
      <c r="E72" s="346" t="s">
        <v>428</v>
      </c>
      <c r="F72" s="355" t="s">
        <v>417</v>
      </c>
      <c r="G72" s="356" t="s">
        <v>1327</v>
      </c>
      <c r="H72" s="395" t="s">
        <v>415</v>
      </c>
      <c r="I72" s="396">
        <v>44</v>
      </c>
      <c r="J72" s="397">
        <v>1085</v>
      </c>
      <c r="K72" s="398">
        <v>0</v>
      </c>
      <c r="L72" s="398">
        <v>0</v>
      </c>
      <c r="M72" s="398">
        <v>614.29</v>
      </c>
      <c r="N72" s="398">
        <v>0</v>
      </c>
      <c r="O72" s="398">
        <v>484.03</v>
      </c>
      <c r="P72" s="398">
        <f t="shared" si="0"/>
        <v>1215.26</v>
      </c>
    </row>
    <row r="73" spans="1:16" s="407" customFormat="1" ht="18.75">
      <c r="A73" s="333" t="s">
        <v>411</v>
      </c>
      <c r="B73" s="334" t="s">
        <v>412</v>
      </c>
      <c r="C73" s="335">
        <v>15859071469</v>
      </c>
      <c r="D73" s="336" t="s">
        <v>506</v>
      </c>
      <c r="E73" s="346" t="s">
        <v>428</v>
      </c>
      <c r="F73" s="401" t="s">
        <v>476</v>
      </c>
      <c r="G73" s="356" t="s">
        <v>1327</v>
      </c>
      <c r="H73" s="395" t="s">
        <v>415</v>
      </c>
      <c r="I73" s="396">
        <v>44</v>
      </c>
      <c r="J73" s="397">
        <v>1302</v>
      </c>
      <c r="K73" s="398">
        <v>0</v>
      </c>
      <c r="L73" s="398">
        <v>0</v>
      </c>
      <c r="M73" s="398">
        <v>273.44</v>
      </c>
      <c r="N73" s="398">
        <v>0</v>
      </c>
      <c r="O73" s="398">
        <v>226.41</v>
      </c>
      <c r="P73" s="398">
        <f t="shared" si="0"/>
        <v>1349.03</v>
      </c>
    </row>
    <row r="74" spans="1:16" s="407" customFormat="1" ht="18.75">
      <c r="A74" s="333" t="s">
        <v>411</v>
      </c>
      <c r="B74" s="334" t="s">
        <v>412</v>
      </c>
      <c r="C74" s="335">
        <v>810359421</v>
      </c>
      <c r="D74" s="336" t="s">
        <v>507</v>
      </c>
      <c r="E74" s="346" t="s">
        <v>419</v>
      </c>
      <c r="F74" s="355" t="s">
        <v>493</v>
      </c>
      <c r="G74" s="356" t="s">
        <v>1327</v>
      </c>
      <c r="H74" s="395" t="s">
        <v>415</v>
      </c>
      <c r="I74" s="396">
        <v>30</v>
      </c>
      <c r="J74" s="397">
        <v>1778.64</v>
      </c>
      <c r="K74" s="398">
        <v>0</v>
      </c>
      <c r="L74" s="398">
        <v>0</v>
      </c>
      <c r="M74" s="398">
        <v>1164.31</v>
      </c>
      <c r="N74" s="398">
        <v>0</v>
      </c>
      <c r="O74" s="398">
        <v>1143.96</v>
      </c>
      <c r="P74" s="398">
        <f t="shared" si="0"/>
        <v>1798.9899999999998</v>
      </c>
    </row>
    <row r="75" spans="1:16" s="407" customFormat="1" ht="18.75">
      <c r="A75" s="333" t="s">
        <v>411</v>
      </c>
      <c r="B75" s="334" t="s">
        <v>412</v>
      </c>
      <c r="C75" s="335">
        <v>6299255420</v>
      </c>
      <c r="D75" s="336" t="s">
        <v>508</v>
      </c>
      <c r="E75" s="346" t="s">
        <v>428</v>
      </c>
      <c r="F75" s="401" t="s">
        <v>435</v>
      </c>
      <c r="G75" s="356" t="s">
        <v>1327</v>
      </c>
      <c r="H75" s="395" t="s">
        <v>415</v>
      </c>
      <c r="I75" s="396">
        <v>44</v>
      </c>
      <c r="J75" s="397">
        <v>1171.8</v>
      </c>
      <c r="K75" s="398">
        <v>0</v>
      </c>
      <c r="L75" s="398">
        <v>0</v>
      </c>
      <c r="M75" s="398">
        <v>390.6</v>
      </c>
      <c r="N75" s="398">
        <v>0</v>
      </c>
      <c r="O75" s="398">
        <v>225.24</v>
      </c>
      <c r="P75" s="398">
        <f t="shared" si="0"/>
        <v>1337.16</v>
      </c>
    </row>
    <row r="76" spans="1:16" s="407" customFormat="1" ht="18.75">
      <c r="A76" s="333" t="s">
        <v>411</v>
      </c>
      <c r="B76" s="334" t="s">
        <v>412</v>
      </c>
      <c r="C76" s="335">
        <v>5635525490</v>
      </c>
      <c r="D76" s="336" t="s">
        <v>509</v>
      </c>
      <c r="E76" s="346" t="s">
        <v>428</v>
      </c>
      <c r="F76" s="401" t="s">
        <v>476</v>
      </c>
      <c r="G76" s="356" t="s">
        <v>1327</v>
      </c>
      <c r="H76" s="395" t="s">
        <v>415</v>
      </c>
      <c r="I76" s="396">
        <v>44</v>
      </c>
      <c r="J76" s="397">
        <v>1302</v>
      </c>
      <c r="K76" s="398">
        <v>0</v>
      </c>
      <c r="L76" s="398">
        <v>0</v>
      </c>
      <c r="M76" s="398">
        <v>260.39999999999998</v>
      </c>
      <c r="N76" s="398">
        <v>0</v>
      </c>
      <c r="O76" s="398">
        <v>225.24</v>
      </c>
      <c r="P76" s="398">
        <f t="shared" si="0"/>
        <v>1337.16</v>
      </c>
    </row>
    <row r="77" spans="1:16" s="407" customFormat="1" ht="15" customHeight="1">
      <c r="A77" s="333" t="s">
        <v>411</v>
      </c>
      <c r="B77" s="334" t="s">
        <v>412</v>
      </c>
      <c r="C77" s="358">
        <v>5217038403</v>
      </c>
      <c r="D77" s="336" t="s">
        <v>510</v>
      </c>
      <c r="E77" s="337">
        <v>2</v>
      </c>
      <c r="F77" s="404">
        <v>322205</v>
      </c>
      <c r="G77" s="356" t="s">
        <v>1327</v>
      </c>
      <c r="H77" s="408">
        <v>1</v>
      </c>
      <c r="I77" s="409">
        <v>44</v>
      </c>
      <c r="J77" s="397">
        <v>1302</v>
      </c>
      <c r="K77" s="398">
        <v>0</v>
      </c>
      <c r="L77" s="398">
        <v>0</v>
      </c>
      <c r="M77" s="342">
        <v>475.55</v>
      </c>
      <c r="N77" s="342">
        <v>0</v>
      </c>
      <c r="O77" s="342">
        <v>227.59</v>
      </c>
      <c r="P77" s="342">
        <f t="shared" si="0"/>
        <v>1549.96</v>
      </c>
    </row>
    <row r="78" spans="1:16" s="407" customFormat="1" ht="18.75">
      <c r="A78" s="333" t="s">
        <v>411</v>
      </c>
      <c r="B78" s="334" t="s">
        <v>412</v>
      </c>
      <c r="C78" s="335">
        <v>92120482420</v>
      </c>
      <c r="D78" s="336" t="s">
        <v>511</v>
      </c>
      <c r="E78" s="346" t="s">
        <v>419</v>
      </c>
      <c r="F78" s="405" t="s">
        <v>414</v>
      </c>
      <c r="G78" s="356" t="s">
        <v>1327</v>
      </c>
      <c r="H78" s="395" t="s">
        <v>415</v>
      </c>
      <c r="I78" s="396">
        <v>44</v>
      </c>
      <c r="J78" s="397">
        <v>1215.2</v>
      </c>
      <c r="K78" s="398">
        <v>0</v>
      </c>
      <c r="L78" s="398">
        <v>0</v>
      </c>
      <c r="M78" s="398">
        <v>492.19</v>
      </c>
      <c r="N78" s="398">
        <v>0</v>
      </c>
      <c r="O78" s="398">
        <v>238.29</v>
      </c>
      <c r="P78" s="398">
        <f t="shared" ref="P78:P147" si="1">J78+M78+N78-O78</f>
        <v>1469.1000000000001</v>
      </c>
    </row>
    <row r="79" spans="1:16" s="407" customFormat="1" ht="18.75">
      <c r="A79" s="333" t="s">
        <v>411</v>
      </c>
      <c r="B79" s="334" t="s">
        <v>412</v>
      </c>
      <c r="C79" s="349">
        <v>4995622403</v>
      </c>
      <c r="D79" s="353" t="s">
        <v>512</v>
      </c>
      <c r="E79" s="346" t="s">
        <v>419</v>
      </c>
      <c r="F79" s="355" t="s">
        <v>414</v>
      </c>
      <c r="G79" s="356" t="s">
        <v>1327</v>
      </c>
      <c r="H79" s="395" t="s">
        <v>415</v>
      </c>
      <c r="I79" s="396">
        <v>44</v>
      </c>
      <c r="J79" s="397">
        <v>2319.96</v>
      </c>
      <c r="K79" s="398">
        <v>0</v>
      </c>
      <c r="L79" s="398">
        <v>0</v>
      </c>
      <c r="M79" s="398">
        <v>260.39999999999998</v>
      </c>
      <c r="N79" s="398">
        <v>0</v>
      </c>
      <c r="O79" s="398">
        <v>398.56</v>
      </c>
      <c r="P79" s="398">
        <f t="shared" si="1"/>
        <v>2181.8000000000002</v>
      </c>
    </row>
    <row r="80" spans="1:16" s="407" customFormat="1" ht="18.75">
      <c r="A80" s="333" t="s">
        <v>411</v>
      </c>
      <c r="B80" s="334" t="s">
        <v>412</v>
      </c>
      <c r="C80" s="349">
        <v>86566539468</v>
      </c>
      <c r="D80" s="353" t="s">
        <v>513</v>
      </c>
      <c r="E80" s="346" t="s">
        <v>428</v>
      </c>
      <c r="F80" s="355" t="s">
        <v>451</v>
      </c>
      <c r="G80" s="356" t="s">
        <v>1327</v>
      </c>
      <c r="H80" s="395" t="s">
        <v>415</v>
      </c>
      <c r="I80" s="396">
        <v>44</v>
      </c>
      <c r="J80" s="397">
        <v>938.53</v>
      </c>
      <c r="K80" s="398">
        <v>2208.6999999999998</v>
      </c>
      <c r="L80" s="398">
        <v>0</v>
      </c>
      <c r="M80" s="398">
        <v>1129.3699999999999</v>
      </c>
      <c r="N80" s="398">
        <v>0</v>
      </c>
      <c r="O80" s="398">
        <v>1135</v>
      </c>
      <c r="P80" s="398">
        <f t="shared" si="1"/>
        <v>932.89999999999964</v>
      </c>
    </row>
    <row r="81" spans="1:16" s="407" customFormat="1" ht="18.75">
      <c r="A81" s="333" t="s">
        <v>411</v>
      </c>
      <c r="B81" s="334" t="s">
        <v>412</v>
      </c>
      <c r="C81" s="335">
        <v>3825030407</v>
      </c>
      <c r="D81" s="336" t="s">
        <v>514</v>
      </c>
      <c r="E81" s="346" t="s">
        <v>419</v>
      </c>
      <c r="F81" s="355" t="s">
        <v>441</v>
      </c>
      <c r="G81" s="356" t="s">
        <v>1327</v>
      </c>
      <c r="H81" s="395" t="s">
        <v>415</v>
      </c>
      <c r="I81" s="396">
        <v>44</v>
      </c>
      <c r="J81" s="397">
        <v>1340.21</v>
      </c>
      <c r="K81" s="398">
        <v>0</v>
      </c>
      <c r="L81" s="398">
        <v>0</v>
      </c>
      <c r="M81" s="398">
        <v>447.51</v>
      </c>
      <c r="N81" s="398">
        <v>0</v>
      </c>
      <c r="O81" s="398">
        <v>168.16</v>
      </c>
      <c r="P81" s="398">
        <f t="shared" si="1"/>
        <v>1619.56</v>
      </c>
    </row>
    <row r="82" spans="1:16" s="407" customFormat="1" ht="18.75">
      <c r="A82" s="333" t="s">
        <v>411</v>
      </c>
      <c r="B82" s="334" t="s">
        <v>412</v>
      </c>
      <c r="C82" s="335">
        <v>6346714481</v>
      </c>
      <c r="D82" s="336" t="s">
        <v>515</v>
      </c>
      <c r="E82" s="337">
        <v>2</v>
      </c>
      <c r="F82" s="404">
        <v>322205</v>
      </c>
      <c r="G82" s="356" t="s">
        <v>1327</v>
      </c>
      <c r="H82" s="408">
        <v>1</v>
      </c>
      <c r="I82" s="409">
        <v>44</v>
      </c>
      <c r="J82" s="397">
        <v>1302</v>
      </c>
      <c r="K82" s="398">
        <v>0</v>
      </c>
      <c r="L82" s="398">
        <v>0</v>
      </c>
      <c r="M82" s="398">
        <v>273.44</v>
      </c>
      <c r="N82" s="398">
        <v>0</v>
      </c>
      <c r="O82" s="398">
        <v>226.41</v>
      </c>
      <c r="P82" s="398">
        <f t="shared" si="1"/>
        <v>1349.03</v>
      </c>
    </row>
    <row r="83" spans="1:16" s="407" customFormat="1" ht="18.75">
      <c r="A83" s="333" t="s">
        <v>411</v>
      </c>
      <c r="B83" s="334" t="s">
        <v>412</v>
      </c>
      <c r="C83" s="359">
        <v>10505042401</v>
      </c>
      <c r="D83" s="353" t="s">
        <v>516</v>
      </c>
      <c r="E83" s="346" t="s">
        <v>419</v>
      </c>
      <c r="F83" s="355" t="s">
        <v>414</v>
      </c>
      <c r="G83" s="356" t="s">
        <v>1327</v>
      </c>
      <c r="H83" s="395" t="s">
        <v>415</v>
      </c>
      <c r="I83" s="396">
        <v>44</v>
      </c>
      <c r="J83" s="397">
        <v>1302</v>
      </c>
      <c r="K83" s="398">
        <v>0</v>
      </c>
      <c r="L83" s="398">
        <v>0</v>
      </c>
      <c r="M83" s="398">
        <v>489.82</v>
      </c>
      <c r="N83" s="398">
        <v>0</v>
      </c>
      <c r="O83" s="398">
        <v>240.51</v>
      </c>
      <c r="P83" s="398">
        <f t="shared" si="1"/>
        <v>1551.31</v>
      </c>
    </row>
    <row r="84" spans="1:16" s="407" customFormat="1" ht="17.25" customHeight="1">
      <c r="A84" s="333" t="s">
        <v>411</v>
      </c>
      <c r="B84" s="334" t="s">
        <v>412</v>
      </c>
      <c r="C84" s="335">
        <v>7538262407</v>
      </c>
      <c r="D84" s="336" t="s">
        <v>517</v>
      </c>
      <c r="E84" s="346" t="s">
        <v>419</v>
      </c>
      <c r="F84" s="355" t="s">
        <v>456</v>
      </c>
      <c r="G84" s="356" t="s">
        <v>1327</v>
      </c>
      <c r="H84" s="395" t="s">
        <v>415</v>
      </c>
      <c r="I84" s="396">
        <v>26</v>
      </c>
      <c r="J84" s="397">
        <v>3742.45</v>
      </c>
      <c r="K84" s="398">
        <v>0</v>
      </c>
      <c r="L84" s="398">
        <v>0</v>
      </c>
      <c r="M84" s="398">
        <v>1236.99</v>
      </c>
      <c r="N84" s="398">
        <v>0</v>
      </c>
      <c r="O84" s="398">
        <v>854.13</v>
      </c>
      <c r="P84" s="398">
        <f t="shared" si="1"/>
        <v>4125.3099999999995</v>
      </c>
    </row>
    <row r="85" spans="1:16" s="406" customFormat="1" ht="18.75">
      <c r="A85" s="333" t="s">
        <v>411</v>
      </c>
      <c r="B85" s="334" t="s">
        <v>412</v>
      </c>
      <c r="C85" s="335">
        <v>3360673484</v>
      </c>
      <c r="D85" s="336" t="s">
        <v>518</v>
      </c>
      <c r="E85" s="346" t="s">
        <v>419</v>
      </c>
      <c r="F85" s="355" t="s">
        <v>414</v>
      </c>
      <c r="G85" s="356" t="s">
        <v>1327</v>
      </c>
      <c r="H85" s="395" t="s">
        <v>415</v>
      </c>
      <c r="I85" s="396">
        <v>44</v>
      </c>
      <c r="J85" s="397">
        <v>217</v>
      </c>
      <c r="K85" s="398">
        <v>2101.09</v>
      </c>
      <c r="L85" s="398">
        <v>0</v>
      </c>
      <c r="M85" s="398">
        <v>2092.7600000000002</v>
      </c>
      <c r="N85" s="398">
        <v>0</v>
      </c>
      <c r="O85" s="398">
        <v>1982.58</v>
      </c>
      <c r="P85" s="398">
        <f t="shared" si="1"/>
        <v>327.18000000000029</v>
      </c>
    </row>
    <row r="86" spans="1:16" s="402" customFormat="1" ht="18.75">
      <c r="A86" s="333" t="s">
        <v>411</v>
      </c>
      <c r="B86" s="334" t="s">
        <v>412</v>
      </c>
      <c r="C86" s="335">
        <v>8493083488</v>
      </c>
      <c r="D86" s="336" t="s">
        <v>519</v>
      </c>
      <c r="E86" s="346" t="s">
        <v>419</v>
      </c>
      <c r="F86" s="401" t="s">
        <v>502</v>
      </c>
      <c r="G86" s="356" t="s">
        <v>1327</v>
      </c>
      <c r="H86" s="395" t="s">
        <v>415</v>
      </c>
      <c r="I86" s="396">
        <v>12</v>
      </c>
      <c r="J86" s="397">
        <v>436.32</v>
      </c>
      <c r="K86" s="398">
        <v>3479.42</v>
      </c>
      <c r="L86" s="398">
        <v>0</v>
      </c>
      <c r="M86" s="398">
        <v>3432.38</v>
      </c>
      <c r="N86" s="398">
        <v>0</v>
      </c>
      <c r="O86" s="398">
        <v>3309.1</v>
      </c>
      <c r="P86" s="398">
        <f t="shared" si="1"/>
        <v>559.60000000000036</v>
      </c>
    </row>
    <row r="87" spans="1:16" s="402" customFormat="1" ht="18.75">
      <c r="A87" s="333" t="s">
        <v>411</v>
      </c>
      <c r="B87" s="334" t="s">
        <v>412</v>
      </c>
      <c r="C87" s="335">
        <v>39140016404</v>
      </c>
      <c r="D87" s="336" t="s">
        <v>520</v>
      </c>
      <c r="E87" s="346" t="s">
        <v>415</v>
      </c>
      <c r="F87" s="355" t="s">
        <v>521</v>
      </c>
      <c r="G87" s="356" t="s">
        <v>1327</v>
      </c>
      <c r="H87" s="395" t="s">
        <v>415</v>
      </c>
      <c r="I87" s="396">
        <v>44</v>
      </c>
      <c r="J87" s="397">
        <v>18000</v>
      </c>
      <c r="K87" s="398">
        <v>0</v>
      </c>
      <c r="L87" s="398">
        <v>0</v>
      </c>
      <c r="M87" s="398">
        <v>15896.17</v>
      </c>
      <c r="N87" s="398">
        <v>0</v>
      </c>
      <c r="O87" s="398">
        <v>9106.07</v>
      </c>
      <c r="P87" s="398">
        <f t="shared" si="1"/>
        <v>24790.1</v>
      </c>
    </row>
    <row r="88" spans="1:16" s="402" customFormat="1" ht="18.75">
      <c r="A88" s="333" t="s">
        <v>411</v>
      </c>
      <c r="B88" s="334" t="s">
        <v>412</v>
      </c>
      <c r="C88" s="335">
        <v>10751312436</v>
      </c>
      <c r="D88" s="336" t="s">
        <v>522</v>
      </c>
      <c r="E88" s="346" t="s">
        <v>419</v>
      </c>
      <c r="F88" s="355" t="s">
        <v>423</v>
      </c>
      <c r="G88" s="356" t="s">
        <v>1327</v>
      </c>
      <c r="H88" s="395" t="s">
        <v>415</v>
      </c>
      <c r="I88" s="396">
        <v>40</v>
      </c>
      <c r="J88" s="397">
        <v>2354</v>
      </c>
      <c r="K88" s="398">
        <v>0</v>
      </c>
      <c r="L88" s="398">
        <v>0</v>
      </c>
      <c r="M88" s="398">
        <v>583.73</v>
      </c>
      <c r="N88" s="398">
        <v>129.47</v>
      </c>
      <c r="O88" s="398">
        <v>281.66000000000003</v>
      </c>
      <c r="P88" s="398">
        <f t="shared" si="1"/>
        <v>2785.54</v>
      </c>
    </row>
    <row r="89" spans="1:16" s="402" customFormat="1" ht="18.75">
      <c r="A89" s="333" t="s">
        <v>411</v>
      </c>
      <c r="B89" s="334" t="s">
        <v>412</v>
      </c>
      <c r="C89" s="335">
        <v>72804416453</v>
      </c>
      <c r="D89" s="336" t="s">
        <v>523</v>
      </c>
      <c r="E89" s="346" t="s">
        <v>428</v>
      </c>
      <c r="F89" s="401" t="s">
        <v>435</v>
      </c>
      <c r="G89" s="356" t="s">
        <v>1327</v>
      </c>
      <c r="H89" s="395" t="s">
        <v>415</v>
      </c>
      <c r="I89" s="396">
        <v>44</v>
      </c>
      <c r="J89" s="397">
        <v>1302</v>
      </c>
      <c r="K89" s="398">
        <v>0</v>
      </c>
      <c r="L89" s="398">
        <v>0</v>
      </c>
      <c r="M89" s="398">
        <v>273.44</v>
      </c>
      <c r="N89" s="398">
        <v>0</v>
      </c>
      <c r="O89" s="398">
        <v>148.29</v>
      </c>
      <c r="P89" s="398">
        <f t="shared" si="1"/>
        <v>1427.15</v>
      </c>
    </row>
    <row r="90" spans="1:16" s="402" customFormat="1" ht="18.75">
      <c r="A90" s="333" t="s">
        <v>411</v>
      </c>
      <c r="B90" s="334" t="s">
        <v>412</v>
      </c>
      <c r="C90" s="335">
        <v>46543214899</v>
      </c>
      <c r="D90" s="336" t="s">
        <v>524</v>
      </c>
      <c r="E90" s="346" t="s">
        <v>428</v>
      </c>
      <c r="F90" s="355" t="s">
        <v>470</v>
      </c>
      <c r="G90" s="356" t="s">
        <v>1327</v>
      </c>
      <c r="H90" s="395" t="s">
        <v>419</v>
      </c>
      <c r="I90" s="396">
        <v>44</v>
      </c>
      <c r="J90" s="397">
        <v>1302</v>
      </c>
      <c r="K90" s="398">
        <v>0</v>
      </c>
      <c r="L90" s="398">
        <v>0</v>
      </c>
      <c r="M90" s="398">
        <v>436.52</v>
      </c>
      <c r="N90" s="398">
        <v>0</v>
      </c>
      <c r="O90" s="398">
        <v>241.09</v>
      </c>
      <c r="P90" s="398">
        <f t="shared" si="1"/>
        <v>1497.43</v>
      </c>
    </row>
    <row r="91" spans="1:16" s="407" customFormat="1" ht="18.75">
      <c r="A91" s="333" t="s">
        <v>411</v>
      </c>
      <c r="B91" s="334" t="s">
        <v>412</v>
      </c>
      <c r="C91" s="335">
        <v>2562493427</v>
      </c>
      <c r="D91" s="336" t="s">
        <v>525</v>
      </c>
      <c r="E91" s="346" t="s">
        <v>419</v>
      </c>
      <c r="F91" s="355" t="s">
        <v>426</v>
      </c>
      <c r="G91" s="356" t="s">
        <v>1327</v>
      </c>
      <c r="H91" s="395" t="s">
        <v>415</v>
      </c>
      <c r="I91" s="396">
        <v>24</v>
      </c>
      <c r="J91" s="397">
        <v>2411.1999999999998</v>
      </c>
      <c r="K91" s="398">
        <v>0</v>
      </c>
      <c r="L91" s="398">
        <v>0</v>
      </c>
      <c r="M91" s="398">
        <v>1578.78</v>
      </c>
      <c r="N91" s="398">
        <v>0</v>
      </c>
      <c r="O91" s="398">
        <v>496.38</v>
      </c>
      <c r="P91" s="398">
        <f t="shared" si="1"/>
        <v>3493.5999999999995</v>
      </c>
    </row>
    <row r="92" spans="1:16" s="407" customFormat="1" ht="18.75">
      <c r="A92" s="333" t="s">
        <v>411</v>
      </c>
      <c r="B92" s="334" t="s">
        <v>412</v>
      </c>
      <c r="C92" s="335">
        <v>11233574477</v>
      </c>
      <c r="D92" s="336" t="s">
        <v>526</v>
      </c>
      <c r="E92" s="346" t="s">
        <v>419</v>
      </c>
      <c r="F92" s="401" t="s">
        <v>502</v>
      </c>
      <c r="G92" s="356" t="s">
        <v>1327</v>
      </c>
      <c r="H92" s="395" t="s">
        <v>415</v>
      </c>
      <c r="I92" s="396">
        <v>12</v>
      </c>
      <c r="J92" s="397">
        <v>2181.6</v>
      </c>
      <c r="K92" s="398">
        <v>0</v>
      </c>
      <c r="L92" s="398">
        <v>0</v>
      </c>
      <c r="M92" s="398">
        <v>872.64</v>
      </c>
      <c r="N92" s="398">
        <v>0</v>
      </c>
      <c r="O92" s="398">
        <v>338.04</v>
      </c>
      <c r="P92" s="398">
        <f t="shared" si="1"/>
        <v>2716.2</v>
      </c>
    </row>
    <row r="93" spans="1:16" s="407" customFormat="1" ht="18.75">
      <c r="A93" s="333" t="s">
        <v>411</v>
      </c>
      <c r="B93" s="334" t="s">
        <v>412</v>
      </c>
      <c r="C93" s="335">
        <v>4492125485</v>
      </c>
      <c r="D93" s="336" t="s">
        <v>527</v>
      </c>
      <c r="E93" s="337">
        <v>2</v>
      </c>
      <c r="F93" s="404">
        <v>322205</v>
      </c>
      <c r="G93" s="356" t="s">
        <v>1327</v>
      </c>
      <c r="H93" s="408">
        <v>1</v>
      </c>
      <c r="I93" s="409">
        <v>44</v>
      </c>
      <c r="J93" s="397">
        <v>1302</v>
      </c>
      <c r="K93" s="398">
        <v>0</v>
      </c>
      <c r="L93" s="398">
        <v>0</v>
      </c>
      <c r="M93" s="398">
        <v>320.22000000000003</v>
      </c>
      <c r="N93" s="398">
        <v>0</v>
      </c>
      <c r="O93" s="398">
        <v>147.12</v>
      </c>
      <c r="P93" s="398">
        <f t="shared" si="1"/>
        <v>1475.1</v>
      </c>
    </row>
    <row r="94" spans="1:16" s="407" customFormat="1" ht="18.75">
      <c r="A94" s="333" t="s">
        <v>411</v>
      </c>
      <c r="B94" s="334" t="s">
        <v>412</v>
      </c>
      <c r="C94" s="335">
        <v>2546359460</v>
      </c>
      <c r="D94" s="336" t="s">
        <v>528</v>
      </c>
      <c r="E94" s="346" t="s">
        <v>428</v>
      </c>
      <c r="F94" s="355" t="s">
        <v>459</v>
      </c>
      <c r="G94" s="356" t="s">
        <v>1327</v>
      </c>
      <c r="H94" s="395" t="s">
        <v>415</v>
      </c>
      <c r="I94" s="396">
        <v>44</v>
      </c>
      <c r="J94" s="397">
        <v>1627.5</v>
      </c>
      <c r="K94" s="398">
        <v>0</v>
      </c>
      <c r="L94" s="398">
        <v>0</v>
      </c>
      <c r="M94" s="398">
        <v>465.33</v>
      </c>
      <c r="N94" s="398">
        <v>0</v>
      </c>
      <c r="O94" s="398">
        <v>201.37</v>
      </c>
      <c r="P94" s="398">
        <f t="shared" si="1"/>
        <v>1891.46</v>
      </c>
    </row>
    <row r="95" spans="1:16" s="407" customFormat="1" ht="18.75">
      <c r="A95" s="333" t="s">
        <v>411</v>
      </c>
      <c r="B95" s="334" t="s">
        <v>412</v>
      </c>
      <c r="C95" s="349">
        <v>6662742406</v>
      </c>
      <c r="D95" s="353" t="s">
        <v>529</v>
      </c>
      <c r="E95" s="346" t="s">
        <v>415</v>
      </c>
      <c r="F95" s="355" t="s">
        <v>421</v>
      </c>
      <c r="G95" s="356" t="s">
        <v>1327</v>
      </c>
      <c r="H95" s="395" t="s">
        <v>415</v>
      </c>
      <c r="I95" s="396">
        <v>24</v>
      </c>
      <c r="J95" s="397">
        <v>9000</v>
      </c>
      <c r="K95" s="398">
        <v>0</v>
      </c>
      <c r="L95" s="398">
        <v>0</v>
      </c>
      <c r="M95" s="398">
        <v>9182.48</v>
      </c>
      <c r="N95" s="398">
        <v>0</v>
      </c>
      <c r="O95" s="398">
        <v>5988.7</v>
      </c>
      <c r="P95" s="398">
        <f t="shared" si="1"/>
        <v>12193.779999999999</v>
      </c>
    </row>
    <row r="96" spans="1:16" s="407" customFormat="1" ht="18.75">
      <c r="A96" s="333" t="s">
        <v>411</v>
      </c>
      <c r="B96" s="334" t="s">
        <v>412</v>
      </c>
      <c r="C96" s="335">
        <v>6315436439</v>
      </c>
      <c r="D96" s="336" t="s">
        <v>530</v>
      </c>
      <c r="E96" s="346" t="s">
        <v>419</v>
      </c>
      <c r="F96" s="355" t="s">
        <v>414</v>
      </c>
      <c r="G96" s="356" t="s">
        <v>1327</v>
      </c>
      <c r="H96" s="395" t="s">
        <v>415</v>
      </c>
      <c r="I96" s="396">
        <v>44</v>
      </c>
      <c r="J96" s="397">
        <v>1302</v>
      </c>
      <c r="K96" s="398">
        <v>0</v>
      </c>
      <c r="L96" s="398">
        <v>0</v>
      </c>
      <c r="M96" s="398">
        <v>390.86</v>
      </c>
      <c r="N96" s="398">
        <v>0</v>
      </c>
      <c r="O96" s="398">
        <v>236.98</v>
      </c>
      <c r="P96" s="398">
        <f t="shared" si="1"/>
        <v>1455.88</v>
      </c>
    </row>
    <row r="97" spans="1:16" s="407" customFormat="1" ht="18.75">
      <c r="A97" s="333" t="s">
        <v>411</v>
      </c>
      <c r="B97" s="334" t="s">
        <v>412</v>
      </c>
      <c r="C97" s="335">
        <v>10560715404</v>
      </c>
      <c r="D97" s="336" t="s">
        <v>531</v>
      </c>
      <c r="E97" s="346" t="s">
        <v>419</v>
      </c>
      <c r="F97" s="401" t="s">
        <v>502</v>
      </c>
      <c r="G97" s="356" t="s">
        <v>1327</v>
      </c>
      <c r="H97" s="395" t="s">
        <v>415</v>
      </c>
      <c r="I97" s="396">
        <v>12</v>
      </c>
      <c r="J97" s="397">
        <v>2181.6</v>
      </c>
      <c r="K97" s="398">
        <v>0</v>
      </c>
      <c r="L97" s="398">
        <v>0</v>
      </c>
      <c r="M97" s="398">
        <v>872.64</v>
      </c>
      <c r="N97" s="398">
        <v>0</v>
      </c>
      <c r="O97" s="398">
        <v>323.82</v>
      </c>
      <c r="P97" s="398">
        <f t="shared" si="1"/>
        <v>2730.4199999999996</v>
      </c>
    </row>
    <row r="98" spans="1:16" s="407" customFormat="1" ht="18.75">
      <c r="A98" s="333" t="s">
        <v>411</v>
      </c>
      <c r="B98" s="334" t="s">
        <v>412</v>
      </c>
      <c r="C98" s="335">
        <v>11297041496</v>
      </c>
      <c r="D98" s="336" t="s">
        <v>532</v>
      </c>
      <c r="E98" s="346" t="s">
        <v>419</v>
      </c>
      <c r="F98" s="401" t="s">
        <v>533</v>
      </c>
      <c r="G98" s="356" t="s">
        <v>1327</v>
      </c>
      <c r="H98" s="395" t="s">
        <v>415</v>
      </c>
      <c r="I98" s="396">
        <v>40</v>
      </c>
      <c r="J98" s="397">
        <v>2808</v>
      </c>
      <c r="K98" s="398">
        <v>0</v>
      </c>
      <c r="L98" s="398">
        <v>0</v>
      </c>
      <c r="M98" s="398">
        <v>260.39999999999998</v>
      </c>
      <c r="N98" s="398">
        <v>0</v>
      </c>
      <c r="O98" s="398">
        <v>394.66</v>
      </c>
      <c r="P98" s="398">
        <f t="shared" si="1"/>
        <v>2673.7400000000002</v>
      </c>
    </row>
    <row r="99" spans="1:16" s="407" customFormat="1" ht="18.75">
      <c r="A99" s="333" t="s">
        <v>411</v>
      </c>
      <c r="B99" s="334" t="s">
        <v>412</v>
      </c>
      <c r="C99" s="335">
        <v>70306823438</v>
      </c>
      <c r="D99" s="336" t="s">
        <v>534</v>
      </c>
      <c r="E99" s="346" t="s">
        <v>419</v>
      </c>
      <c r="F99" s="355" t="s">
        <v>502</v>
      </c>
      <c r="G99" s="356" t="s">
        <v>1327</v>
      </c>
      <c r="H99" s="395" t="s">
        <v>415</v>
      </c>
      <c r="I99" s="396">
        <v>12</v>
      </c>
      <c r="J99" s="397">
        <v>1963.44</v>
      </c>
      <c r="K99" s="398">
        <v>0</v>
      </c>
      <c r="L99" s="398">
        <v>0</v>
      </c>
      <c r="M99" s="398">
        <v>1192.6099999999999</v>
      </c>
      <c r="N99" s="398">
        <v>0</v>
      </c>
      <c r="O99" s="398">
        <v>696.73</v>
      </c>
      <c r="P99" s="398">
        <f t="shared" si="1"/>
        <v>2459.3200000000002</v>
      </c>
    </row>
    <row r="100" spans="1:16" s="407" customFormat="1" ht="18.75">
      <c r="A100" s="333" t="s">
        <v>411</v>
      </c>
      <c r="B100" s="334" t="s">
        <v>412</v>
      </c>
      <c r="C100" s="335">
        <v>13635988480</v>
      </c>
      <c r="D100" s="336" t="s">
        <v>535</v>
      </c>
      <c r="E100" s="346" t="s">
        <v>428</v>
      </c>
      <c r="F100" s="355" t="s">
        <v>536</v>
      </c>
      <c r="G100" s="356" t="s">
        <v>1327</v>
      </c>
      <c r="H100" s="395" t="s">
        <v>415</v>
      </c>
      <c r="I100" s="396">
        <v>44</v>
      </c>
      <c r="J100" s="397">
        <v>2513.9299999999998</v>
      </c>
      <c r="K100" s="398">
        <v>0</v>
      </c>
      <c r="L100" s="398">
        <v>0</v>
      </c>
      <c r="M100" s="398">
        <v>539.72</v>
      </c>
      <c r="N100" s="398">
        <v>0</v>
      </c>
      <c r="O100" s="398">
        <v>391.62</v>
      </c>
      <c r="P100" s="398">
        <f t="shared" si="1"/>
        <v>2662.0299999999997</v>
      </c>
    </row>
    <row r="101" spans="1:16" s="407" customFormat="1" ht="15" customHeight="1">
      <c r="A101" s="333" t="s">
        <v>411</v>
      </c>
      <c r="B101" s="334" t="s">
        <v>412</v>
      </c>
      <c r="C101" s="335">
        <v>70811055485</v>
      </c>
      <c r="D101" s="336" t="s">
        <v>537</v>
      </c>
      <c r="E101" s="346" t="s">
        <v>419</v>
      </c>
      <c r="F101" s="355" t="s">
        <v>414</v>
      </c>
      <c r="G101" s="356" t="s">
        <v>1327</v>
      </c>
      <c r="H101" s="395" t="s">
        <v>415</v>
      </c>
      <c r="I101" s="396">
        <v>44</v>
      </c>
      <c r="J101" s="397">
        <v>1215.2</v>
      </c>
      <c r="K101" s="398">
        <v>0</v>
      </c>
      <c r="L101" s="398">
        <v>0</v>
      </c>
      <c r="M101" s="398">
        <v>384.76</v>
      </c>
      <c r="N101" s="398">
        <v>0</v>
      </c>
      <c r="O101" s="398">
        <v>279</v>
      </c>
      <c r="P101" s="398">
        <f t="shared" si="1"/>
        <v>1320.96</v>
      </c>
    </row>
    <row r="102" spans="1:16" s="407" customFormat="1" ht="18.75">
      <c r="A102" s="333" t="s">
        <v>411</v>
      </c>
      <c r="B102" s="334" t="s">
        <v>412</v>
      </c>
      <c r="C102" s="335">
        <v>98694910497</v>
      </c>
      <c r="D102" s="336" t="s">
        <v>538</v>
      </c>
      <c r="E102" s="346" t="s">
        <v>419</v>
      </c>
      <c r="F102" s="355" t="s">
        <v>414</v>
      </c>
      <c r="G102" s="356" t="s">
        <v>1327</v>
      </c>
      <c r="H102" s="395" t="s">
        <v>415</v>
      </c>
      <c r="I102" s="396">
        <v>44</v>
      </c>
      <c r="J102" s="397">
        <v>1215.2</v>
      </c>
      <c r="K102" s="398">
        <v>0</v>
      </c>
      <c r="L102" s="398">
        <v>0</v>
      </c>
      <c r="M102" s="398">
        <v>498.6</v>
      </c>
      <c r="N102" s="398">
        <v>0</v>
      </c>
      <c r="O102" s="398">
        <v>296.87</v>
      </c>
      <c r="P102" s="398">
        <f t="shared" si="1"/>
        <v>1416.9300000000003</v>
      </c>
    </row>
    <row r="103" spans="1:16" s="406" customFormat="1" ht="18.75">
      <c r="A103" s="333" t="s">
        <v>411</v>
      </c>
      <c r="B103" s="334" t="s">
        <v>412</v>
      </c>
      <c r="C103" s="335">
        <v>70315023490</v>
      </c>
      <c r="D103" s="336" t="s">
        <v>539</v>
      </c>
      <c r="E103" s="346" t="s">
        <v>428</v>
      </c>
      <c r="F103" s="401" t="s">
        <v>417</v>
      </c>
      <c r="G103" s="356" t="s">
        <v>1327</v>
      </c>
      <c r="H103" s="395" t="s">
        <v>415</v>
      </c>
      <c r="I103" s="396">
        <v>44</v>
      </c>
      <c r="J103" s="397">
        <v>1302</v>
      </c>
      <c r="K103" s="398">
        <v>0</v>
      </c>
      <c r="L103" s="398">
        <v>0</v>
      </c>
      <c r="M103" s="398">
        <v>606.13</v>
      </c>
      <c r="N103" s="398">
        <v>0</v>
      </c>
      <c r="O103" s="398">
        <v>256.36</v>
      </c>
      <c r="P103" s="398">
        <f t="shared" si="1"/>
        <v>1651.77</v>
      </c>
    </row>
    <row r="104" spans="1:16" s="406" customFormat="1" ht="18.75">
      <c r="A104" s="333" t="s">
        <v>411</v>
      </c>
      <c r="B104" s="334" t="s">
        <v>412</v>
      </c>
      <c r="C104" s="335">
        <v>1343233437</v>
      </c>
      <c r="D104" s="336" t="s">
        <v>540</v>
      </c>
      <c r="E104" s="346" t="s">
        <v>415</v>
      </c>
      <c r="F104" s="355" t="s">
        <v>521</v>
      </c>
      <c r="G104" s="356" t="s">
        <v>1327</v>
      </c>
      <c r="H104" s="395" t="s">
        <v>415</v>
      </c>
      <c r="I104" s="396">
        <v>24</v>
      </c>
      <c r="J104" s="397">
        <v>8000</v>
      </c>
      <c r="K104" s="398">
        <v>0</v>
      </c>
      <c r="L104" s="398">
        <v>0</v>
      </c>
      <c r="M104" s="398">
        <v>1777.86</v>
      </c>
      <c r="N104" s="398">
        <v>0</v>
      </c>
      <c r="O104" s="398">
        <v>1775.41</v>
      </c>
      <c r="P104" s="398">
        <f t="shared" si="1"/>
        <v>8002.4500000000007</v>
      </c>
    </row>
    <row r="105" spans="1:16" s="406" customFormat="1" ht="18.75">
      <c r="A105" s="333" t="s">
        <v>411</v>
      </c>
      <c r="B105" s="334" t="s">
        <v>412</v>
      </c>
      <c r="C105" s="335">
        <v>3545645444</v>
      </c>
      <c r="D105" s="336" t="s">
        <v>541</v>
      </c>
      <c r="E105" s="346" t="s">
        <v>415</v>
      </c>
      <c r="F105" s="401" t="s">
        <v>447</v>
      </c>
      <c r="G105" s="356" t="s">
        <v>1327</v>
      </c>
      <c r="H105" s="395" t="s">
        <v>415</v>
      </c>
      <c r="I105" s="396">
        <v>24</v>
      </c>
      <c r="J105" s="397">
        <v>8000</v>
      </c>
      <c r="K105" s="398">
        <v>0</v>
      </c>
      <c r="L105" s="398">
        <v>0</v>
      </c>
      <c r="M105" s="398">
        <v>4126.95</v>
      </c>
      <c r="N105" s="398">
        <v>0</v>
      </c>
      <c r="O105" s="398">
        <v>2953.12</v>
      </c>
      <c r="P105" s="398">
        <f t="shared" si="1"/>
        <v>9173.8300000000017</v>
      </c>
    </row>
    <row r="106" spans="1:16" s="406" customFormat="1" ht="18.75">
      <c r="A106" s="333" t="s">
        <v>411</v>
      </c>
      <c r="B106" s="334" t="s">
        <v>412</v>
      </c>
      <c r="C106" s="335">
        <v>2693094461</v>
      </c>
      <c r="D106" s="336" t="s">
        <v>542</v>
      </c>
      <c r="E106" s="346" t="s">
        <v>419</v>
      </c>
      <c r="F106" s="355" t="s">
        <v>423</v>
      </c>
      <c r="G106" s="356" t="s">
        <v>1327</v>
      </c>
      <c r="H106" s="395" t="s">
        <v>415</v>
      </c>
      <c r="I106" s="396">
        <v>40</v>
      </c>
      <c r="J106" s="397">
        <v>2596.5300000000002</v>
      </c>
      <c r="K106" s="398">
        <v>0</v>
      </c>
      <c r="L106" s="398">
        <v>0</v>
      </c>
      <c r="M106" s="398">
        <v>1143.9000000000001</v>
      </c>
      <c r="N106" s="398">
        <v>0</v>
      </c>
      <c r="O106" s="398">
        <v>616.91999999999996</v>
      </c>
      <c r="P106" s="398">
        <f t="shared" si="1"/>
        <v>3123.51</v>
      </c>
    </row>
    <row r="107" spans="1:16" s="406" customFormat="1" ht="18.75">
      <c r="A107" s="333" t="s">
        <v>411</v>
      </c>
      <c r="B107" s="334" t="s">
        <v>412</v>
      </c>
      <c r="C107" s="335">
        <v>43139019300</v>
      </c>
      <c r="D107" s="336" t="s">
        <v>543</v>
      </c>
      <c r="E107" s="346" t="s">
        <v>419</v>
      </c>
      <c r="F107" s="355" t="s">
        <v>423</v>
      </c>
      <c r="G107" s="356" t="s">
        <v>1327</v>
      </c>
      <c r="H107" s="395" t="s">
        <v>415</v>
      </c>
      <c r="I107" s="396">
        <v>40</v>
      </c>
      <c r="J107" s="397">
        <v>2354</v>
      </c>
      <c r="K107" s="398">
        <v>0</v>
      </c>
      <c r="L107" s="398">
        <v>0</v>
      </c>
      <c r="M107" s="398">
        <v>576.75</v>
      </c>
      <c r="N107" s="398">
        <v>129.47</v>
      </c>
      <c r="O107" s="398">
        <v>281.66000000000003</v>
      </c>
      <c r="P107" s="398">
        <f t="shared" si="1"/>
        <v>2778.56</v>
      </c>
    </row>
    <row r="108" spans="1:16" s="406" customFormat="1" ht="18.75">
      <c r="A108" s="333" t="s">
        <v>411</v>
      </c>
      <c r="B108" s="334" t="s">
        <v>412</v>
      </c>
      <c r="C108" s="335">
        <v>3321578492</v>
      </c>
      <c r="D108" s="336" t="s">
        <v>544</v>
      </c>
      <c r="E108" s="346" t="s">
        <v>428</v>
      </c>
      <c r="F108" s="355" t="s">
        <v>417</v>
      </c>
      <c r="G108" s="356" t="s">
        <v>1327</v>
      </c>
      <c r="H108" s="395" t="s">
        <v>415</v>
      </c>
      <c r="I108" s="396">
        <v>44</v>
      </c>
      <c r="J108" s="397">
        <v>1302</v>
      </c>
      <c r="K108" s="398">
        <v>0</v>
      </c>
      <c r="L108" s="398">
        <v>0</v>
      </c>
      <c r="M108" s="398">
        <v>596.41</v>
      </c>
      <c r="N108" s="398">
        <v>0</v>
      </c>
      <c r="O108" s="398">
        <v>161.21</v>
      </c>
      <c r="P108" s="398">
        <f t="shared" si="1"/>
        <v>1737.1999999999998</v>
      </c>
    </row>
    <row r="109" spans="1:16" s="406" customFormat="1" ht="18.75">
      <c r="A109" s="333" t="s">
        <v>411</v>
      </c>
      <c r="B109" s="334" t="s">
        <v>412</v>
      </c>
      <c r="C109" s="335">
        <v>64860450434</v>
      </c>
      <c r="D109" s="336" t="s">
        <v>545</v>
      </c>
      <c r="E109" s="346" t="s">
        <v>419</v>
      </c>
      <c r="F109" s="355" t="s">
        <v>493</v>
      </c>
      <c r="G109" s="356" t="s">
        <v>1327</v>
      </c>
      <c r="H109" s="395" t="s">
        <v>415</v>
      </c>
      <c r="I109" s="396">
        <v>30</v>
      </c>
      <c r="J109" s="397">
        <v>2319.96</v>
      </c>
      <c r="K109" s="398">
        <v>0</v>
      </c>
      <c r="L109" s="398">
        <v>0</v>
      </c>
      <c r="M109" s="398">
        <v>260.39999999999998</v>
      </c>
      <c r="N109" s="398">
        <v>0</v>
      </c>
      <c r="O109" s="398">
        <v>294.12</v>
      </c>
      <c r="P109" s="398">
        <f t="shared" si="1"/>
        <v>2286.2400000000002</v>
      </c>
    </row>
    <row r="110" spans="1:16" s="406" customFormat="1" ht="18.75">
      <c r="A110" s="333" t="s">
        <v>411</v>
      </c>
      <c r="B110" s="334" t="s">
        <v>412</v>
      </c>
      <c r="C110" s="335">
        <v>76656071449</v>
      </c>
      <c r="D110" s="336" t="s">
        <v>546</v>
      </c>
      <c r="E110" s="346" t="s">
        <v>419</v>
      </c>
      <c r="F110" s="401" t="s">
        <v>435</v>
      </c>
      <c r="G110" s="356" t="s">
        <v>1327</v>
      </c>
      <c r="H110" s="395" t="s">
        <v>415</v>
      </c>
      <c r="I110" s="396">
        <v>44</v>
      </c>
      <c r="J110" s="397">
        <v>1215.2</v>
      </c>
      <c r="K110" s="398">
        <v>0</v>
      </c>
      <c r="L110" s="398">
        <v>0</v>
      </c>
      <c r="M110" s="398">
        <v>382.08</v>
      </c>
      <c r="N110" s="398">
        <v>0</v>
      </c>
      <c r="O110" s="398">
        <v>276.27999999999997</v>
      </c>
      <c r="P110" s="398">
        <f t="shared" si="1"/>
        <v>1321</v>
      </c>
    </row>
    <row r="111" spans="1:16" s="406" customFormat="1" ht="18.75">
      <c r="A111" s="333" t="s">
        <v>411</v>
      </c>
      <c r="B111" s="334" t="s">
        <v>412</v>
      </c>
      <c r="C111" s="335">
        <v>12870188404</v>
      </c>
      <c r="D111" s="336" t="s">
        <v>547</v>
      </c>
      <c r="E111" s="346" t="s">
        <v>415</v>
      </c>
      <c r="F111" s="355" t="s">
        <v>447</v>
      </c>
      <c r="G111" s="356" t="s">
        <v>1327</v>
      </c>
      <c r="H111" s="395" t="s">
        <v>415</v>
      </c>
      <c r="I111" s="396">
        <v>24</v>
      </c>
      <c r="J111" s="397">
        <v>9000</v>
      </c>
      <c r="K111" s="398">
        <v>0</v>
      </c>
      <c r="L111" s="398">
        <v>0</v>
      </c>
      <c r="M111" s="398">
        <v>1536.28</v>
      </c>
      <c r="N111" s="398">
        <v>0</v>
      </c>
      <c r="O111" s="398">
        <v>2037.12</v>
      </c>
      <c r="P111" s="398">
        <f t="shared" si="1"/>
        <v>8499.16</v>
      </c>
    </row>
    <row r="112" spans="1:16" s="406" customFormat="1" ht="18.75">
      <c r="A112" s="333" t="s">
        <v>411</v>
      </c>
      <c r="B112" s="334" t="s">
        <v>412</v>
      </c>
      <c r="C112" s="335">
        <v>70799239488</v>
      </c>
      <c r="D112" s="336" t="s">
        <v>1330</v>
      </c>
      <c r="E112" s="346" t="s">
        <v>428</v>
      </c>
      <c r="F112" s="355" t="s">
        <v>484</v>
      </c>
      <c r="G112" s="356" t="s">
        <v>1327</v>
      </c>
      <c r="H112" s="395" t="s">
        <v>415</v>
      </c>
      <c r="I112" s="396">
        <v>44</v>
      </c>
      <c r="J112" s="397">
        <v>1041.5999999999999</v>
      </c>
      <c r="K112" s="398">
        <v>0</v>
      </c>
      <c r="L112" s="398">
        <v>0</v>
      </c>
      <c r="M112" s="398">
        <v>208.32</v>
      </c>
      <c r="N112" s="398">
        <v>0</v>
      </c>
      <c r="O112" s="398">
        <v>177.07</v>
      </c>
      <c r="P112" s="398">
        <f t="shared" si="1"/>
        <v>1072.8499999999999</v>
      </c>
    </row>
    <row r="113" spans="1:16" s="406" customFormat="1" ht="18.75">
      <c r="A113" s="333" t="s">
        <v>411</v>
      </c>
      <c r="B113" s="334" t="s">
        <v>412</v>
      </c>
      <c r="C113" s="335">
        <v>4326493445</v>
      </c>
      <c r="D113" s="336" t="s">
        <v>548</v>
      </c>
      <c r="E113" s="346" t="s">
        <v>419</v>
      </c>
      <c r="F113" s="355" t="s">
        <v>423</v>
      </c>
      <c r="G113" s="356" t="s">
        <v>1327</v>
      </c>
      <c r="H113" s="395" t="s">
        <v>415</v>
      </c>
      <c r="I113" s="396">
        <v>40</v>
      </c>
      <c r="J113" s="397">
        <v>2354</v>
      </c>
      <c r="K113" s="398">
        <v>0</v>
      </c>
      <c r="L113" s="398">
        <v>0</v>
      </c>
      <c r="M113" s="398">
        <v>801.68</v>
      </c>
      <c r="N113" s="398">
        <v>129.47</v>
      </c>
      <c r="O113" s="398">
        <v>314.33999999999997</v>
      </c>
      <c r="P113" s="398">
        <f t="shared" si="1"/>
        <v>2970.8099999999995</v>
      </c>
    </row>
    <row r="114" spans="1:16" s="406" customFormat="1" ht="18.75">
      <c r="A114" s="333" t="s">
        <v>411</v>
      </c>
      <c r="B114" s="334" t="s">
        <v>412</v>
      </c>
      <c r="C114" s="335">
        <v>8066304420</v>
      </c>
      <c r="D114" s="336" t="s">
        <v>549</v>
      </c>
      <c r="E114" s="346" t="s">
        <v>415</v>
      </c>
      <c r="F114" s="355" t="s">
        <v>421</v>
      </c>
      <c r="G114" s="356" t="s">
        <v>1327</v>
      </c>
      <c r="H114" s="395" t="s">
        <v>415</v>
      </c>
      <c r="I114" s="396">
        <v>24</v>
      </c>
      <c r="J114" s="397">
        <v>8000</v>
      </c>
      <c r="K114" s="398">
        <v>0</v>
      </c>
      <c r="L114" s="398">
        <v>0</v>
      </c>
      <c r="M114" s="398">
        <v>639.77</v>
      </c>
      <c r="N114" s="398">
        <v>0</v>
      </c>
      <c r="O114" s="398">
        <v>5263.92</v>
      </c>
      <c r="P114" s="398">
        <f t="shared" si="1"/>
        <v>3375.8500000000004</v>
      </c>
    </row>
    <row r="115" spans="1:16" s="406" customFormat="1" ht="18.75">
      <c r="A115" s="333" t="s">
        <v>411</v>
      </c>
      <c r="B115" s="334" t="s">
        <v>412</v>
      </c>
      <c r="C115" s="335">
        <v>5859303416</v>
      </c>
      <c r="D115" s="336" t="s">
        <v>550</v>
      </c>
      <c r="E115" s="346" t="s">
        <v>415</v>
      </c>
      <c r="F115" s="401" t="s">
        <v>447</v>
      </c>
      <c r="G115" s="356" t="s">
        <v>1327</v>
      </c>
      <c r="H115" s="395" t="s">
        <v>415</v>
      </c>
      <c r="I115" s="396">
        <v>24</v>
      </c>
      <c r="J115" s="397">
        <v>9000</v>
      </c>
      <c r="K115" s="398">
        <v>0</v>
      </c>
      <c r="L115" s="398">
        <v>0</v>
      </c>
      <c r="M115" s="398">
        <v>1536.28</v>
      </c>
      <c r="N115" s="398">
        <v>0</v>
      </c>
      <c r="O115" s="398">
        <v>2673.1</v>
      </c>
      <c r="P115" s="398">
        <f t="shared" si="1"/>
        <v>7863.18</v>
      </c>
    </row>
    <row r="116" spans="1:16" s="406" customFormat="1" ht="18.75">
      <c r="A116" s="333" t="s">
        <v>411</v>
      </c>
      <c r="B116" s="334" t="s">
        <v>412</v>
      </c>
      <c r="C116" s="335">
        <v>90002172453</v>
      </c>
      <c r="D116" s="336" t="s">
        <v>551</v>
      </c>
      <c r="E116" s="346" t="s">
        <v>428</v>
      </c>
      <c r="F116" s="355" t="s">
        <v>476</v>
      </c>
      <c r="G116" s="356" t="s">
        <v>1327</v>
      </c>
      <c r="H116" s="395" t="s">
        <v>415</v>
      </c>
      <c r="I116" s="396">
        <v>44</v>
      </c>
      <c r="J116" s="397">
        <v>1302</v>
      </c>
      <c r="K116" s="398">
        <v>0</v>
      </c>
      <c r="L116" s="398">
        <v>0</v>
      </c>
      <c r="M116" s="398">
        <v>273.44</v>
      </c>
      <c r="N116" s="398">
        <v>0</v>
      </c>
      <c r="O116" s="398">
        <v>226.41</v>
      </c>
      <c r="P116" s="398">
        <f t="shared" si="1"/>
        <v>1349.03</v>
      </c>
    </row>
    <row r="117" spans="1:16" s="406" customFormat="1" ht="18.75">
      <c r="A117" s="333" t="s">
        <v>411</v>
      </c>
      <c r="B117" s="334" t="s">
        <v>412</v>
      </c>
      <c r="C117" s="335">
        <v>7639145414</v>
      </c>
      <c r="D117" s="336" t="s">
        <v>1331</v>
      </c>
      <c r="E117" s="346" t="s">
        <v>419</v>
      </c>
      <c r="F117" s="355" t="s">
        <v>562</v>
      </c>
      <c r="G117" s="356" t="s">
        <v>1327</v>
      </c>
      <c r="H117" s="395" t="s">
        <v>415</v>
      </c>
      <c r="I117" s="396">
        <v>44</v>
      </c>
      <c r="J117" s="397">
        <v>543.05999999999995</v>
      </c>
      <c r="K117" s="398">
        <v>0</v>
      </c>
      <c r="L117" s="398">
        <v>0</v>
      </c>
      <c r="M117" s="398">
        <v>95.48</v>
      </c>
      <c r="N117" s="398">
        <v>0</v>
      </c>
      <c r="O117" s="398">
        <v>58.75</v>
      </c>
      <c r="P117" s="398">
        <f t="shared" si="1"/>
        <v>579.79</v>
      </c>
    </row>
    <row r="118" spans="1:16" s="406" customFormat="1" ht="18.75">
      <c r="A118" s="333" t="s">
        <v>411</v>
      </c>
      <c r="B118" s="334" t="s">
        <v>412</v>
      </c>
      <c r="C118" s="335">
        <v>5410341465</v>
      </c>
      <c r="D118" s="336" t="s">
        <v>552</v>
      </c>
      <c r="E118" s="360" t="s">
        <v>419</v>
      </c>
      <c r="F118" s="355" t="s">
        <v>414</v>
      </c>
      <c r="G118" s="356" t="s">
        <v>1327</v>
      </c>
      <c r="H118" s="395" t="s">
        <v>415</v>
      </c>
      <c r="I118" s="396">
        <v>44</v>
      </c>
      <c r="J118" s="397">
        <v>1302</v>
      </c>
      <c r="K118" s="398">
        <v>0</v>
      </c>
      <c r="L118" s="398">
        <v>0</v>
      </c>
      <c r="M118" s="398">
        <v>320.22000000000003</v>
      </c>
      <c r="N118" s="398">
        <v>0</v>
      </c>
      <c r="O118" s="398">
        <v>225.24</v>
      </c>
      <c r="P118" s="398">
        <f t="shared" si="1"/>
        <v>1396.98</v>
      </c>
    </row>
    <row r="119" spans="1:16" s="406" customFormat="1" ht="18.75">
      <c r="A119" s="333" t="s">
        <v>411</v>
      </c>
      <c r="B119" s="334" t="s">
        <v>412</v>
      </c>
      <c r="C119" s="335">
        <v>66049890463</v>
      </c>
      <c r="D119" s="336" t="s">
        <v>553</v>
      </c>
      <c r="E119" s="346" t="s">
        <v>428</v>
      </c>
      <c r="F119" s="355" t="s">
        <v>435</v>
      </c>
      <c r="G119" s="356" t="s">
        <v>1327</v>
      </c>
      <c r="H119" s="395" t="s">
        <v>415</v>
      </c>
      <c r="I119" s="396">
        <v>44</v>
      </c>
      <c r="J119" s="397">
        <v>1302</v>
      </c>
      <c r="K119" s="398">
        <v>0</v>
      </c>
      <c r="L119" s="398">
        <v>0</v>
      </c>
      <c r="M119" s="398">
        <v>456.09</v>
      </c>
      <c r="N119" s="398">
        <v>0</v>
      </c>
      <c r="O119" s="398">
        <v>242.85</v>
      </c>
      <c r="P119" s="398">
        <f t="shared" si="1"/>
        <v>1515.24</v>
      </c>
    </row>
    <row r="120" spans="1:16" s="406" customFormat="1" ht="18.75">
      <c r="A120" s="333" t="s">
        <v>411</v>
      </c>
      <c r="B120" s="334" t="s">
        <v>412</v>
      </c>
      <c r="C120" s="335">
        <v>3303704481</v>
      </c>
      <c r="D120" s="336" t="s">
        <v>554</v>
      </c>
      <c r="E120" s="346" t="s">
        <v>419</v>
      </c>
      <c r="F120" s="401" t="s">
        <v>435</v>
      </c>
      <c r="G120" s="356" t="s">
        <v>1327</v>
      </c>
      <c r="H120" s="395" t="s">
        <v>415</v>
      </c>
      <c r="I120" s="396">
        <v>44</v>
      </c>
      <c r="J120" s="397">
        <v>1302</v>
      </c>
      <c r="K120" s="398">
        <v>0</v>
      </c>
      <c r="L120" s="398">
        <v>0</v>
      </c>
      <c r="M120" s="398">
        <v>364.77</v>
      </c>
      <c r="N120" s="398">
        <v>0</v>
      </c>
      <c r="O120" s="398">
        <v>234.63</v>
      </c>
      <c r="P120" s="398">
        <f t="shared" si="1"/>
        <v>1432.1399999999999</v>
      </c>
    </row>
    <row r="121" spans="1:16" s="406" customFormat="1" ht="18.75">
      <c r="A121" s="333" t="s">
        <v>411</v>
      </c>
      <c r="B121" s="334" t="s">
        <v>412</v>
      </c>
      <c r="C121" s="349">
        <v>40791564487</v>
      </c>
      <c r="D121" s="353" t="s">
        <v>555</v>
      </c>
      <c r="E121" s="346" t="s">
        <v>419</v>
      </c>
      <c r="F121" s="401" t="s">
        <v>423</v>
      </c>
      <c r="G121" s="356" t="s">
        <v>1327</v>
      </c>
      <c r="H121" s="395" t="s">
        <v>419</v>
      </c>
      <c r="I121" s="396">
        <v>40</v>
      </c>
      <c r="J121" s="397">
        <v>4280</v>
      </c>
      <c r="K121" s="398">
        <v>0</v>
      </c>
      <c r="L121" s="398">
        <v>0</v>
      </c>
      <c r="M121" s="398">
        <v>840.4</v>
      </c>
      <c r="N121" s="398">
        <v>0</v>
      </c>
      <c r="O121" s="398">
        <v>749.8</v>
      </c>
      <c r="P121" s="398">
        <f t="shared" si="1"/>
        <v>4370.5999999999995</v>
      </c>
    </row>
    <row r="122" spans="1:16" s="406" customFormat="1" ht="18.75">
      <c r="A122" s="333" t="s">
        <v>411</v>
      </c>
      <c r="B122" s="334" t="s">
        <v>412</v>
      </c>
      <c r="C122" s="335">
        <v>50022440410</v>
      </c>
      <c r="D122" s="336" t="s">
        <v>556</v>
      </c>
      <c r="E122" s="346" t="s">
        <v>419</v>
      </c>
      <c r="F122" s="401" t="s">
        <v>414</v>
      </c>
      <c r="G122" s="356" t="s">
        <v>1327</v>
      </c>
      <c r="H122" s="395" t="s">
        <v>415</v>
      </c>
      <c r="I122" s="396">
        <v>44</v>
      </c>
      <c r="J122" s="397">
        <v>260.39999999999998</v>
      </c>
      <c r="K122" s="398">
        <v>0</v>
      </c>
      <c r="L122" s="398">
        <v>0</v>
      </c>
      <c r="M122" s="398">
        <v>1315.63</v>
      </c>
      <c r="N122" s="398">
        <v>0</v>
      </c>
      <c r="O122" s="398">
        <v>511.4</v>
      </c>
      <c r="P122" s="398">
        <f t="shared" si="1"/>
        <v>1064.6300000000001</v>
      </c>
    </row>
    <row r="123" spans="1:16" s="406" customFormat="1" ht="18.75">
      <c r="A123" s="333" t="s">
        <v>411</v>
      </c>
      <c r="B123" s="334" t="s">
        <v>412</v>
      </c>
      <c r="C123" s="335">
        <v>5810369480</v>
      </c>
      <c r="D123" s="336" t="s">
        <v>557</v>
      </c>
      <c r="E123" s="346" t="s">
        <v>419</v>
      </c>
      <c r="F123" s="401" t="s">
        <v>414</v>
      </c>
      <c r="G123" s="356" t="s">
        <v>1327</v>
      </c>
      <c r="H123" s="395" t="s">
        <v>415</v>
      </c>
      <c r="I123" s="396">
        <v>44</v>
      </c>
      <c r="J123" s="397">
        <v>1302</v>
      </c>
      <c r="K123" s="398">
        <v>0</v>
      </c>
      <c r="L123" s="398">
        <v>0</v>
      </c>
      <c r="M123" s="398">
        <v>320.22000000000003</v>
      </c>
      <c r="N123" s="398">
        <v>0</v>
      </c>
      <c r="O123" s="398">
        <v>147.12</v>
      </c>
      <c r="P123" s="398">
        <f t="shared" si="1"/>
        <v>1475.1</v>
      </c>
    </row>
    <row r="124" spans="1:16" s="406" customFormat="1" ht="18.75">
      <c r="A124" s="333" t="s">
        <v>411</v>
      </c>
      <c r="B124" s="334" t="s">
        <v>412</v>
      </c>
      <c r="C124" s="349">
        <v>97586390487</v>
      </c>
      <c r="D124" s="353" t="s">
        <v>558</v>
      </c>
      <c r="E124" s="346" t="s">
        <v>419</v>
      </c>
      <c r="F124" s="355" t="s">
        <v>414</v>
      </c>
      <c r="G124" s="356" t="s">
        <v>1327</v>
      </c>
      <c r="H124" s="395" t="s">
        <v>415</v>
      </c>
      <c r="I124" s="396">
        <v>44</v>
      </c>
      <c r="J124" s="397">
        <v>1302</v>
      </c>
      <c r="K124" s="398">
        <v>0</v>
      </c>
      <c r="L124" s="398">
        <v>0</v>
      </c>
      <c r="M124" s="398">
        <v>443.05</v>
      </c>
      <c r="N124" s="398">
        <v>0</v>
      </c>
      <c r="O124" s="398">
        <v>241.68</v>
      </c>
      <c r="P124" s="398">
        <f t="shared" si="1"/>
        <v>1503.37</v>
      </c>
    </row>
    <row r="125" spans="1:16" s="406" customFormat="1" ht="18.75">
      <c r="A125" s="333" t="s">
        <v>411</v>
      </c>
      <c r="B125" s="334" t="s">
        <v>412</v>
      </c>
      <c r="C125" s="335">
        <v>8232311436</v>
      </c>
      <c r="D125" s="336" t="s">
        <v>559</v>
      </c>
      <c r="E125" s="346" t="s">
        <v>419</v>
      </c>
      <c r="F125" s="401" t="s">
        <v>456</v>
      </c>
      <c r="G125" s="356" t="s">
        <v>1327</v>
      </c>
      <c r="H125" s="395" t="s">
        <v>415</v>
      </c>
      <c r="I125" s="396">
        <v>26</v>
      </c>
      <c r="J125" s="397">
        <v>3742.45</v>
      </c>
      <c r="K125" s="398">
        <v>0</v>
      </c>
      <c r="L125" s="398">
        <v>0</v>
      </c>
      <c r="M125" s="398">
        <v>998</v>
      </c>
      <c r="N125" s="398">
        <v>0</v>
      </c>
      <c r="O125" s="398">
        <v>828.81</v>
      </c>
      <c r="P125" s="398">
        <f t="shared" si="1"/>
        <v>3911.64</v>
      </c>
    </row>
    <row r="126" spans="1:16" s="406" customFormat="1" ht="18.75">
      <c r="A126" s="333" t="s">
        <v>411</v>
      </c>
      <c r="B126" s="334" t="s">
        <v>412</v>
      </c>
      <c r="C126" s="335">
        <v>11186896400</v>
      </c>
      <c r="D126" s="336" t="s">
        <v>560</v>
      </c>
      <c r="E126" s="346" t="s">
        <v>428</v>
      </c>
      <c r="F126" s="355" t="s">
        <v>470</v>
      </c>
      <c r="G126" s="356" t="s">
        <v>1327</v>
      </c>
      <c r="H126" s="395" t="s">
        <v>419</v>
      </c>
      <c r="I126" s="396">
        <v>44</v>
      </c>
      <c r="J126" s="397">
        <v>1302</v>
      </c>
      <c r="K126" s="398">
        <v>0</v>
      </c>
      <c r="L126" s="398">
        <v>0</v>
      </c>
      <c r="M126" s="398">
        <v>351.72</v>
      </c>
      <c r="N126" s="398">
        <v>0</v>
      </c>
      <c r="O126" s="398">
        <v>233.46</v>
      </c>
      <c r="P126" s="398">
        <f t="shared" si="1"/>
        <v>1420.26</v>
      </c>
    </row>
    <row r="127" spans="1:16" s="406" customFormat="1" ht="18.75">
      <c r="A127" s="333" t="s">
        <v>411</v>
      </c>
      <c r="B127" s="334" t="s">
        <v>412</v>
      </c>
      <c r="C127" s="349">
        <v>86334050400</v>
      </c>
      <c r="D127" s="353" t="s">
        <v>561</v>
      </c>
      <c r="E127" s="346" t="s">
        <v>419</v>
      </c>
      <c r="F127" s="355" t="s">
        <v>562</v>
      </c>
      <c r="G127" s="356" t="s">
        <v>1327</v>
      </c>
      <c r="H127" s="395" t="s">
        <v>419</v>
      </c>
      <c r="I127" s="396">
        <v>44</v>
      </c>
      <c r="J127" s="397">
        <v>1481.06</v>
      </c>
      <c r="K127" s="398">
        <v>0</v>
      </c>
      <c r="L127" s="398">
        <v>0</v>
      </c>
      <c r="M127" s="398">
        <v>260.39999999999998</v>
      </c>
      <c r="N127" s="398">
        <v>0</v>
      </c>
      <c r="O127" s="398">
        <v>166.82</v>
      </c>
      <c r="P127" s="398">
        <f t="shared" si="1"/>
        <v>1574.64</v>
      </c>
    </row>
    <row r="128" spans="1:16" s="406" customFormat="1" ht="18.75">
      <c r="A128" s="333" t="s">
        <v>411</v>
      </c>
      <c r="B128" s="334" t="s">
        <v>412</v>
      </c>
      <c r="C128" s="335">
        <v>8942423426</v>
      </c>
      <c r="D128" s="336" t="s">
        <v>563</v>
      </c>
      <c r="E128" s="346" t="s">
        <v>428</v>
      </c>
      <c r="F128" s="356" t="s">
        <v>481</v>
      </c>
      <c r="G128" s="356" t="s">
        <v>1327</v>
      </c>
      <c r="H128" s="395" t="s">
        <v>419</v>
      </c>
      <c r="I128" s="396">
        <v>44</v>
      </c>
      <c r="J128" s="397">
        <v>3575.36</v>
      </c>
      <c r="K128" s="398">
        <v>0</v>
      </c>
      <c r="L128" s="398">
        <v>0</v>
      </c>
      <c r="M128" s="398">
        <v>260.39999999999998</v>
      </c>
      <c r="N128" s="398">
        <v>0</v>
      </c>
      <c r="O128" s="398">
        <v>601.14</v>
      </c>
      <c r="P128" s="398">
        <f t="shared" si="1"/>
        <v>3234.6200000000003</v>
      </c>
    </row>
    <row r="129" spans="1:241" s="406" customFormat="1" ht="18.75">
      <c r="A129" s="333" t="s">
        <v>411</v>
      </c>
      <c r="B129" s="334" t="s">
        <v>412</v>
      </c>
      <c r="C129" s="349">
        <v>7807917466</v>
      </c>
      <c r="D129" s="353" t="s">
        <v>564</v>
      </c>
      <c r="E129" s="346" t="s">
        <v>428</v>
      </c>
      <c r="F129" s="355" t="s">
        <v>470</v>
      </c>
      <c r="G129" s="356" t="s">
        <v>1327</v>
      </c>
      <c r="H129" s="395" t="s">
        <v>419</v>
      </c>
      <c r="I129" s="396">
        <v>44</v>
      </c>
      <c r="J129" s="397">
        <v>1215.2</v>
      </c>
      <c r="K129" s="398">
        <v>0</v>
      </c>
      <c r="L129" s="398">
        <v>0</v>
      </c>
      <c r="M129" s="398">
        <v>395.6</v>
      </c>
      <c r="N129" s="398">
        <v>0</v>
      </c>
      <c r="O129" s="398">
        <v>277.95999999999998</v>
      </c>
      <c r="P129" s="398">
        <f t="shared" si="1"/>
        <v>1332.8400000000001</v>
      </c>
    </row>
    <row r="130" spans="1:241" s="406" customFormat="1" ht="18.75">
      <c r="A130" s="333" t="s">
        <v>411</v>
      </c>
      <c r="B130" s="334" t="s">
        <v>412</v>
      </c>
      <c r="C130" s="349">
        <v>9851817457</v>
      </c>
      <c r="D130" s="353" t="s">
        <v>565</v>
      </c>
      <c r="E130" s="346" t="s">
        <v>428</v>
      </c>
      <c r="F130" s="355" t="s">
        <v>459</v>
      </c>
      <c r="G130" s="356" t="s">
        <v>1327</v>
      </c>
      <c r="H130" s="395" t="s">
        <v>415</v>
      </c>
      <c r="I130" s="396">
        <v>44</v>
      </c>
      <c r="J130" s="397">
        <v>1627.5</v>
      </c>
      <c r="K130" s="398">
        <v>0</v>
      </c>
      <c r="L130" s="398">
        <v>0</v>
      </c>
      <c r="M130" s="398">
        <v>260.39999999999998</v>
      </c>
      <c r="N130" s="398">
        <v>0</v>
      </c>
      <c r="O130" s="398">
        <v>182.93</v>
      </c>
      <c r="P130" s="398">
        <f t="shared" si="1"/>
        <v>1704.97</v>
      </c>
    </row>
    <row r="131" spans="1:241" s="406" customFormat="1" ht="18.75">
      <c r="A131" s="333" t="s">
        <v>411</v>
      </c>
      <c r="B131" s="334" t="s">
        <v>412</v>
      </c>
      <c r="C131" s="349">
        <v>3566360465</v>
      </c>
      <c r="D131" s="353" t="s">
        <v>566</v>
      </c>
      <c r="E131" s="346" t="s">
        <v>415</v>
      </c>
      <c r="F131" s="355" t="s">
        <v>421</v>
      </c>
      <c r="G131" s="356" t="s">
        <v>1327</v>
      </c>
      <c r="H131" s="395" t="s">
        <v>415</v>
      </c>
      <c r="I131" s="396">
        <v>24</v>
      </c>
      <c r="J131" s="397">
        <v>8000</v>
      </c>
      <c r="K131" s="398">
        <v>0</v>
      </c>
      <c r="L131" s="398">
        <v>0</v>
      </c>
      <c r="M131" s="398">
        <v>1777.86</v>
      </c>
      <c r="N131" s="398">
        <v>0</v>
      </c>
      <c r="O131" s="398">
        <v>2307.12</v>
      </c>
      <c r="P131" s="398">
        <f t="shared" si="1"/>
        <v>7470.7400000000007</v>
      </c>
    </row>
    <row r="132" spans="1:241" s="406" customFormat="1" ht="18.75">
      <c r="A132" s="333" t="s">
        <v>411</v>
      </c>
      <c r="B132" s="334" t="s">
        <v>412</v>
      </c>
      <c r="C132" s="351">
        <v>8548399414</v>
      </c>
      <c r="D132" s="353" t="s">
        <v>567</v>
      </c>
      <c r="E132" s="346" t="s">
        <v>428</v>
      </c>
      <c r="F132" s="355" t="s">
        <v>470</v>
      </c>
      <c r="G132" s="356" t="s">
        <v>1327</v>
      </c>
      <c r="H132" s="395" t="s">
        <v>415</v>
      </c>
      <c r="I132" s="396">
        <v>44</v>
      </c>
      <c r="J132" s="397">
        <v>1302</v>
      </c>
      <c r="K132" s="398">
        <v>0</v>
      </c>
      <c r="L132" s="398">
        <v>0</v>
      </c>
      <c r="M132" s="398">
        <v>502.87</v>
      </c>
      <c r="N132" s="398">
        <v>0</v>
      </c>
      <c r="O132" s="398">
        <v>241.68</v>
      </c>
      <c r="P132" s="398">
        <f t="shared" si="1"/>
        <v>1563.1899999999998</v>
      </c>
    </row>
    <row r="133" spans="1:241" s="406" customFormat="1" ht="18.75">
      <c r="A133" s="333" t="s">
        <v>411</v>
      </c>
      <c r="B133" s="334" t="s">
        <v>412</v>
      </c>
      <c r="C133" s="351">
        <v>1347872426</v>
      </c>
      <c r="D133" s="353" t="s">
        <v>568</v>
      </c>
      <c r="E133" s="346" t="s">
        <v>415</v>
      </c>
      <c r="F133" s="355" t="s">
        <v>421</v>
      </c>
      <c r="G133" s="356" t="s">
        <v>1327</v>
      </c>
      <c r="H133" s="395" t="s">
        <v>415</v>
      </c>
      <c r="I133" s="396">
        <v>44</v>
      </c>
      <c r="J133" s="397">
        <v>0</v>
      </c>
      <c r="K133" s="398">
        <v>0</v>
      </c>
      <c r="L133" s="398">
        <v>0</v>
      </c>
      <c r="M133" s="398">
        <v>8260.4</v>
      </c>
      <c r="N133" s="398">
        <v>0</v>
      </c>
      <c r="O133" s="398">
        <v>1350.11</v>
      </c>
      <c r="P133" s="398">
        <f t="shared" si="1"/>
        <v>6910.29</v>
      </c>
    </row>
    <row r="134" spans="1:241" s="406" customFormat="1" ht="18.75">
      <c r="A134" s="333" t="s">
        <v>411</v>
      </c>
      <c r="B134" s="334" t="s">
        <v>412</v>
      </c>
      <c r="C134" s="335">
        <v>6824335436</v>
      </c>
      <c r="D134" s="336" t="s">
        <v>569</v>
      </c>
      <c r="E134" s="346" t="s">
        <v>428</v>
      </c>
      <c r="F134" s="355" t="s">
        <v>570</v>
      </c>
      <c r="G134" s="356" t="s">
        <v>1327</v>
      </c>
      <c r="H134" s="395" t="s">
        <v>419</v>
      </c>
      <c r="I134" s="396">
        <v>44</v>
      </c>
      <c r="J134" s="397">
        <v>0</v>
      </c>
      <c r="K134" s="398">
        <v>3507.28</v>
      </c>
      <c r="L134" s="398">
        <v>0</v>
      </c>
      <c r="M134" s="398">
        <v>4071.53</v>
      </c>
      <c r="N134" s="398">
        <v>0</v>
      </c>
      <c r="O134" s="398">
        <v>4071.53</v>
      </c>
      <c r="P134" s="398">
        <f t="shared" si="1"/>
        <v>0</v>
      </c>
      <c r="AG134" s="410"/>
      <c r="AH134" s="410"/>
      <c r="AI134" s="410"/>
      <c r="AJ134" s="410"/>
      <c r="AK134" s="410"/>
      <c r="AL134" s="410"/>
      <c r="AM134" s="410"/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  <c r="CV134" s="410"/>
      <c r="CW134" s="410"/>
      <c r="CX134" s="410"/>
      <c r="CY134" s="410"/>
      <c r="CZ134" s="410"/>
      <c r="DA134" s="410"/>
      <c r="DB134" s="410"/>
      <c r="DC134" s="410"/>
      <c r="DD134" s="410"/>
      <c r="DE134" s="410"/>
      <c r="DF134" s="410"/>
      <c r="DG134" s="410"/>
      <c r="DH134" s="410"/>
      <c r="DI134" s="410"/>
      <c r="DJ134" s="410"/>
      <c r="DK134" s="410"/>
      <c r="DL134" s="410"/>
      <c r="DM134" s="410"/>
      <c r="DN134" s="410"/>
      <c r="DO134" s="410"/>
      <c r="DP134" s="410"/>
      <c r="DQ134" s="410"/>
      <c r="DR134" s="410"/>
      <c r="DS134" s="410"/>
      <c r="DT134" s="410"/>
      <c r="DU134" s="410"/>
      <c r="DV134" s="410"/>
      <c r="DW134" s="410"/>
      <c r="DX134" s="410"/>
      <c r="DY134" s="410"/>
      <c r="DZ134" s="410"/>
      <c r="EA134" s="410"/>
      <c r="EB134" s="410"/>
      <c r="EC134" s="410"/>
      <c r="ED134" s="410"/>
      <c r="EE134" s="410"/>
      <c r="EF134" s="410"/>
      <c r="EG134" s="410"/>
      <c r="EH134" s="410"/>
      <c r="EI134" s="410"/>
      <c r="EJ134" s="410"/>
      <c r="EK134" s="410"/>
      <c r="EL134" s="410"/>
      <c r="EM134" s="410"/>
      <c r="EN134" s="410"/>
      <c r="EO134" s="410"/>
      <c r="EP134" s="410"/>
      <c r="EQ134" s="410"/>
      <c r="ER134" s="410"/>
      <c r="ES134" s="410"/>
      <c r="ET134" s="410"/>
      <c r="EU134" s="410"/>
      <c r="EV134" s="410"/>
      <c r="EW134" s="410"/>
      <c r="EX134" s="410"/>
      <c r="EY134" s="410"/>
      <c r="EZ134" s="410"/>
      <c r="FA134" s="410"/>
      <c r="FB134" s="410"/>
      <c r="FC134" s="410"/>
      <c r="FD134" s="410"/>
      <c r="FE134" s="410"/>
      <c r="FF134" s="410"/>
      <c r="FG134" s="410"/>
      <c r="FH134" s="410"/>
      <c r="FI134" s="410"/>
      <c r="FJ134" s="410"/>
      <c r="FK134" s="410"/>
      <c r="FL134" s="410"/>
      <c r="FM134" s="410"/>
      <c r="FN134" s="410"/>
      <c r="FO134" s="410"/>
      <c r="FP134" s="410"/>
      <c r="FQ134" s="410"/>
      <c r="FR134" s="410"/>
      <c r="FS134" s="410"/>
      <c r="FT134" s="410"/>
      <c r="FU134" s="410"/>
      <c r="FV134" s="410"/>
      <c r="FW134" s="410"/>
      <c r="FX134" s="410"/>
      <c r="FY134" s="410"/>
      <c r="FZ134" s="410"/>
      <c r="GA134" s="410"/>
      <c r="GB134" s="410"/>
      <c r="GC134" s="410"/>
      <c r="GD134" s="410"/>
      <c r="GE134" s="410"/>
      <c r="GF134" s="410"/>
      <c r="GG134" s="410"/>
      <c r="GH134" s="410"/>
      <c r="GI134" s="410"/>
      <c r="GJ134" s="410"/>
      <c r="GK134" s="410"/>
      <c r="GL134" s="410"/>
      <c r="GM134" s="410"/>
      <c r="GN134" s="410"/>
      <c r="GO134" s="410"/>
      <c r="GP134" s="410"/>
      <c r="GQ134" s="410"/>
      <c r="GR134" s="410"/>
      <c r="GS134" s="410"/>
      <c r="GT134" s="410"/>
      <c r="GU134" s="410"/>
      <c r="GV134" s="410"/>
      <c r="GW134" s="410"/>
      <c r="GX134" s="410"/>
      <c r="GY134" s="410"/>
      <c r="GZ134" s="410"/>
      <c r="HA134" s="410"/>
      <c r="HB134" s="410"/>
      <c r="HC134" s="410"/>
      <c r="HD134" s="410"/>
      <c r="HE134" s="410"/>
      <c r="HF134" s="410"/>
      <c r="HG134" s="410"/>
      <c r="HH134" s="410"/>
      <c r="HI134" s="410"/>
      <c r="HJ134" s="410"/>
      <c r="HK134" s="410"/>
      <c r="HL134" s="410"/>
      <c r="HM134" s="410"/>
      <c r="HN134" s="410"/>
      <c r="HO134" s="410"/>
      <c r="HP134" s="410"/>
      <c r="HQ134" s="410"/>
      <c r="HR134" s="410"/>
      <c r="HS134" s="410"/>
      <c r="HT134" s="410"/>
      <c r="HU134" s="410"/>
      <c r="HV134" s="410"/>
      <c r="HW134" s="410"/>
      <c r="HX134" s="410"/>
      <c r="HY134" s="410"/>
      <c r="HZ134" s="410"/>
      <c r="IA134" s="410"/>
      <c r="IB134" s="410"/>
      <c r="IC134" s="410"/>
      <c r="ID134" s="410"/>
      <c r="IE134" s="410"/>
      <c r="IF134" s="410"/>
      <c r="IG134" s="410"/>
    </row>
    <row r="135" spans="1:241" s="406" customFormat="1" ht="18.75">
      <c r="A135" s="333" t="s">
        <v>411</v>
      </c>
      <c r="B135" s="334" t="s">
        <v>412</v>
      </c>
      <c r="C135" s="335">
        <v>3828368476</v>
      </c>
      <c r="D135" s="336" t="s">
        <v>571</v>
      </c>
      <c r="E135" s="346" t="s">
        <v>428</v>
      </c>
      <c r="F135" s="401" t="s">
        <v>470</v>
      </c>
      <c r="G135" s="356" t="s">
        <v>1327</v>
      </c>
      <c r="H135" s="395" t="s">
        <v>415</v>
      </c>
      <c r="I135" s="396">
        <v>44</v>
      </c>
      <c r="J135" s="397">
        <v>1302</v>
      </c>
      <c r="K135" s="398">
        <v>0</v>
      </c>
      <c r="L135" s="398">
        <v>0</v>
      </c>
      <c r="M135" s="398">
        <v>462.62</v>
      </c>
      <c r="N135" s="398">
        <v>0</v>
      </c>
      <c r="O135" s="398">
        <v>165.32</v>
      </c>
      <c r="P135" s="398">
        <f t="shared" si="1"/>
        <v>1599.3</v>
      </c>
    </row>
    <row r="136" spans="1:241" s="406" customFormat="1" ht="18.75">
      <c r="A136" s="333" t="s">
        <v>411</v>
      </c>
      <c r="B136" s="334" t="s">
        <v>412</v>
      </c>
      <c r="C136" s="335">
        <v>2021469441</v>
      </c>
      <c r="D136" s="336" t="s">
        <v>572</v>
      </c>
      <c r="E136" s="346" t="s">
        <v>419</v>
      </c>
      <c r="F136" s="356" t="s">
        <v>502</v>
      </c>
      <c r="G136" s="356" t="s">
        <v>1327</v>
      </c>
      <c r="H136" s="395" t="s">
        <v>415</v>
      </c>
      <c r="I136" s="396">
        <v>12</v>
      </c>
      <c r="J136" s="397">
        <v>2181.6</v>
      </c>
      <c r="K136" s="398">
        <v>0</v>
      </c>
      <c r="L136" s="398">
        <v>0</v>
      </c>
      <c r="M136" s="398">
        <v>872.64</v>
      </c>
      <c r="N136" s="398">
        <v>0</v>
      </c>
      <c r="O136" s="398">
        <v>338.04</v>
      </c>
      <c r="P136" s="398">
        <f t="shared" si="1"/>
        <v>2716.2</v>
      </c>
    </row>
    <row r="137" spans="1:241" s="406" customFormat="1" ht="18.75">
      <c r="A137" s="333" t="s">
        <v>411</v>
      </c>
      <c r="B137" s="334" t="s">
        <v>412</v>
      </c>
      <c r="C137" s="335">
        <v>66715300410</v>
      </c>
      <c r="D137" s="336" t="s">
        <v>573</v>
      </c>
      <c r="E137" s="346" t="s">
        <v>419</v>
      </c>
      <c r="F137" s="355" t="s">
        <v>414</v>
      </c>
      <c r="G137" s="356" t="s">
        <v>1327</v>
      </c>
      <c r="H137" s="395" t="s">
        <v>415</v>
      </c>
      <c r="I137" s="396">
        <v>44</v>
      </c>
      <c r="J137" s="397">
        <v>1302</v>
      </c>
      <c r="K137" s="398">
        <v>0</v>
      </c>
      <c r="L137" s="398">
        <v>0</v>
      </c>
      <c r="M137" s="398">
        <v>390.86</v>
      </c>
      <c r="N137" s="398">
        <v>0</v>
      </c>
      <c r="O137" s="398">
        <v>236.98</v>
      </c>
      <c r="P137" s="398">
        <f t="shared" si="1"/>
        <v>1455.88</v>
      </c>
    </row>
    <row r="138" spans="1:241" s="406" customFormat="1" ht="18.75">
      <c r="A138" s="333" t="s">
        <v>411</v>
      </c>
      <c r="B138" s="334" t="s">
        <v>412</v>
      </c>
      <c r="C138" s="349">
        <v>1196453438</v>
      </c>
      <c r="D138" s="353" t="s">
        <v>574</v>
      </c>
      <c r="E138" s="346" t="s">
        <v>419</v>
      </c>
      <c r="F138" s="401" t="s">
        <v>414</v>
      </c>
      <c r="G138" s="356" t="s">
        <v>1327</v>
      </c>
      <c r="H138" s="395" t="s">
        <v>415</v>
      </c>
      <c r="I138" s="396">
        <v>44</v>
      </c>
      <c r="J138" s="397">
        <v>1302</v>
      </c>
      <c r="K138" s="398">
        <v>0</v>
      </c>
      <c r="L138" s="398">
        <v>0</v>
      </c>
      <c r="M138" s="398">
        <v>390.86</v>
      </c>
      <c r="N138" s="398">
        <v>0</v>
      </c>
      <c r="O138" s="398">
        <v>263.02</v>
      </c>
      <c r="P138" s="398">
        <f t="shared" si="1"/>
        <v>1429.8400000000001</v>
      </c>
    </row>
    <row r="139" spans="1:241" s="406" customFormat="1" ht="18.75">
      <c r="A139" s="333" t="s">
        <v>411</v>
      </c>
      <c r="B139" s="334" t="s">
        <v>412</v>
      </c>
      <c r="C139" s="335">
        <v>71197891471</v>
      </c>
      <c r="D139" s="336" t="s">
        <v>575</v>
      </c>
      <c r="E139" s="346" t="s">
        <v>428</v>
      </c>
      <c r="F139" s="401" t="s">
        <v>417</v>
      </c>
      <c r="G139" s="356" t="s">
        <v>1327</v>
      </c>
      <c r="H139" s="395" t="s">
        <v>415</v>
      </c>
      <c r="I139" s="396">
        <v>44</v>
      </c>
      <c r="J139" s="397">
        <v>1258.5999999999999</v>
      </c>
      <c r="K139" s="398">
        <v>0</v>
      </c>
      <c r="L139" s="398">
        <v>0</v>
      </c>
      <c r="M139" s="398">
        <v>363.62</v>
      </c>
      <c r="N139" s="398">
        <v>0</v>
      </c>
      <c r="O139" s="398">
        <v>225.24</v>
      </c>
      <c r="P139" s="398">
        <f t="shared" si="1"/>
        <v>1396.9799999999998</v>
      </c>
    </row>
    <row r="140" spans="1:241" s="406" customFormat="1" ht="18.75">
      <c r="A140" s="333" t="s">
        <v>411</v>
      </c>
      <c r="B140" s="334" t="s">
        <v>412</v>
      </c>
      <c r="C140" s="351">
        <v>4532109450</v>
      </c>
      <c r="D140" s="353" t="s">
        <v>576</v>
      </c>
      <c r="E140" s="346" t="s">
        <v>428</v>
      </c>
      <c r="F140" s="355" t="s">
        <v>459</v>
      </c>
      <c r="G140" s="356" t="s">
        <v>1327</v>
      </c>
      <c r="H140" s="395" t="s">
        <v>415</v>
      </c>
      <c r="I140" s="396">
        <v>44</v>
      </c>
      <c r="J140" s="397">
        <v>1627.5</v>
      </c>
      <c r="K140" s="398">
        <v>0</v>
      </c>
      <c r="L140" s="398">
        <v>0</v>
      </c>
      <c r="M140" s="398">
        <v>481.1</v>
      </c>
      <c r="N140" s="398">
        <v>0</v>
      </c>
      <c r="O140" s="398">
        <v>202.79</v>
      </c>
      <c r="P140" s="398">
        <f t="shared" si="1"/>
        <v>1905.81</v>
      </c>
    </row>
    <row r="141" spans="1:241" s="406" customFormat="1" ht="18.75">
      <c r="A141" s="333" t="s">
        <v>411</v>
      </c>
      <c r="B141" s="334" t="s">
        <v>412</v>
      </c>
      <c r="C141" s="335">
        <v>4498061462</v>
      </c>
      <c r="D141" s="336" t="s">
        <v>577</v>
      </c>
      <c r="E141" s="346" t="s">
        <v>428</v>
      </c>
      <c r="F141" s="355" t="s">
        <v>459</v>
      </c>
      <c r="G141" s="356" t="s">
        <v>1327</v>
      </c>
      <c r="H141" s="395" t="s">
        <v>415</v>
      </c>
      <c r="I141" s="396">
        <v>44</v>
      </c>
      <c r="J141" s="397">
        <v>1519</v>
      </c>
      <c r="K141" s="398">
        <v>0</v>
      </c>
      <c r="L141" s="398">
        <v>0</v>
      </c>
      <c r="M141" s="398">
        <v>429</v>
      </c>
      <c r="N141" s="398">
        <v>0</v>
      </c>
      <c r="O141" s="398">
        <v>335.8</v>
      </c>
      <c r="P141" s="398">
        <f t="shared" si="1"/>
        <v>1612.2</v>
      </c>
    </row>
    <row r="142" spans="1:241" s="406" customFormat="1" ht="18.75">
      <c r="A142" s="333" t="s">
        <v>411</v>
      </c>
      <c r="B142" s="334" t="s">
        <v>412</v>
      </c>
      <c r="C142" s="335">
        <v>66757312468</v>
      </c>
      <c r="D142" s="336" t="s">
        <v>578</v>
      </c>
      <c r="E142" s="346" t="s">
        <v>428</v>
      </c>
      <c r="F142" s="355" t="s">
        <v>476</v>
      </c>
      <c r="G142" s="356" t="s">
        <v>1327</v>
      </c>
      <c r="H142" s="395" t="s">
        <v>415</v>
      </c>
      <c r="I142" s="396">
        <v>44</v>
      </c>
      <c r="J142" s="397">
        <v>1302</v>
      </c>
      <c r="K142" s="398">
        <v>0</v>
      </c>
      <c r="L142" s="398">
        <v>0</v>
      </c>
      <c r="M142" s="398">
        <v>260.39999999999998</v>
      </c>
      <c r="N142" s="398">
        <v>0</v>
      </c>
      <c r="O142" s="398">
        <v>225.24</v>
      </c>
      <c r="P142" s="398">
        <f t="shared" si="1"/>
        <v>1337.16</v>
      </c>
    </row>
    <row r="143" spans="1:241" s="406" customFormat="1" ht="18.75">
      <c r="A143" s="333" t="s">
        <v>411</v>
      </c>
      <c r="B143" s="334" t="s">
        <v>412</v>
      </c>
      <c r="C143" s="349">
        <v>3672267406</v>
      </c>
      <c r="D143" s="353" t="s">
        <v>579</v>
      </c>
      <c r="E143" s="346" t="s">
        <v>419</v>
      </c>
      <c r="F143" s="401" t="s">
        <v>414</v>
      </c>
      <c r="G143" s="356" t="s">
        <v>1327</v>
      </c>
      <c r="H143" s="395" t="s">
        <v>415</v>
      </c>
      <c r="I143" s="396">
        <v>44</v>
      </c>
      <c r="J143" s="397">
        <v>1302</v>
      </c>
      <c r="K143" s="398">
        <v>0</v>
      </c>
      <c r="L143" s="398">
        <v>0</v>
      </c>
      <c r="M143" s="398">
        <v>456.09</v>
      </c>
      <c r="N143" s="398">
        <v>0</v>
      </c>
      <c r="O143" s="398">
        <v>242.85</v>
      </c>
      <c r="P143" s="398">
        <f t="shared" si="1"/>
        <v>1515.24</v>
      </c>
    </row>
    <row r="144" spans="1:241" s="406" customFormat="1" ht="18.75">
      <c r="A144" s="333" t="s">
        <v>411</v>
      </c>
      <c r="B144" s="334" t="s">
        <v>412</v>
      </c>
      <c r="C144" s="349">
        <v>11167536428</v>
      </c>
      <c r="D144" s="353" t="s">
        <v>580</v>
      </c>
      <c r="E144" s="346" t="s">
        <v>419</v>
      </c>
      <c r="F144" s="355" t="s">
        <v>423</v>
      </c>
      <c r="G144" s="356" t="s">
        <v>1327</v>
      </c>
      <c r="H144" s="395" t="s">
        <v>415</v>
      </c>
      <c r="I144" s="396">
        <v>40</v>
      </c>
      <c r="J144" s="397">
        <v>2796.27</v>
      </c>
      <c r="K144" s="398">
        <v>0</v>
      </c>
      <c r="L144" s="398">
        <v>0</v>
      </c>
      <c r="M144" s="398">
        <v>967.88</v>
      </c>
      <c r="N144" s="398">
        <v>0</v>
      </c>
      <c r="O144" s="398">
        <v>363.73</v>
      </c>
      <c r="P144" s="398">
        <f t="shared" si="1"/>
        <v>3400.42</v>
      </c>
    </row>
    <row r="145" spans="1:241" s="406" customFormat="1" ht="18.75">
      <c r="A145" s="333" t="s">
        <v>411</v>
      </c>
      <c r="B145" s="334" t="s">
        <v>412</v>
      </c>
      <c r="C145" s="335">
        <v>68422253453</v>
      </c>
      <c r="D145" s="336" t="s">
        <v>581</v>
      </c>
      <c r="E145" s="346" t="s">
        <v>428</v>
      </c>
      <c r="F145" s="356" t="s">
        <v>521</v>
      </c>
      <c r="G145" s="356" t="s">
        <v>1327</v>
      </c>
      <c r="H145" s="395" t="s">
        <v>419</v>
      </c>
      <c r="I145" s="396">
        <v>44</v>
      </c>
      <c r="J145" s="397">
        <v>10502.62</v>
      </c>
      <c r="K145" s="398">
        <v>0</v>
      </c>
      <c r="L145" s="398">
        <v>0</v>
      </c>
      <c r="M145" s="398">
        <v>660.4</v>
      </c>
      <c r="N145" s="398">
        <v>0</v>
      </c>
      <c r="O145" s="398">
        <v>2920.87</v>
      </c>
      <c r="P145" s="398">
        <f t="shared" si="1"/>
        <v>8242.1500000000015</v>
      </c>
    </row>
    <row r="146" spans="1:241" s="406" customFormat="1" ht="18.75">
      <c r="A146" s="333" t="s">
        <v>411</v>
      </c>
      <c r="B146" s="334" t="s">
        <v>412</v>
      </c>
      <c r="C146" s="335">
        <v>61848670400</v>
      </c>
      <c r="D146" s="336" t="s">
        <v>582</v>
      </c>
      <c r="E146" s="346" t="s">
        <v>419</v>
      </c>
      <c r="F146" s="356" t="s">
        <v>426</v>
      </c>
      <c r="G146" s="356" t="s">
        <v>1327</v>
      </c>
      <c r="H146" s="395" t="s">
        <v>415</v>
      </c>
      <c r="I146" s="396">
        <v>24</v>
      </c>
      <c r="J146" s="397">
        <v>2411.1999999999998</v>
      </c>
      <c r="K146" s="398">
        <v>0</v>
      </c>
      <c r="L146" s="398">
        <v>0</v>
      </c>
      <c r="M146" s="398">
        <v>1635.17</v>
      </c>
      <c r="N146" s="398">
        <v>0</v>
      </c>
      <c r="O146" s="398">
        <v>515.91</v>
      </c>
      <c r="P146" s="398">
        <f t="shared" si="1"/>
        <v>3530.46</v>
      </c>
    </row>
    <row r="147" spans="1:241" s="406" customFormat="1" ht="18.75">
      <c r="A147" s="333" t="s">
        <v>411</v>
      </c>
      <c r="B147" s="334" t="s">
        <v>412</v>
      </c>
      <c r="C147" s="335">
        <v>82203210400</v>
      </c>
      <c r="D147" s="336" t="s">
        <v>583</v>
      </c>
      <c r="E147" s="346" t="s">
        <v>419</v>
      </c>
      <c r="F147" s="355" t="s">
        <v>426</v>
      </c>
      <c r="G147" s="356" t="s">
        <v>1327</v>
      </c>
      <c r="H147" s="395" t="s">
        <v>415</v>
      </c>
      <c r="I147" s="396">
        <v>44</v>
      </c>
      <c r="J147" s="397">
        <v>0</v>
      </c>
      <c r="K147" s="398">
        <v>4561.49</v>
      </c>
      <c r="L147" s="398">
        <v>0</v>
      </c>
      <c r="M147" s="398">
        <v>6667.06</v>
      </c>
      <c r="N147" s="398">
        <v>0</v>
      </c>
      <c r="O147" s="398">
        <v>5799.65</v>
      </c>
      <c r="P147" s="398">
        <f t="shared" si="1"/>
        <v>867.41000000000076</v>
      </c>
      <c r="AG147" s="410"/>
      <c r="AH147" s="410"/>
      <c r="AI147" s="410"/>
      <c r="AJ147" s="410"/>
      <c r="AK147" s="410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  <c r="CV147" s="410"/>
      <c r="CW147" s="410"/>
      <c r="CX147" s="410"/>
      <c r="CY147" s="410"/>
      <c r="CZ147" s="410"/>
      <c r="DA147" s="410"/>
      <c r="DB147" s="410"/>
      <c r="DC147" s="410"/>
      <c r="DD147" s="410"/>
      <c r="DE147" s="410"/>
      <c r="DF147" s="410"/>
      <c r="DG147" s="410"/>
      <c r="DH147" s="410"/>
      <c r="DI147" s="410"/>
      <c r="DJ147" s="410"/>
      <c r="DK147" s="410"/>
      <c r="DL147" s="410"/>
      <c r="DM147" s="410"/>
      <c r="DN147" s="410"/>
      <c r="DO147" s="410"/>
      <c r="DP147" s="410"/>
      <c r="DQ147" s="410"/>
      <c r="DR147" s="410"/>
      <c r="DS147" s="410"/>
      <c r="DT147" s="410"/>
      <c r="DU147" s="410"/>
      <c r="DV147" s="410"/>
      <c r="DW147" s="410"/>
      <c r="DX147" s="410"/>
      <c r="DY147" s="410"/>
      <c r="DZ147" s="410"/>
      <c r="EA147" s="410"/>
      <c r="EB147" s="410"/>
      <c r="EC147" s="410"/>
      <c r="ED147" s="410"/>
      <c r="EE147" s="410"/>
      <c r="EF147" s="410"/>
      <c r="EG147" s="410"/>
      <c r="EH147" s="410"/>
      <c r="EI147" s="410"/>
      <c r="EJ147" s="410"/>
      <c r="EK147" s="410"/>
      <c r="EL147" s="410"/>
      <c r="EM147" s="410"/>
      <c r="EN147" s="410"/>
      <c r="EO147" s="410"/>
      <c r="EP147" s="410"/>
      <c r="EQ147" s="410"/>
      <c r="ER147" s="410"/>
      <c r="ES147" s="410"/>
      <c r="ET147" s="410"/>
      <c r="EU147" s="410"/>
      <c r="EV147" s="410"/>
      <c r="EW147" s="410"/>
      <c r="EX147" s="410"/>
      <c r="EY147" s="410"/>
      <c r="EZ147" s="410"/>
      <c r="FA147" s="410"/>
      <c r="FB147" s="410"/>
      <c r="FC147" s="410"/>
      <c r="FD147" s="410"/>
      <c r="FE147" s="410"/>
      <c r="FF147" s="410"/>
      <c r="FG147" s="410"/>
      <c r="FH147" s="410"/>
      <c r="FI147" s="410"/>
      <c r="FJ147" s="410"/>
      <c r="FK147" s="410"/>
      <c r="FL147" s="410"/>
      <c r="FM147" s="410"/>
      <c r="FN147" s="410"/>
      <c r="FO147" s="410"/>
      <c r="FP147" s="410"/>
      <c r="FQ147" s="410"/>
      <c r="FR147" s="410"/>
      <c r="FS147" s="410"/>
      <c r="FT147" s="410"/>
      <c r="FU147" s="410"/>
      <c r="FV147" s="410"/>
      <c r="FW147" s="410"/>
      <c r="FX147" s="410"/>
      <c r="FY147" s="410"/>
      <c r="FZ147" s="410"/>
      <c r="GA147" s="410"/>
      <c r="GB147" s="410"/>
      <c r="GC147" s="410"/>
      <c r="GD147" s="410"/>
      <c r="GE147" s="410"/>
      <c r="GF147" s="410"/>
      <c r="GG147" s="410"/>
      <c r="GH147" s="410"/>
      <c r="GI147" s="410"/>
      <c r="GJ147" s="410"/>
      <c r="GK147" s="410"/>
      <c r="GL147" s="410"/>
      <c r="GM147" s="410"/>
      <c r="GN147" s="410"/>
      <c r="GO147" s="410"/>
      <c r="GP147" s="410"/>
      <c r="GQ147" s="410"/>
      <c r="GR147" s="410"/>
      <c r="GS147" s="410"/>
      <c r="GT147" s="410"/>
      <c r="GU147" s="410"/>
      <c r="GV147" s="410"/>
      <c r="GW147" s="410"/>
      <c r="GX147" s="410"/>
      <c r="GY147" s="410"/>
      <c r="GZ147" s="410"/>
      <c r="HA147" s="410"/>
      <c r="HB147" s="410"/>
      <c r="HC147" s="410"/>
      <c r="HD147" s="410"/>
      <c r="HE147" s="410"/>
      <c r="HF147" s="410"/>
      <c r="HG147" s="410"/>
      <c r="HH147" s="410"/>
      <c r="HI147" s="410"/>
      <c r="HJ147" s="410"/>
      <c r="HK147" s="410"/>
      <c r="HL147" s="410"/>
      <c r="HM147" s="410"/>
      <c r="HN147" s="410"/>
      <c r="HO147" s="410"/>
      <c r="HP147" s="410"/>
      <c r="HQ147" s="410"/>
      <c r="HR147" s="410"/>
      <c r="HS147" s="410"/>
      <c r="HT147" s="410"/>
      <c r="HU147" s="410"/>
      <c r="HV147" s="410"/>
      <c r="HW147" s="410"/>
      <c r="HX147" s="410"/>
      <c r="HY147" s="410"/>
      <c r="HZ147" s="410"/>
      <c r="IA147" s="410"/>
      <c r="IB147" s="410"/>
      <c r="IC147" s="410"/>
      <c r="ID147" s="410"/>
      <c r="IE147" s="410"/>
      <c r="IF147" s="410"/>
      <c r="IG147" s="410"/>
    </row>
    <row r="148" spans="1:241" s="406" customFormat="1" ht="18.75">
      <c r="A148" s="333" t="s">
        <v>411</v>
      </c>
      <c r="B148" s="334" t="s">
        <v>412</v>
      </c>
      <c r="C148" s="335">
        <v>3313952402</v>
      </c>
      <c r="D148" s="336" t="s">
        <v>584</v>
      </c>
      <c r="E148" s="337">
        <v>3</v>
      </c>
      <c r="F148" s="355" t="s">
        <v>470</v>
      </c>
      <c r="G148" s="356" t="s">
        <v>1327</v>
      </c>
      <c r="H148" s="395" t="s">
        <v>415</v>
      </c>
      <c r="I148" s="396">
        <v>44</v>
      </c>
      <c r="J148" s="397">
        <v>217</v>
      </c>
      <c r="K148" s="398">
        <v>2111.9499999999998</v>
      </c>
      <c r="L148" s="398">
        <v>0</v>
      </c>
      <c r="M148" s="398">
        <v>2070.41</v>
      </c>
      <c r="N148" s="398">
        <v>0</v>
      </c>
      <c r="O148" s="398">
        <v>1964.62</v>
      </c>
      <c r="P148" s="398">
        <f t="shared" ref="P148:P164" si="2">J148+M148+N148-O148</f>
        <v>322.78999999999996</v>
      </c>
    </row>
    <row r="149" spans="1:241" s="406" customFormat="1" ht="18.75">
      <c r="A149" s="333" t="s">
        <v>411</v>
      </c>
      <c r="B149" s="334" t="s">
        <v>412</v>
      </c>
      <c r="C149" s="335">
        <v>2498966480</v>
      </c>
      <c r="D149" s="336" t="s">
        <v>585</v>
      </c>
      <c r="E149" s="346" t="s">
        <v>428</v>
      </c>
      <c r="F149" s="355" t="s">
        <v>476</v>
      </c>
      <c r="G149" s="356" t="s">
        <v>1327</v>
      </c>
      <c r="H149" s="395" t="s">
        <v>415</v>
      </c>
      <c r="I149" s="396">
        <v>44</v>
      </c>
      <c r="J149" s="397">
        <v>1302</v>
      </c>
      <c r="K149" s="398">
        <v>0</v>
      </c>
      <c r="L149" s="398">
        <v>0</v>
      </c>
      <c r="M149" s="398">
        <v>430</v>
      </c>
      <c r="N149" s="398">
        <v>0</v>
      </c>
      <c r="O149" s="398">
        <v>240.51</v>
      </c>
      <c r="P149" s="398">
        <f t="shared" si="2"/>
        <v>1491.49</v>
      </c>
    </row>
    <row r="150" spans="1:241" s="406" customFormat="1" ht="18.75">
      <c r="A150" s="333" t="s">
        <v>411</v>
      </c>
      <c r="B150" s="334" t="s">
        <v>412</v>
      </c>
      <c r="C150" s="335">
        <v>5170780400</v>
      </c>
      <c r="D150" s="336" t="s">
        <v>586</v>
      </c>
      <c r="E150" s="346" t="s">
        <v>419</v>
      </c>
      <c r="F150" s="355" t="s">
        <v>456</v>
      </c>
      <c r="G150" s="356" t="s">
        <v>1327</v>
      </c>
      <c r="H150" s="395" t="s">
        <v>415</v>
      </c>
      <c r="I150" s="396">
        <v>26</v>
      </c>
      <c r="J150" s="397">
        <v>3492.95</v>
      </c>
      <c r="K150" s="398">
        <v>0</v>
      </c>
      <c r="L150" s="398">
        <v>0</v>
      </c>
      <c r="M150" s="398">
        <v>777.12</v>
      </c>
      <c r="N150" s="398">
        <v>0</v>
      </c>
      <c r="O150" s="398">
        <v>592.5</v>
      </c>
      <c r="P150" s="398">
        <f t="shared" si="2"/>
        <v>3677.5699999999997</v>
      </c>
    </row>
    <row r="151" spans="1:241" s="406" customFormat="1" ht="18.75">
      <c r="A151" s="333" t="s">
        <v>411</v>
      </c>
      <c r="B151" s="334" t="s">
        <v>412</v>
      </c>
      <c r="C151" s="335">
        <v>50934384487</v>
      </c>
      <c r="D151" s="336" t="s">
        <v>587</v>
      </c>
      <c r="E151" s="346" t="s">
        <v>419</v>
      </c>
      <c r="F151" s="401" t="s">
        <v>423</v>
      </c>
      <c r="G151" s="356" t="s">
        <v>1327</v>
      </c>
      <c r="H151" s="395" t="s">
        <v>415</v>
      </c>
      <c r="I151" s="396">
        <v>40</v>
      </c>
      <c r="J151" s="397">
        <v>1804.73</v>
      </c>
      <c r="K151" s="398">
        <v>0</v>
      </c>
      <c r="L151" s="398">
        <v>0</v>
      </c>
      <c r="M151" s="398">
        <v>1595.75</v>
      </c>
      <c r="N151" s="398">
        <v>28.23</v>
      </c>
      <c r="O151" s="398">
        <v>1074.8800000000001</v>
      </c>
      <c r="P151" s="398">
        <f t="shared" si="2"/>
        <v>2353.83</v>
      </c>
    </row>
    <row r="152" spans="1:241" s="406" customFormat="1" ht="18.75">
      <c r="A152" s="333" t="s">
        <v>411</v>
      </c>
      <c r="B152" s="334" t="s">
        <v>412</v>
      </c>
      <c r="C152" s="335">
        <v>6789214402</v>
      </c>
      <c r="D152" s="336" t="s">
        <v>588</v>
      </c>
      <c r="E152" s="346" t="s">
        <v>415</v>
      </c>
      <c r="F152" s="401" t="s">
        <v>421</v>
      </c>
      <c r="G152" s="356" t="s">
        <v>1327</v>
      </c>
      <c r="H152" s="395" t="s">
        <v>415</v>
      </c>
      <c r="I152" s="396">
        <v>24</v>
      </c>
      <c r="J152" s="397">
        <v>8000</v>
      </c>
      <c r="K152" s="398">
        <v>0</v>
      </c>
      <c r="L152" s="398">
        <v>0</v>
      </c>
      <c r="M152" s="398">
        <v>17273.79</v>
      </c>
      <c r="N152" s="398">
        <v>0</v>
      </c>
      <c r="O152" s="398">
        <v>8375.8700000000008</v>
      </c>
      <c r="P152" s="398">
        <f t="shared" si="2"/>
        <v>16897.919999999998</v>
      </c>
    </row>
    <row r="153" spans="1:241" s="406" customFormat="1" ht="18.75">
      <c r="A153" s="333" t="s">
        <v>411</v>
      </c>
      <c r="B153" s="334" t="s">
        <v>412</v>
      </c>
      <c r="C153" s="335">
        <v>8969938419</v>
      </c>
      <c r="D153" s="336" t="s">
        <v>589</v>
      </c>
      <c r="E153" s="346" t="s">
        <v>415</v>
      </c>
      <c r="F153" s="401" t="s">
        <v>447</v>
      </c>
      <c r="G153" s="356" t="s">
        <v>1327</v>
      </c>
      <c r="H153" s="395" t="s">
        <v>415</v>
      </c>
      <c r="I153" s="396">
        <v>24</v>
      </c>
      <c r="J153" s="397">
        <v>0</v>
      </c>
      <c r="K153" s="398">
        <v>9392.7099999999991</v>
      </c>
      <c r="L153" s="398">
        <v>0</v>
      </c>
      <c r="M153" s="398">
        <v>13146.63</v>
      </c>
      <c r="N153" s="398">
        <v>0</v>
      </c>
      <c r="O153" s="398">
        <v>12669.36</v>
      </c>
      <c r="P153" s="398">
        <f t="shared" si="2"/>
        <v>477.26999999999862</v>
      </c>
    </row>
    <row r="154" spans="1:241" s="406" customFormat="1" ht="18.75">
      <c r="A154" s="333" t="s">
        <v>411</v>
      </c>
      <c r="B154" s="334" t="s">
        <v>412</v>
      </c>
      <c r="C154" s="349">
        <v>6525990440</v>
      </c>
      <c r="D154" s="353" t="s">
        <v>590</v>
      </c>
      <c r="E154" s="346" t="s">
        <v>419</v>
      </c>
      <c r="F154" s="355" t="s">
        <v>441</v>
      </c>
      <c r="G154" s="356" t="s">
        <v>1327</v>
      </c>
      <c r="H154" s="395" t="s">
        <v>415</v>
      </c>
      <c r="I154" s="396">
        <v>44</v>
      </c>
      <c r="J154" s="397">
        <v>1250.8599999999999</v>
      </c>
      <c r="K154" s="398">
        <v>0</v>
      </c>
      <c r="L154" s="398">
        <v>0</v>
      </c>
      <c r="M154" s="398">
        <v>506.95</v>
      </c>
      <c r="N154" s="398">
        <v>0</v>
      </c>
      <c r="O154" s="398">
        <v>306.73</v>
      </c>
      <c r="P154" s="398">
        <f t="shared" si="2"/>
        <v>1451.08</v>
      </c>
    </row>
    <row r="155" spans="1:241" s="406" customFormat="1" ht="18.75">
      <c r="A155" s="333" t="s">
        <v>411</v>
      </c>
      <c r="B155" s="334" t="s">
        <v>412</v>
      </c>
      <c r="C155" s="335">
        <v>10593808460</v>
      </c>
      <c r="D155" s="336" t="s">
        <v>591</v>
      </c>
      <c r="E155" s="346" t="s">
        <v>419</v>
      </c>
      <c r="F155" s="355" t="s">
        <v>456</v>
      </c>
      <c r="G155" s="356" t="s">
        <v>1327</v>
      </c>
      <c r="H155" s="395" t="s">
        <v>415</v>
      </c>
      <c r="I155" s="396">
        <v>26</v>
      </c>
      <c r="J155" s="397">
        <v>498.99</v>
      </c>
      <c r="K155" s="398">
        <v>5602.83</v>
      </c>
      <c r="L155" s="398">
        <v>0</v>
      </c>
      <c r="M155" s="398">
        <v>6935.16</v>
      </c>
      <c r="N155" s="398">
        <v>0</v>
      </c>
      <c r="O155" s="398">
        <v>6527.71</v>
      </c>
      <c r="P155" s="398">
        <f t="shared" si="2"/>
        <v>906.4399999999996</v>
      </c>
    </row>
    <row r="156" spans="1:241" s="406" customFormat="1" ht="18.75">
      <c r="A156" s="333" t="s">
        <v>411</v>
      </c>
      <c r="B156" s="334" t="s">
        <v>412</v>
      </c>
      <c r="C156" s="349">
        <v>9794893420</v>
      </c>
      <c r="D156" s="353" t="s">
        <v>592</v>
      </c>
      <c r="E156" s="346" t="s">
        <v>419</v>
      </c>
      <c r="F156" s="355" t="s">
        <v>423</v>
      </c>
      <c r="G156" s="356" t="s">
        <v>1327</v>
      </c>
      <c r="H156" s="395" t="s">
        <v>415</v>
      </c>
      <c r="I156" s="396">
        <v>40</v>
      </c>
      <c r="J156" s="397">
        <v>2197.0700000000002</v>
      </c>
      <c r="K156" s="398">
        <v>0</v>
      </c>
      <c r="L156" s="398">
        <v>0</v>
      </c>
      <c r="M156" s="398">
        <v>1109.22</v>
      </c>
      <c r="N156" s="398">
        <v>0</v>
      </c>
      <c r="O156" s="398">
        <v>318.5</v>
      </c>
      <c r="P156" s="398">
        <f t="shared" si="2"/>
        <v>2987.79</v>
      </c>
    </row>
    <row r="157" spans="1:241" s="406" customFormat="1" ht="18.75">
      <c r="A157" s="333" t="s">
        <v>411</v>
      </c>
      <c r="B157" s="334" t="s">
        <v>412</v>
      </c>
      <c r="C157" s="349">
        <v>70776361430</v>
      </c>
      <c r="D157" s="353" t="s">
        <v>593</v>
      </c>
      <c r="E157" s="346" t="s">
        <v>428</v>
      </c>
      <c r="F157" s="355" t="s">
        <v>484</v>
      </c>
      <c r="G157" s="356" t="s">
        <v>1327</v>
      </c>
      <c r="H157" s="395" t="s">
        <v>415</v>
      </c>
      <c r="I157" s="396">
        <v>44</v>
      </c>
      <c r="J157" s="397">
        <v>1128.4000000000001</v>
      </c>
      <c r="K157" s="398">
        <v>0</v>
      </c>
      <c r="L157" s="398">
        <v>0</v>
      </c>
      <c r="M157" s="398">
        <v>447.34</v>
      </c>
      <c r="N157" s="398">
        <v>0</v>
      </c>
      <c r="O157" s="398">
        <v>226.44</v>
      </c>
      <c r="P157" s="398">
        <f t="shared" si="2"/>
        <v>1349.3</v>
      </c>
    </row>
    <row r="158" spans="1:241" s="406" customFormat="1" ht="18.75">
      <c r="A158" s="333" t="s">
        <v>411</v>
      </c>
      <c r="B158" s="334" t="s">
        <v>412</v>
      </c>
      <c r="C158" s="349">
        <v>6440151444</v>
      </c>
      <c r="D158" s="353" t="s">
        <v>594</v>
      </c>
      <c r="E158" s="346" t="s">
        <v>428</v>
      </c>
      <c r="F158" s="355" t="s">
        <v>435</v>
      </c>
      <c r="G158" s="356" t="s">
        <v>1327</v>
      </c>
      <c r="H158" s="395" t="s">
        <v>415</v>
      </c>
      <c r="I158" s="396">
        <v>44</v>
      </c>
      <c r="J158" s="397">
        <v>1302</v>
      </c>
      <c r="K158" s="398">
        <v>0</v>
      </c>
      <c r="L158" s="398">
        <v>0</v>
      </c>
      <c r="M158" s="398">
        <v>502.87</v>
      </c>
      <c r="N158" s="398">
        <v>0</v>
      </c>
      <c r="O158" s="398">
        <v>241.68</v>
      </c>
      <c r="P158" s="398">
        <f t="shared" si="2"/>
        <v>1563.1899999999998</v>
      </c>
    </row>
    <row r="159" spans="1:241" s="406" customFormat="1" ht="18.75">
      <c r="A159" s="333" t="s">
        <v>411</v>
      </c>
      <c r="B159" s="334" t="s">
        <v>412</v>
      </c>
      <c r="C159" s="335">
        <v>6440151444</v>
      </c>
      <c r="D159" s="336" t="s">
        <v>595</v>
      </c>
      <c r="E159" s="346" t="s">
        <v>428</v>
      </c>
      <c r="F159" s="401" t="s">
        <v>1356</v>
      </c>
      <c r="G159" s="356" t="s">
        <v>1327</v>
      </c>
      <c r="H159" s="395" t="s">
        <v>415</v>
      </c>
      <c r="I159" s="396">
        <v>44</v>
      </c>
      <c r="J159" s="397">
        <v>1302</v>
      </c>
      <c r="K159" s="398">
        <v>0</v>
      </c>
      <c r="L159" s="398">
        <v>0</v>
      </c>
      <c r="M159" s="398">
        <v>496.34</v>
      </c>
      <c r="N159" s="398">
        <v>0</v>
      </c>
      <c r="O159" s="398">
        <v>241.09</v>
      </c>
      <c r="P159" s="398">
        <f t="shared" si="2"/>
        <v>1557.25</v>
      </c>
    </row>
    <row r="160" spans="1:241" s="406" customFormat="1" ht="18.75">
      <c r="A160" s="333" t="s">
        <v>411</v>
      </c>
      <c r="B160" s="334" t="s">
        <v>412</v>
      </c>
      <c r="C160" s="335">
        <v>4454849420</v>
      </c>
      <c r="D160" s="336" t="s">
        <v>596</v>
      </c>
      <c r="E160" s="346" t="s">
        <v>428</v>
      </c>
      <c r="F160" s="401" t="s">
        <v>597</v>
      </c>
      <c r="G160" s="356" t="s">
        <v>1327</v>
      </c>
      <c r="H160" s="395" t="s">
        <v>419</v>
      </c>
      <c r="I160" s="396">
        <v>44</v>
      </c>
      <c r="J160" s="397">
        <v>1787.68</v>
      </c>
      <c r="K160" s="398">
        <v>0</v>
      </c>
      <c r="L160" s="398">
        <v>0</v>
      </c>
      <c r="M160" s="398">
        <v>260.39999999999998</v>
      </c>
      <c r="N160" s="398">
        <v>0</v>
      </c>
      <c r="O160" s="398">
        <v>307.8</v>
      </c>
      <c r="P160" s="398">
        <f t="shared" si="2"/>
        <v>1740.28</v>
      </c>
    </row>
    <row r="161" spans="1:16" s="406" customFormat="1" ht="18.75">
      <c r="A161" s="333" t="s">
        <v>411</v>
      </c>
      <c r="B161" s="334" t="s">
        <v>412</v>
      </c>
      <c r="C161" s="346" t="s">
        <v>598</v>
      </c>
      <c r="D161" s="367" t="s">
        <v>599</v>
      </c>
      <c r="E161" s="337">
        <v>2</v>
      </c>
      <c r="F161" s="404">
        <v>322205</v>
      </c>
      <c r="G161" s="356" t="s">
        <v>1327</v>
      </c>
      <c r="H161" s="408">
        <v>1</v>
      </c>
      <c r="I161" s="409">
        <v>44</v>
      </c>
      <c r="J161" s="397">
        <v>1302</v>
      </c>
      <c r="K161" s="398">
        <v>0</v>
      </c>
      <c r="L161" s="398">
        <v>0</v>
      </c>
      <c r="M161" s="398">
        <v>476.77</v>
      </c>
      <c r="N161" s="398">
        <v>0</v>
      </c>
      <c r="O161" s="398">
        <v>239.33</v>
      </c>
      <c r="P161" s="398">
        <f t="shared" si="2"/>
        <v>1539.44</v>
      </c>
    </row>
    <row r="162" spans="1:16" s="406" customFormat="1" ht="18.75">
      <c r="A162" s="333" t="s">
        <v>411</v>
      </c>
      <c r="B162" s="334" t="s">
        <v>412</v>
      </c>
      <c r="C162" s="346" t="s">
        <v>600</v>
      </c>
      <c r="D162" s="367" t="s">
        <v>601</v>
      </c>
      <c r="E162" s="337">
        <v>2</v>
      </c>
      <c r="F162" s="404">
        <v>322205</v>
      </c>
      <c r="G162" s="356" t="s">
        <v>1327</v>
      </c>
      <c r="H162" s="408">
        <v>1</v>
      </c>
      <c r="I162" s="409">
        <v>44</v>
      </c>
      <c r="J162" s="397">
        <v>1302</v>
      </c>
      <c r="K162" s="398">
        <v>0</v>
      </c>
      <c r="L162" s="398">
        <v>0</v>
      </c>
      <c r="M162" s="398">
        <v>273.44</v>
      </c>
      <c r="N162" s="398">
        <v>0</v>
      </c>
      <c r="O162" s="398">
        <v>226.41</v>
      </c>
      <c r="P162" s="398">
        <f t="shared" si="2"/>
        <v>1349.03</v>
      </c>
    </row>
    <row r="163" spans="1:16" s="406" customFormat="1" ht="18.75">
      <c r="A163" s="333" t="s">
        <v>411</v>
      </c>
      <c r="B163" s="334" t="s">
        <v>412</v>
      </c>
      <c r="C163" s="346" t="s">
        <v>602</v>
      </c>
      <c r="D163" s="367" t="s">
        <v>603</v>
      </c>
      <c r="E163" s="337">
        <v>2</v>
      </c>
      <c r="F163" s="411">
        <v>223405</v>
      </c>
      <c r="G163" s="356" t="s">
        <v>1327</v>
      </c>
      <c r="H163" s="408">
        <v>1</v>
      </c>
      <c r="I163" s="409">
        <v>26</v>
      </c>
      <c r="J163" s="397">
        <v>3742.45</v>
      </c>
      <c r="K163" s="398">
        <v>0</v>
      </c>
      <c r="L163" s="398">
        <v>0</v>
      </c>
      <c r="M163" s="398">
        <v>2166.5</v>
      </c>
      <c r="N163" s="398">
        <v>0</v>
      </c>
      <c r="O163" s="398">
        <v>1182.81</v>
      </c>
      <c r="P163" s="398">
        <f t="shared" si="2"/>
        <v>4726.1399999999994</v>
      </c>
    </row>
    <row r="164" spans="1:16" s="406" customFormat="1" ht="18.75">
      <c r="A164" s="333" t="s">
        <v>411</v>
      </c>
      <c r="B164" s="334" t="s">
        <v>412</v>
      </c>
      <c r="C164" s="346" t="s">
        <v>604</v>
      </c>
      <c r="D164" s="367" t="s">
        <v>605</v>
      </c>
      <c r="E164" s="337">
        <v>2</v>
      </c>
      <c r="F164" s="404">
        <v>322205</v>
      </c>
      <c r="G164" s="356" t="s">
        <v>1327</v>
      </c>
      <c r="H164" s="408">
        <v>1</v>
      </c>
      <c r="I164" s="409">
        <v>44</v>
      </c>
      <c r="J164" s="397">
        <v>1302</v>
      </c>
      <c r="K164" s="398">
        <v>0</v>
      </c>
      <c r="L164" s="398">
        <v>0</v>
      </c>
      <c r="M164" s="398">
        <v>260.39999999999998</v>
      </c>
      <c r="N164" s="398">
        <v>0</v>
      </c>
      <c r="O164" s="398">
        <v>225.24</v>
      </c>
      <c r="P164" s="398">
        <f t="shared" si="2"/>
        <v>1337.16</v>
      </c>
    </row>
    <row r="165" spans="1:16" ht="18.75">
      <c r="D165" s="412"/>
      <c r="L165" s="414"/>
    </row>
    <row r="166" spans="1:16" ht="18.75">
      <c r="O166" s="415"/>
      <c r="P166" s="415"/>
    </row>
    <row r="167" spans="1:16" ht="18.75">
      <c r="O167" s="416"/>
      <c r="P167" s="416"/>
    </row>
    <row r="168" spans="1:16" ht="18.75">
      <c r="O168" s="416"/>
      <c r="P168" s="416"/>
    </row>
    <row r="169" spans="1:16" ht="18.75">
      <c r="O169" s="416"/>
      <c r="P169" s="416"/>
    </row>
    <row r="170" spans="1:16" ht="18.75">
      <c r="O170" s="416"/>
      <c r="P170" s="416"/>
    </row>
    <row r="171" spans="1:16" ht="18.75">
      <c r="O171" s="416"/>
      <c r="P171" s="416"/>
    </row>
    <row r="172" spans="1:16" ht="18.75">
      <c r="O172" s="416"/>
    </row>
    <row r="173" spans="1:16" ht="18.75">
      <c r="O173" s="416"/>
    </row>
    <row r="174" spans="1:16" ht="18.75">
      <c r="O174" s="416"/>
    </row>
    <row r="175" spans="1:16" ht="15.75" customHeight="1"/>
    <row r="176" spans="1:16" ht="18.75">
      <c r="A176" s="394"/>
      <c r="B176" s="394"/>
      <c r="C176" s="394"/>
      <c r="D176" s="394"/>
      <c r="E176" s="394"/>
      <c r="F176" s="394"/>
      <c r="G176" s="394"/>
      <c r="H176" s="394"/>
      <c r="I176" s="394"/>
      <c r="J176" s="417"/>
      <c r="K176" s="394"/>
      <c r="L176" s="394"/>
      <c r="M176" s="394"/>
      <c r="N176" s="394"/>
      <c r="O176" s="394"/>
      <c r="P176" s="394"/>
    </row>
    <row r="177" spans="10:10" s="394" customFormat="1" ht="18.75">
      <c r="J177" s="417"/>
    </row>
    <row r="178" spans="10:10" s="394" customFormat="1" ht="18.75">
      <c r="J178" s="417"/>
    </row>
    <row r="179" spans="10:10" s="394" customFormat="1" ht="18.75">
      <c r="J179" s="417"/>
    </row>
    <row r="180" spans="10:10" s="394" customFormat="1" ht="18.75">
      <c r="J180" s="417"/>
    </row>
    <row r="181" spans="10:10" s="394" customFormat="1" ht="18.75">
      <c r="J181" s="417"/>
    </row>
    <row r="182" spans="10:10" s="394" customFormat="1" ht="18.75">
      <c r="J182" s="417"/>
    </row>
    <row r="183" spans="10:10" s="394" customFormat="1" ht="18.75">
      <c r="J183" s="417"/>
    </row>
    <row r="184" spans="10:10" s="394" customFormat="1" ht="18.75">
      <c r="J184" s="417"/>
    </row>
    <row r="185" spans="10:10" s="394" customFormat="1" ht="18.75">
      <c r="J185" s="417"/>
    </row>
    <row r="186" spans="10:10" s="394" customFormat="1" ht="18.75">
      <c r="J186" s="417"/>
    </row>
    <row r="187" spans="10:10" s="394" customFormat="1" ht="18.75">
      <c r="J187" s="417"/>
    </row>
    <row r="188" spans="10:10" s="394" customFormat="1" ht="18.75">
      <c r="J188" s="417"/>
    </row>
    <row r="189" spans="10:10" s="394" customFormat="1" ht="18.75">
      <c r="J189" s="417"/>
    </row>
    <row r="190" spans="10:10" s="394" customFormat="1" ht="18.75">
      <c r="J190" s="417"/>
    </row>
    <row r="191" spans="10:10" s="394" customFormat="1" ht="18.75">
      <c r="J191" s="417"/>
    </row>
    <row r="192" spans="10:10" s="394" customFormat="1" ht="18.75">
      <c r="J192" s="417"/>
    </row>
    <row r="193" spans="1:16" ht="18.75">
      <c r="A193" s="394"/>
      <c r="B193" s="394"/>
      <c r="C193" s="394"/>
      <c r="D193" s="394"/>
      <c r="E193" s="394"/>
      <c r="F193" s="394"/>
      <c r="G193" s="394"/>
      <c r="H193" s="394"/>
      <c r="I193" s="394"/>
      <c r="J193" s="417"/>
      <c r="K193" s="394"/>
      <c r="L193" s="394"/>
      <c r="M193" s="394"/>
      <c r="N193" s="394"/>
      <c r="O193" s="394"/>
      <c r="P193" s="394"/>
    </row>
    <row r="194" spans="1:16" ht="15.75" customHeight="1"/>
    <row r="195" spans="1:16" ht="15.75" customHeight="1"/>
    <row r="196" spans="1:16" ht="15.75" customHeight="1"/>
    <row r="197" spans="1:16" ht="15.75" customHeight="1"/>
    <row r="198" spans="1:16" ht="15.75" customHeight="1"/>
    <row r="199" spans="1:16" ht="15.75" customHeight="1"/>
    <row r="200" spans="1:16" ht="15.75" customHeight="1"/>
    <row r="201" spans="1:16" ht="15.75" customHeight="1"/>
    <row r="202" spans="1:16" ht="15.75" customHeight="1"/>
    <row r="203" spans="1:16" ht="15.75" customHeight="1"/>
    <row r="204" spans="1:16" ht="15.75" customHeight="1"/>
    <row r="205" spans="1:16" ht="15.75" customHeight="1"/>
    <row r="206" spans="1:16" ht="15.75" customHeight="1"/>
    <row r="207" spans="1:16" ht="15.75" customHeight="1"/>
    <row r="208" spans="1:16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B2:B22" name="Intervalo2_1_1_1_1_1"/>
    <protectedRange sqref="D8:D9" name="Intervalo1_2_1_2_1_1_1"/>
    <protectedRange sqref="I8:I9" name="Intervalo1_2_1_1_1_1_1_1_1"/>
    <protectedRange sqref="B23:B164" name="Intervalo2_1_1_1_1_1_21"/>
  </protectedRanges>
  <printOptions horizontalCentered="1" verticalCentered="1"/>
  <pageMargins left="0.31496062992125984" right="0.31496062992125984" top="0.59055118110236227" bottom="0.59055118110236227" header="0" footer="0"/>
  <pageSetup paperSize="9" scale="37" fitToHeight="0" orientation="landscape" r:id="rId1"/>
  <rowBreaks count="1" manualBreakCount="1">
    <brk id="74" man="1"/>
  </rowBreaks>
  <colBreaks count="1" manualBreakCount="1">
    <brk id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115" zoomScale="60" zoomScaleNormal="60" workbookViewId="0">
      <selection activeCell="C126" sqref="C126"/>
    </sheetView>
  </sheetViews>
  <sheetFormatPr defaultColWidth="9.140625" defaultRowHeight="15" customHeight="1"/>
  <cols>
    <col min="1" max="1" width="27.28515625" style="370" customWidth="1"/>
    <col min="2" max="2" width="71.42578125" style="370" customWidth="1"/>
    <col min="3" max="3" width="31.140625" style="371" customWidth="1"/>
    <col min="4" max="4" width="46.7109375" style="370" customWidth="1"/>
    <col min="5" max="5" width="14.5703125" style="372" customWidth="1"/>
    <col min="6" max="6" width="14.140625" style="372" customWidth="1"/>
    <col min="7" max="7" width="16.28515625" style="372" customWidth="1"/>
    <col min="8" max="8" width="12.5703125" style="372" customWidth="1"/>
    <col min="9" max="9" width="14.28515625" style="373" bestFit="1" customWidth="1"/>
    <col min="10" max="10" width="11" style="372" bestFit="1" customWidth="1"/>
    <col min="11" max="11" width="18.42578125" style="372" customWidth="1"/>
    <col min="12" max="12" width="22" style="426" customWidth="1"/>
    <col min="13" max="13" width="17.85546875" style="372" customWidth="1"/>
    <col min="14" max="14" width="16.28515625" style="372" customWidth="1"/>
    <col min="15" max="15" width="16.5703125" style="372" customWidth="1"/>
    <col min="16" max="16" width="14.85546875" style="372" customWidth="1"/>
    <col min="17" max="17" width="18.7109375" style="372" customWidth="1"/>
    <col min="18" max="18" width="17.42578125" style="378" customWidth="1"/>
    <col min="19" max="19" width="15.7109375" style="378" customWidth="1"/>
    <col min="20" max="20" width="17.28515625" style="378" customWidth="1"/>
    <col min="21" max="21" width="18.5703125" style="378" customWidth="1"/>
    <col min="22" max="22" width="18" style="378" customWidth="1"/>
    <col min="23" max="23" width="19.42578125" style="378" customWidth="1"/>
    <col min="24" max="24" width="15.5703125" style="378" customWidth="1"/>
    <col min="25" max="25" width="16.28515625" style="378" customWidth="1"/>
    <col min="26" max="26" width="14.42578125" style="378" customWidth="1"/>
    <col min="27" max="27" width="15.42578125" style="378" customWidth="1"/>
    <col min="28" max="28" width="15.5703125" style="379" customWidth="1"/>
    <col min="29" max="239" width="9.140625" style="394"/>
    <col min="240" max="240" width="6.5703125" style="394" customWidth="1"/>
    <col min="241" max="241" width="79.5703125" style="394" customWidth="1"/>
    <col min="242" max="242" width="23.5703125" style="394" customWidth="1"/>
    <col min="243" max="243" width="27.85546875" style="394" customWidth="1"/>
    <col min="244" max="244" width="22.28515625" style="394" customWidth="1"/>
    <col min="245" max="245" width="23.5703125" style="394" customWidth="1"/>
    <col min="246" max="246" width="39" style="394" customWidth="1"/>
    <col min="247" max="247" width="36.42578125" style="394" customWidth="1"/>
    <col min="248" max="248" width="8" style="394" customWidth="1"/>
    <col min="249" max="249" width="15.5703125" style="394" customWidth="1"/>
    <col min="250" max="250" width="17.28515625" style="394" customWidth="1"/>
    <col min="251" max="251" width="18.85546875" style="394" customWidth="1"/>
    <col min="252" max="252" width="81" style="394" customWidth="1"/>
    <col min="253" max="253" width="14.85546875" style="394" customWidth="1"/>
    <col min="254" max="254" width="15.7109375" style="394" customWidth="1"/>
    <col min="255" max="255" width="17.5703125" style="394" customWidth="1"/>
    <col min="256" max="256" width="18.42578125" style="394" customWidth="1"/>
    <col min="257" max="257" width="16.5703125" style="394" customWidth="1"/>
    <col min="258" max="258" width="17.7109375" style="394" customWidth="1"/>
    <col min="259" max="259" width="17.85546875" style="394" customWidth="1"/>
    <col min="260" max="260" width="18.42578125" style="394" customWidth="1"/>
    <col min="261" max="261" width="15.42578125" style="394" customWidth="1"/>
    <col min="262" max="262" width="14.5703125" style="394" customWidth="1"/>
    <col min="263" max="263" width="15" style="394" customWidth="1"/>
    <col min="264" max="264" width="6.7109375" style="394" customWidth="1"/>
    <col min="265" max="265" width="14.28515625" style="394" customWidth="1"/>
    <col min="266" max="266" width="17.5703125" style="394" customWidth="1"/>
    <col min="267" max="267" width="27.7109375" style="394" customWidth="1"/>
    <col min="268" max="270" width="9.140625" style="394"/>
    <col min="271" max="271" width="14.85546875" style="394" customWidth="1"/>
    <col min="272" max="272" width="13.85546875" style="394" customWidth="1"/>
    <col min="273" max="495" width="9.140625" style="394"/>
    <col min="496" max="496" width="6.5703125" style="394" customWidth="1"/>
    <col min="497" max="497" width="79.5703125" style="394" customWidth="1"/>
    <col min="498" max="498" width="23.5703125" style="394" customWidth="1"/>
    <col min="499" max="499" width="27.85546875" style="394" customWidth="1"/>
    <col min="500" max="500" width="22.28515625" style="394" customWidth="1"/>
    <col min="501" max="501" width="23.5703125" style="394" customWidth="1"/>
    <col min="502" max="502" width="39" style="394" customWidth="1"/>
    <col min="503" max="503" width="36.42578125" style="394" customWidth="1"/>
    <col min="504" max="504" width="8" style="394" customWidth="1"/>
    <col min="505" max="505" width="15.5703125" style="394" customWidth="1"/>
    <col min="506" max="506" width="17.28515625" style="394" customWidth="1"/>
    <col min="507" max="507" width="18.85546875" style="394" customWidth="1"/>
    <col min="508" max="508" width="81" style="394" customWidth="1"/>
    <col min="509" max="509" width="14.85546875" style="394" customWidth="1"/>
    <col min="510" max="510" width="15.7109375" style="394" customWidth="1"/>
    <col min="511" max="511" width="17.5703125" style="394" customWidth="1"/>
    <col min="512" max="512" width="18.42578125" style="394" customWidth="1"/>
    <col min="513" max="513" width="16.5703125" style="394" customWidth="1"/>
    <col min="514" max="514" width="17.7109375" style="394" customWidth="1"/>
    <col min="515" max="515" width="17.85546875" style="394" customWidth="1"/>
    <col min="516" max="516" width="18.42578125" style="394" customWidth="1"/>
    <col min="517" max="517" width="15.42578125" style="394" customWidth="1"/>
    <col min="518" max="518" width="14.5703125" style="394" customWidth="1"/>
    <col min="519" max="519" width="15" style="394" customWidth="1"/>
    <col min="520" max="520" width="6.7109375" style="394" customWidth="1"/>
    <col min="521" max="521" width="14.28515625" style="394" customWidth="1"/>
    <col min="522" max="522" width="17.5703125" style="394" customWidth="1"/>
    <col min="523" max="523" width="27.7109375" style="394" customWidth="1"/>
    <col min="524" max="526" width="9.140625" style="394"/>
    <col min="527" max="527" width="14.85546875" style="394" customWidth="1"/>
    <col min="528" max="528" width="13.85546875" style="394" customWidth="1"/>
    <col min="529" max="751" width="9.140625" style="394"/>
    <col min="752" max="752" width="6.5703125" style="394" customWidth="1"/>
    <col min="753" max="753" width="79.5703125" style="394" customWidth="1"/>
    <col min="754" max="754" width="23.5703125" style="394" customWidth="1"/>
    <col min="755" max="755" width="27.85546875" style="394" customWidth="1"/>
    <col min="756" max="756" width="22.28515625" style="394" customWidth="1"/>
    <col min="757" max="757" width="23.5703125" style="394" customWidth="1"/>
    <col min="758" max="758" width="39" style="394" customWidth="1"/>
    <col min="759" max="759" width="36.42578125" style="394" customWidth="1"/>
    <col min="760" max="760" width="8" style="394" customWidth="1"/>
    <col min="761" max="761" width="15.5703125" style="394" customWidth="1"/>
    <col min="762" max="762" width="17.28515625" style="394" customWidth="1"/>
    <col min="763" max="763" width="18.85546875" style="394" customWidth="1"/>
    <col min="764" max="764" width="81" style="394" customWidth="1"/>
    <col min="765" max="765" width="14.85546875" style="394" customWidth="1"/>
    <col min="766" max="766" width="15.7109375" style="394" customWidth="1"/>
    <col min="767" max="767" width="17.5703125" style="394" customWidth="1"/>
    <col min="768" max="768" width="18.42578125" style="394" customWidth="1"/>
    <col min="769" max="769" width="16.5703125" style="394" customWidth="1"/>
    <col min="770" max="770" width="17.7109375" style="394" customWidth="1"/>
    <col min="771" max="771" width="17.85546875" style="394" customWidth="1"/>
    <col min="772" max="772" width="18.42578125" style="394" customWidth="1"/>
    <col min="773" max="773" width="15.42578125" style="394" customWidth="1"/>
    <col min="774" max="774" width="14.5703125" style="394" customWidth="1"/>
    <col min="775" max="775" width="15" style="394" customWidth="1"/>
    <col min="776" max="776" width="6.7109375" style="394" customWidth="1"/>
    <col min="777" max="777" width="14.28515625" style="394" customWidth="1"/>
    <col min="778" max="778" width="17.5703125" style="394" customWidth="1"/>
    <col min="779" max="779" width="27.7109375" style="394" customWidth="1"/>
    <col min="780" max="782" width="9.140625" style="394"/>
    <col min="783" max="783" width="14.85546875" style="394" customWidth="1"/>
    <col min="784" max="784" width="13.85546875" style="394" customWidth="1"/>
    <col min="785" max="1007" width="9.140625" style="394"/>
    <col min="1008" max="1008" width="6.5703125" style="394" customWidth="1"/>
    <col min="1009" max="1009" width="79.5703125" style="394" customWidth="1"/>
    <col min="1010" max="1010" width="23.5703125" style="394" customWidth="1"/>
    <col min="1011" max="1011" width="27.85546875" style="394" customWidth="1"/>
    <col min="1012" max="1012" width="22.28515625" style="394" customWidth="1"/>
    <col min="1013" max="1013" width="23.5703125" style="394" customWidth="1"/>
    <col min="1014" max="1014" width="39" style="394" customWidth="1"/>
    <col min="1015" max="1015" width="36.42578125" style="394" customWidth="1"/>
    <col min="1016" max="1016" width="8" style="394" customWidth="1"/>
    <col min="1017" max="1017" width="15.5703125" style="394" customWidth="1"/>
    <col min="1018" max="1018" width="17.28515625" style="394" customWidth="1"/>
    <col min="1019" max="1019" width="18.85546875" style="394" customWidth="1"/>
    <col min="1020" max="1020" width="81" style="394" customWidth="1"/>
    <col min="1021" max="1021" width="14.85546875" style="394" customWidth="1"/>
    <col min="1022" max="1022" width="15.7109375" style="394" customWidth="1"/>
    <col min="1023" max="1023" width="17.5703125" style="394" customWidth="1"/>
    <col min="1024" max="1024" width="18.42578125" style="394" customWidth="1"/>
    <col min="1025" max="1025" width="16.5703125" style="394" customWidth="1"/>
    <col min="1026" max="1026" width="17.7109375" style="394" customWidth="1"/>
    <col min="1027" max="1027" width="17.85546875" style="394" customWidth="1"/>
    <col min="1028" max="1028" width="18.42578125" style="394" customWidth="1"/>
    <col min="1029" max="1029" width="15.42578125" style="394" customWidth="1"/>
    <col min="1030" max="1030" width="14.5703125" style="394" customWidth="1"/>
    <col min="1031" max="1031" width="15" style="394" customWidth="1"/>
    <col min="1032" max="1032" width="6.7109375" style="394" customWidth="1"/>
    <col min="1033" max="1033" width="14.28515625" style="394" customWidth="1"/>
    <col min="1034" max="1034" width="17.5703125" style="394" customWidth="1"/>
    <col min="1035" max="1035" width="27.7109375" style="394" customWidth="1"/>
    <col min="1036" max="1038" width="9.140625" style="394"/>
    <col min="1039" max="1039" width="14.85546875" style="394" customWidth="1"/>
    <col min="1040" max="1040" width="13.85546875" style="394" customWidth="1"/>
    <col min="1041" max="1263" width="9.140625" style="394"/>
    <col min="1264" max="1264" width="6.5703125" style="394" customWidth="1"/>
    <col min="1265" max="1265" width="79.5703125" style="394" customWidth="1"/>
    <col min="1266" max="1266" width="23.5703125" style="394" customWidth="1"/>
    <col min="1267" max="1267" width="27.85546875" style="394" customWidth="1"/>
    <col min="1268" max="1268" width="22.28515625" style="394" customWidth="1"/>
    <col min="1269" max="1269" width="23.5703125" style="394" customWidth="1"/>
    <col min="1270" max="1270" width="39" style="394" customWidth="1"/>
    <col min="1271" max="1271" width="36.42578125" style="394" customWidth="1"/>
    <col min="1272" max="1272" width="8" style="394" customWidth="1"/>
    <col min="1273" max="1273" width="15.5703125" style="394" customWidth="1"/>
    <col min="1274" max="1274" width="17.28515625" style="394" customWidth="1"/>
    <col min="1275" max="1275" width="18.85546875" style="394" customWidth="1"/>
    <col min="1276" max="1276" width="81" style="394" customWidth="1"/>
    <col min="1277" max="1277" width="14.85546875" style="394" customWidth="1"/>
    <col min="1278" max="1278" width="15.7109375" style="394" customWidth="1"/>
    <col min="1279" max="1279" width="17.5703125" style="394" customWidth="1"/>
    <col min="1280" max="1280" width="18.42578125" style="394" customWidth="1"/>
    <col min="1281" max="1281" width="16.5703125" style="394" customWidth="1"/>
    <col min="1282" max="1282" width="17.7109375" style="394" customWidth="1"/>
    <col min="1283" max="1283" width="17.85546875" style="394" customWidth="1"/>
    <col min="1284" max="1284" width="18.42578125" style="394" customWidth="1"/>
    <col min="1285" max="1285" width="15.42578125" style="394" customWidth="1"/>
    <col min="1286" max="1286" width="14.5703125" style="394" customWidth="1"/>
    <col min="1287" max="1287" width="15" style="394" customWidth="1"/>
    <col min="1288" max="1288" width="6.7109375" style="394" customWidth="1"/>
    <col min="1289" max="1289" width="14.28515625" style="394" customWidth="1"/>
    <col min="1290" max="1290" width="17.5703125" style="394" customWidth="1"/>
    <col min="1291" max="1291" width="27.7109375" style="394" customWidth="1"/>
    <col min="1292" max="1294" width="9.140625" style="394"/>
    <col min="1295" max="1295" width="14.85546875" style="394" customWidth="1"/>
    <col min="1296" max="1296" width="13.85546875" style="394" customWidth="1"/>
    <col min="1297" max="1519" width="9.140625" style="394"/>
    <col min="1520" max="1520" width="6.5703125" style="394" customWidth="1"/>
    <col min="1521" max="1521" width="79.5703125" style="394" customWidth="1"/>
    <col min="1522" max="1522" width="23.5703125" style="394" customWidth="1"/>
    <col min="1523" max="1523" width="27.85546875" style="394" customWidth="1"/>
    <col min="1524" max="1524" width="22.28515625" style="394" customWidth="1"/>
    <col min="1525" max="1525" width="23.5703125" style="394" customWidth="1"/>
    <col min="1526" max="1526" width="39" style="394" customWidth="1"/>
    <col min="1527" max="1527" width="36.42578125" style="394" customWidth="1"/>
    <col min="1528" max="1528" width="8" style="394" customWidth="1"/>
    <col min="1529" max="1529" width="15.5703125" style="394" customWidth="1"/>
    <col min="1530" max="1530" width="17.28515625" style="394" customWidth="1"/>
    <col min="1531" max="1531" width="18.85546875" style="394" customWidth="1"/>
    <col min="1532" max="1532" width="81" style="394" customWidth="1"/>
    <col min="1533" max="1533" width="14.85546875" style="394" customWidth="1"/>
    <col min="1534" max="1534" width="15.7109375" style="394" customWidth="1"/>
    <col min="1535" max="1535" width="17.5703125" style="394" customWidth="1"/>
    <col min="1536" max="1536" width="18.42578125" style="394" customWidth="1"/>
    <col min="1537" max="1537" width="16.5703125" style="394" customWidth="1"/>
    <col min="1538" max="1538" width="17.7109375" style="394" customWidth="1"/>
    <col min="1539" max="1539" width="17.85546875" style="394" customWidth="1"/>
    <col min="1540" max="1540" width="18.42578125" style="394" customWidth="1"/>
    <col min="1541" max="1541" width="15.42578125" style="394" customWidth="1"/>
    <col min="1542" max="1542" width="14.5703125" style="394" customWidth="1"/>
    <col min="1543" max="1543" width="15" style="394" customWidth="1"/>
    <col min="1544" max="1544" width="6.7109375" style="394" customWidth="1"/>
    <col min="1545" max="1545" width="14.28515625" style="394" customWidth="1"/>
    <col min="1546" max="1546" width="17.5703125" style="394" customWidth="1"/>
    <col min="1547" max="1547" width="27.7109375" style="394" customWidth="1"/>
    <col min="1548" max="1550" width="9.140625" style="394"/>
    <col min="1551" max="1551" width="14.85546875" style="394" customWidth="1"/>
    <col min="1552" max="1552" width="13.85546875" style="394" customWidth="1"/>
    <col min="1553" max="1775" width="9.140625" style="394"/>
    <col min="1776" max="1776" width="6.5703125" style="394" customWidth="1"/>
    <col min="1777" max="1777" width="79.5703125" style="394" customWidth="1"/>
    <col min="1778" max="1778" width="23.5703125" style="394" customWidth="1"/>
    <col min="1779" max="1779" width="27.85546875" style="394" customWidth="1"/>
    <col min="1780" max="1780" width="22.28515625" style="394" customWidth="1"/>
    <col min="1781" max="1781" width="23.5703125" style="394" customWidth="1"/>
    <col min="1782" max="1782" width="39" style="394" customWidth="1"/>
    <col min="1783" max="1783" width="36.42578125" style="394" customWidth="1"/>
    <col min="1784" max="1784" width="8" style="394" customWidth="1"/>
    <col min="1785" max="1785" width="15.5703125" style="394" customWidth="1"/>
    <col min="1786" max="1786" width="17.28515625" style="394" customWidth="1"/>
    <col min="1787" max="1787" width="18.85546875" style="394" customWidth="1"/>
    <col min="1788" max="1788" width="81" style="394" customWidth="1"/>
    <col min="1789" max="1789" width="14.85546875" style="394" customWidth="1"/>
    <col min="1790" max="1790" width="15.7109375" style="394" customWidth="1"/>
    <col min="1791" max="1791" width="17.5703125" style="394" customWidth="1"/>
    <col min="1792" max="1792" width="18.42578125" style="394" customWidth="1"/>
    <col min="1793" max="1793" width="16.5703125" style="394" customWidth="1"/>
    <col min="1794" max="1794" width="17.7109375" style="394" customWidth="1"/>
    <col min="1795" max="1795" width="17.85546875" style="394" customWidth="1"/>
    <col min="1796" max="1796" width="18.42578125" style="394" customWidth="1"/>
    <col min="1797" max="1797" width="15.42578125" style="394" customWidth="1"/>
    <col min="1798" max="1798" width="14.5703125" style="394" customWidth="1"/>
    <col min="1799" max="1799" width="15" style="394" customWidth="1"/>
    <col min="1800" max="1800" width="6.7109375" style="394" customWidth="1"/>
    <col min="1801" max="1801" width="14.28515625" style="394" customWidth="1"/>
    <col min="1802" max="1802" width="17.5703125" style="394" customWidth="1"/>
    <col min="1803" max="1803" width="27.7109375" style="394" customWidth="1"/>
    <col min="1804" max="1806" width="9.140625" style="394"/>
    <col min="1807" max="1807" width="14.85546875" style="394" customWidth="1"/>
    <col min="1808" max="1808" width="13.85546875" style="394" customWidth="1"/>
    <col min="1809" max="2031" width="9.140625" style="394"/>
    <col min="2032" max="2032" width="6.5703125" style="394" customWidth="1"/>
    <col min="2033" max="2033" width="79.5703125" style="394" customWidth="1"/>
    <col min="2034" max="2034" width="23.5703125" style="394" customWidth="1"/>
    <col min="2035" max="2035" width="27.85546875" style="394" customWidth="1"/>
    <col min="2036" max="2036" width="22.28515625" style="394" customWidth="1"/>
    <col min="2037" max="2037" width="23.5703125" style="394" customWidth="1"/>
    <col min="2038" max="2038" width="39" style="394" customWidth="1"/>
    <col min="2039" max="2039" width="36.42578125" style="394" customWidth="1"/>
    <col min="2040" max="2040" width="8" style="394" customWidth="1"/>
    <col min="2041" max="2041" width="15.5703125" style="394" customWidth="1"/>
    <col min="2042" max="2042" width="17.28515625" style="394" customWidth="1"/>
    <col min="2043" max="2043" width="18.85546875" style="394" customWidth="1"/>
    <col min="2044" max="2044" width="81" style="394" customWidth="1"/>
    <col min="2045" max="2045" width="14.85546875" style="394" customWidth="1"/>
    <col min="2046" max="2046" width="15.7109375" style="394" customWidth="1"/>
    <col min="2047" max="2047" width="17.5703125" style="394" customWidth="1"/>
    <col min="2048" max="2048" width="18.42578125" style="394" customWidth="1"/>
    <col min="2049" max="2049" width="16.5703125" style="394" customWidth="1"/>
    <col min="2050" max="2050" width="17.7109375" style="394" customWidth="1"/>
    <col min="2051" max="2051" width="17.85546875" style="394" customWidth="1"/>
    <col min="2052" max="2052" width="18.42578125" style="394" customWidth="1"/>
    <col min="2053" max="2053" width="15.42578125" style="394" customWidth="1"/>
    <col min="2054" max="2054" width="14.5703125" style="394" customWidth="1"/>
    <col min="2055" max="2055" width="15" style="394" customWidth="1"/>
    <col min="2056" max="2056" width="6.7109375" style="394" customWidth="1"/>
    <col min="2057" max="2057" width="14.28515625" style="394" customWidth="1"/>
    <col min="2058" max="2058" width="17.5703125" style="394" customWidth="1"/>
    <col min="2059" max="2059" width="27.7109375" style="394" customWidth="1"/>
    <col min="2060" max="2062" width="9.140625" style="394"/>
    <col min="2063" max="2063" width="14.85546875" style="394" customWidth="1"/>
    <col min="2064" max="2064" width="13.85546875" style="394" customWidth="1"/>
    <col min="2065" max="2287" width="9.140625" style="394"/>
    <col min="2288" max="2288" width="6.5703125" style="394" customWidth="1"/>
    <col min="2289" max="2289" width="79.5703125" style="394" customWidth="1"/>
    <col min="2290" max="2290" width="23.5703125" style="394" customWidth="1"/>
    <col min="2291" max="2291" width="27.85546875" style="394" customWidth="1"/>
    <col min="2292" max="2292" width="22.28515625" style="394" customWidth="1"/>
    <col min="2293" max="2293" width="23.5703125" style="394" customWidth="1"/>
    <col min="2294" max="2294" width="39" style="394" customWidth="1"/>
    <col min="2295" max="2295" width="36.42578125" style="394" customWidth="1"/>
    <col min="2296" max="2296" width="8" style="394" customWidth="1"/>
    <col min="2297" max="2297" width="15.5703125" style="394" customWidth="1"/>
    <col min="2298" max="2298" width="17.28515625" style="394" customWidth="1"/>
    <col min="2299" max="2299" width="18.85546875" style="394" customWidth="1"/>
    <col min="2300" max="2300" width="81" style="394" customWidth="1"/>
    <col min="2301" max="2301" width="14.85546875" style="394" customWidth="1"/>
    <col min="2302" max="2302" width="15.7109375" style="394" customWidth="1"/>
    <col min="2303" max="2303" width="17.5703125" style="394" customWidth="1"/>
    <col min="2304" max="2304" width="18.42578125" style="394" customWidth="1"/>
    <col min="2305" max="2305" width="16.5703125" style="394" customWidth="1"/>
    <col min="2306" max="2306" width="17.7109375" style="394" customWidth="1"/>
    <col min="2307" max="2307" width="17.85546875" style="394" customWidth="1"/>
    <col min="2308" max="2308" width="18.42578125" style="394" customWidth="1"/>
    <col min="2309" max="2309" width="15.42578125" style="394" customWidth="1"/>
    <col min="2310" max="2310" width="14.5703125" style="394" customWidth="1"/>
    <col min="2311" max="2311" width="15" style="394" customWidth="1"/>
    <col min="2312" max="2312" width="6.7109375" style="394" customWidth="1"/>
    <col min="2313" max="2313" width="14.28515625" style="394" customWidth="1"/>
    <col min="2314" max="2314" width="17.5703125" style="394" customWidth="1"/>
    <col min="2315" max="2315" width="27.7109375" style="394" customWidth="1"/>
    <col min="2316" max="2318" width="9.140625" style="394"/>
    <col min="2319" max="2319" width="14.85546875" style="394" customWidth="1"/>
    <col min="2320" max="2320" width="13.85546875" style="394" customWidth="1"/>
    <col min="2321" max="2543" width="9.140625" style="394"/>
    <col min="2544" max="2544" width="6.5703125" style="394" customWidth="1"/>
    <col min="2545" max="2545" width="79.5703125" style="394" customWidth="1"/>
    <col min="2546" max="2546" width="23.5703125" style="394" customWidth="1"/>
    <col min="2547" max="2547" width="27.85546875" style="394" customWidth="1"/>
    <col min="2548" max="2548" width="22.28515625" style="394" customWidth="1"/>
    <col min="2549" max="2549" width="23.5703125" style="394" customWidth="1"/>
    <col min="2550" max="2550" width="39" style="394" customWidth="1"/>
    <col min="2551" max="2551" width="36.42578125" style="394" customWidth="1"/>
    <col min="2552" max="2552" width="8" style="394" customWidth="1"/>
    <col min="2553" max="2553" width="15.5703125" style="394" customWidth="1"/>
    <col min="2554" max="2554" width="17.28515625" style="394" customWidth="1"/>
    <col min="2555" max="2555" width="18.85546875" style="394" customWidth="1"/>
    <col min="2556" max="2556" width="81" style="394" customWidth="1"/>
    <col min="2557" max="2557" width="14.85546875" style="394" customWidth="1"/>
    <col min="2558" max="2558" width="15.7109375" style="394" customWidth="1"/>
    <col min="2559" max="2559" width="17.5703125" style="394" customWidth="1"/>
    <col min="2560" max="2560" width="18.42578125" style="394" customWidth="1"/>
    <col min="2561" max="2561" width="16.5703125" style="394" customWidth="1"/>
    <col min="2562" max="2562" width="17.7109375" style="394" customWidth="1"/>
    <col min="2563" max="2563" width="17.85546875" style="394" customWidth="1"/>
    <col min="2564" max="2564" width="18.42578125" style="394" customWidth="1"/>
    <col min="2565" max="2565" width="15.42578125" style="394" customWidth="1"/>
    <col min="2566" max="2566" width="14.5703125" style="394" customWidth="1"/>
    <col min="2567" max="2567" width="15" style="394" customWidth="1"/>
    <col min="2568" max="2568" width="6.7109375" style="394" customWidth="1"/>
    <col min="2569" max="2569" width="14.28515625" style="394" customWidth="1"/>
    <col min="2570" max="2570" width="17.5703125" style="394" customWidth="1"/>
    <col min="2571" max="2571" width="27.7109375" style="394" customWidth="1"/>
    <col min="2572" max="2574" width="9.140625" style="394"/>
    <col min="2575" max="2575" width="14.85546875" style="394" customWidth="1"/>
    <col min="2576" max="2576" width="13.85546875" style="394" customWidth="1"/>
    <col min="2577" max="2799" width="9.140625" style="394"/>
    <col min="2800" max="2800" width="6.5703125" style="394" customWidth="1"/>
    <col min="2801" max="2801" width="79.5703125" style="394" customWidth="1"/>
    <col min="2802" max="2802" width="23.5703125" style="394" customWidth="1"/>
    <col min="2803" max="2803" width="27.85546875" style="394" customWidth="1"/>
    <col min="2804" max="2804" width="22.28515625" style="394" customWidth="1"/>
    <col min="2805" max="2805" width="23.5703125" style="394" customWidth="1"/>
    <col min="2806" max="2806" width="39" style="394" customWidth="1"/>
    <col min="2807" max="2807" width="36.42578125" style="394" customWidth="1"/>
    <col min="2808" max="2808" width="8" style="394" customWidth="1"/>
    <col min="2809" max="2809" width="15.5703125" style="394" customWidth="1"/>
    <col min="2810" max="2810" width="17.28515625" style="394" customWidth="1"/>
    <col min="2811" max="2811" width="18.85546875" style="394" customWidth="1"/>
    <col min="2812" max="2812" width="81" style="394" customWidth="1"/>
    <col min="2813" max="2813" width="14.85546875" style="394" customWidth="1"/>
    <col min="2814" max="2814" width="15.7109375" style="394" customWidth="1"/>
    <col min="2815" max="2815" width="17.5703125" style="394" customWidth="1"/>
    <col min="2816" max="2816" width="18.42578125" style="394" customWidth="1"/>
    <col min="2817" max="2817" width="16.5703125" style="394" customWidth="1"/>
    <col min="2818" max="2818" width="17.7109375" style="394" customWidth="1"/>
    <col min="2819" max="2819" width="17.85546875" style="394" customWidth="1"/>
    <col min="2820" max="2820" width="18.42578125" style="394" customWidth="1"/>
    <col min="2821" max="2821" width="15.42578125" style="394" customWidth="1"/>
    <col min="2822" max="2822" width="14.5703125" style="394" customWidth="1"/>
    <col min="2823" max="2823" width="15" style="394" customWidth="1"/>
    <col min="2824" max="2824" width="6.7109375" style="394" customWidth="1"/>
    <col min="2825" max="2825" width="14.28515625" style="394" customWidth="1"/>
    <col min="2826" max="2826" width="17.5703125" style="394" customWidth="1"/>
    <col min="2827" max="2827" width="27.7109375" style="394" customWidth="1"/>
    <col min="2828" max="2830" width="9.140625" style="394"/>
    <col min="2831" max="2831" width="14.85546875" style="394" customWidth="1"/>
    <col min="2832" max="2832" width="13.85546875" style="394" customWidth="1"/>
    <col min="2833" max="3055" width="9.140625" style="394"/>
    <col min="3056" max="3056" width="6.5703125" style="394" customWidth="1"/>
    <col min="3057" max="3057" width="79.5703125" style="394" customWidth="1"/>
    <col min="3058" max="3058" width="23.5703125" style="394" customWidth="1"/>
    <col min="3059" max="3059" width="27.85546875" style="394" customWidth="1"/>
    <col min="3060" max="3060" width="22.28515625" style="394" customWidth="1"/>
    <col min="3061" max="3061" width="23.5703125" style="394" customWidth="1"/>
    <col min="3062" max="3062" width="39" style="394" customWidth="1"/>
    <col min="3063" max="3063" width="36.42578125" style="394" customWidth="1"/>
    <col min="3064" max="3064" width="8" style="394" customWidth="1"/>
    <col min="3065" max="3065" width="15.5703125" style="394" customWidth="1"/>
    <col min="3066" max="3066" width="17.28515625" style="394" customWidth="1"/>
    <col min="3067" max="3067" width="18.85546875" style="394" customWidth="1"/>
    <col min="3068" max="3068" width="81" style="394" customWidth="1"/>
    <col min="3069" max="3069" width="14.85546875" style="394" customWidth="1"/>
    <col min="3070" max="3070" width="15.7109375" style="394" customWidth="1"/>
    <col min="3071" max="3071" width="17.5703125" style="394" customWidth="1"/>
    <col min="3072" max="3072" width="18.42578125" style="394" customWidth="1"/>
    <col min="3073" max="3073" width="16.5703125" style="394" customWidth="1"/>
    <col min="3074" max="3074" width="17.7109375" style="394" customWidth="1"/>
    <col min="3075" max="3075" width="17.85546875" style="394" customWidth="1"/>
    <col min="3076" max="3076" width="18.42578125" style="394" customWidth="1"/>
    <col min="3077" max="3077" width="15.42578125" style="394" customWidth="1"/>
    <col min="3078" max="3078" width="14.5703125" style="394" customWidth="1"/>
    <col min="3079" max="3079" width="15" style="394" customWidth="1"/>
    <col min="3080" max="3080" width="6.7109375" style="394" customWidth="1"/>
    <col min="3081" max="3081" width="14.28515625" style="394" customWidth="1"/>
    <col min="3082" max="3082" width="17.5703125" style="394" customWidth="1"/>
    <col min="3083" max="3083" width="27.7109375" style="394" customWidth="1"/>
    <col min="3084" max="3086" width="9.140625" style="394"/>
    <col min="3087" max="3087" width="14.85546875" style="394" customWidth="1"/>
    <col min="3088" max="3088" width="13.85546875" style="394" customWidth="1"/>
    <col min="3089" max="3311" width="9.140625" style="394"/>
    <col min="3312" max="3312" width="6.5703125" style="394" customWidth="1"/>
    <col min="3313" max="3313" width="79.5703125" style="394" customWidth="1"/>
    <col min="3314" max="3314" width="23.5703125" style="394" customWidth="1"/>
    <col min="3315" max="3315" width="27.85546875" style="394" customWidth="1"/>
    <col min="3316" max="3316" width="22.28515625" style="394" customWidth="1"/>
    <col min="3317" max="3317" width="23.5703125" style="394" customWidth="1"/>
    <col min="3318" max="3318" width="39" style="394" customWidth="1"/>
    <col min="3319" max="3319" width="36.42578125" style="394" customWidth="1"/>
    <col min="3320" max="3320" width="8" style="394" customWidth="1"/>
    <col min="3321" max="3321" width="15.5703125" style="394" customWidth="1"/>
    <col min="3322" max="3322" width="17.28515625" style="394" customWidth="1"/>
    <col min="3323" max="3323" width="18.85546875" style="394" customWidth="1"/>
    <col min="3324" max="3324" width="81" style="394" customWidth="1"/>
    <col min="3325" max="3325" width="14.85546875" style="394" customWidth="1"/>
    <col min="3326" max="3326" width="15.7109375" style="394" customWidth="1"/>
    <col min="3327" max="3327" width="17.5703125" style="394" customWidth="1"/>
    <col min="3328" max="3328" width="18.42578125" style="394" customWidth="1"/>
    <col min="3329" max="3329" width="16.5703125" style="394" customWidth="1"/>
    <col min="3330" max="3330" width="17.7109375" style="394" customWidth="1"/>
    <col min="3331" max="3331" width="17.85546875" style="394" customWidth="1"/>
    <col min="3332" max="3332" width="18.42578125" style="394" customWidth="1"/>
    <col min="3333" max="3333" width="15.42578125" style="394" customWidth="1"/>
    <col min="3334" max="3334" width="14.5703125" style="394" customWidth="1"/>
    <col min="3335" max="3335" width="15" style="394" customWidth="1"/>
    <col min="3336" max="3336" width="6.7109375" style="394" customWidth="1"/>
    <col min="3337" max="3337" width="14.28515625" style="394" customWidth="1"/>
    <col min="3338" max="3338" width="17.5703125" style="394" customWidth="1"/>
    <col min="3339" max="3339" width="27.7109375" style="394" customWidth="1"/>
    <col min="3340" max="3342" width="9.140625" style="394"/>
    <col min="3343" max="3343" width="14.85546875" style="394" customWidth="1"/>
    <col min="3344" max="3344" width="13.85546875" style="394" customWidth="1"/>
    <col min="3345" max="3567" width="9.140625" style="394"/>
    <col min="3568" max="3568" width="6.5703125" style="394" customWidth="1"/>
    <col min="3569" max="3569" width="79.5703125" style="394" customWidth="1"/>
    <col min="3570" max="3570" width="23.5703125" style="394" customWidth="1"/>
    <col min="3571" max="3571" width="27.85546875" style="394" customWidth="1"/>
    <col min="3572" max="3572" width="22.28515625" style="394" customWidth="1"/>
    <col min="3573" max="3573" width="23.5703125" style="394" customWidth="1"/>
    <col min="3574" max="3574" width="39" style="394" customWidth="1"/>
    <col min="3575" max="3575" width="36.42578125" style="394" customWidth="1"/>
    <col min="3576" max="3576" width="8" style="394" customWidth="1"/>
    <col min="3577" max="3577" width="15.5703125" style="394" customWidth="1"/>
    <col min="3578" max="3578" width="17.28515625" style="394" customWidth="1"/>
    <col min="3579" max="3579" width="18.85546875" style="394" customWidth="1"/>
    <col min="3580" max="3580" width="81" style="394" customWidth="1"/>
    <col min="3581" max="3581" width="14.85546875" style="394" customWidth="1"/>
    <col min="3582" max="3582" width="15.7109375" style="394" customWidth="1"/>
    <col min="3583" max="3583" width="17.5703125" style="394" customWidth="1"/>
    <col min="3584" max="3584" width="18.42578125" style="394" customWidth="1"/>
    <col min="3585" max="3585" width="16.5703125" style="394" customWidth="1"/>
    <col min="3586" max="3586" width="17.7109375" style="394" customWidth="1"/>
    <col min="3587" max="3587" width="17.85546875" style="394" customWidth="1"/>
    <col min="3588" max="3588" width="18.42578125" style="394" customWidth="1"/>
    <col min="3589" max="3589" width="15.42578125" style="394" customWidth="1"/>
    <col min="3590" max="3590" width="14.5703125" style="394" customWidth="1"/>
    <col min="3591" max="3591" width="15" style="394" customWidth="1"/>
    <col min="3592" max="3592" width="6.7109375" style="394" customWidth="1"/>
    <col min="3593" max="3593" width="14.28515625" style="394" customWidth="1"/>
    <col min="3594" max="3594" width="17.5703125" style="394" customWidth="1"/>
    <col min="3595" max="3595" width="27.7109375" style="394" customWidth="1"/>
    <col min="3596" max="3598" width="9.140625" style="394"/>
    <col min="3599" max="3599" width="14.85546875" style="394" customWidth="1"/>
    <col min="3600" max="3600" width="13.85546875" style="394" customWidth="1"/>
    <col min="3601" max="3823" width="9.140625" style="394"/>
    <col min="3824" max="3824" width="6.5703125" style="394" customWidth="1"/>
    <col min="3825" max="3825" width="79.5703125" style="394" customWidth="1"/>
    <col min="3826" max="3826" width="23.5703125" style="394" customWidth="1"/>
    <col min="3827" max="3827" width="27.85546875" style="394" customWidth="1"/>
    <col min="3828" max="3828" width="22.28515625" style="394" customWidth="1"/>
    <col min="3829" max="3829" width="23.5703125" style="394" customWidth="1"/>
    <col min="3830" max="3830" width="39" style="394" customWidth="1"/>
    <col min="3831" max="3831" width="36.42578125" style="394" customWidth="1"/>
    <col min="3832" max="3832" width="8" style="394" customWidth="1"/>
    <col min="3833" max="3833" width="15.5703125" style="394" customWidth="1"/>
    <col min="3834" max="3834" width="17.28515625" style="394" customWidth="1"/>
    <col min="3835" max="3835" width="18.85546875" style="394" customWidth="1"/>
    <col min="3836" max="3836" width="81" style="394" customWidth="1"/>
    <col min="3837" max="3837" width="14.85546875" style="394" customWidth="1"/>
    <col min="3838" max="3838" width="15.7109375" style="394" customWidth="1"/>
    <col min="3839" max="3839" width="17.5703125" style="394" customWidth="1"/>
    <col min="3840" max="3840" width="18.42578125" style="394" customWidth="1"/>
    <col min="3841" max="3841" width="16.5703125" style="394" customWidth="1"/>
    <col min="3842" max="3842" width="17.7109375" style="394" customWidth="1"/>
    <col min="3843" max="3843" width="17.85546875" style="394" customWidth="1"/>
    <col min="3844" max="3844" width="18.42578125" style="394" customWidth="1"/>
    <col min="3845" max="3845" width="15.42578125" style="394" customWidth="1"/>
    <col min="3846" max="3846" width="14.5703125" style="394" customWidth="1"/>
    <col min="3847" max="3847" width="15" style="394" customWidth="1"/>
    <col min="3848" max="3848" width="6.7109375" style="394" customWidth="1"/>
    <col min="3849" max="3849" width="14.28515625" style="394" customWidth="1"/>
    <col min="3850" max="3850" width="17.5703125" style="394" customWidth="1"/>
    <col min="3851" max="3851" width="27.7109375" style="394" customWidth="1"/>
    <col min="3852" max="3854" width="9.140625" style="394"/>
    <col min="3855" max="3855" width="14.85546875" style="394" customWidth="1"/>
    <col min="3856" max="3856" width="13.85546875" style="394" customWidth="1"/>
    <col min="3857" max="4079" width="9.140625" style="394"/>
    <col min="4080" max="4080" width="6.5703125" style="394" customWidth="1"/>
    <col min="4081" max="4081" width="79.5703125" style="394" customWidth="1"/>
    <col min="4082" max="4082" width="23.5703125" style="394" customWidth="1"/>
    <col min="4083" max="4083" width="27.85546875" style="394" customWidth="1"/>
    <col min="4084" max="4084" width="22.28515625" style="394" customWidth="1"/>
    <col min="4085" max="4085" width="23.5703125" style="394" customWidth="1"/>
    <col min="4086" max="4086" width="39" style="394" customWidth="1"/>
    <col min="4087" max="4087" width="36.42578125" style="394" customWidth="1"/>
    <col min="4088" max="4088" width="8" style="394" customWidth="1"/>
    <col min="4089" max="4089" width="15.5703125" style="394" customWidth="1"/>
    <col min="4090" max="4090" width="17.28515625" style="394" customWidth="1"/>
    <col min="4091" max="4091" width="18.85546875" style="394" customWidth="1"/>
    <col min="4092" max="4092" width="81" style="394" customWidth="1"/>
    <col min="4093" max="4093" width="14.85546875" style="394" customWidth="1"/>
    <col min="4094" max="4094" width="15.7109375" style="394" customWidth="1"/>
    <col min="4095" max="4095" width="17.5703125" style="394" customWidth="1"/>
    <col min="4096" max="4096" width="18.42578125" style="394" customWidth="1"/>
    <col min="4097" max="4097" width="16.5703125" style="394" customWidth="1"/>
    <col min="4098" max="4098" width="17.7109375" style="394" customWidth="1"/>
    <col min="4099" max="4099" width="17.85546875" style="394" customWidth="1"/>
    <col min="4100" max="4100" width="18.42578125" style="394" customWidth="1"/>
    <col min="4101" max="4101" width="15.42578125" style="394" customWidth="1"/>
    <col min="4102" max="4102" width="14.5703125" style="394" customWidth="1"/>
    <col min="4103" max="4103" width="15" style="394" customWidth="1"/>
    <col min="4104" max="4104" width="6.7109375" style="394" customWidth="1"/>
    <col min="4105" max="4105" width="14.28515625" style="394" customWidth="1"/>
    <col min="4106" max="4106" width="17.5703125" style="394" customWidth="1"/>
    <col min="4107" max="4107" width="27.7109375" style="394" customWidth="1"/>
    <col min="4108" max="4110" width="9.140625" style="394"/>
    <col min="4111" max="4111" width="14.85546875" style="394" customWidth="1"/>
    <col min="4112" max="4112" width="13.85546875" style="394" customWidth="1"/>
    <col min="4113" max="4335" width="9.140625" style="394"/>
    <col min="4336" max="4336" width="6.5703125" style="394" customWidth="1"/>
    <col min="4337" max="4337" width="79.5703125" style="394" customWidth="1"/>
    <col min="4338" max="4338" width="23.5703125" style="394" customWidth="1"/>
    <col min="4339" max="4339" width="27.85546875" style="394" customWidth="1"/>
    <col min="4340" max="4340" width="22.28515625" style="394" customWidth="1"/>
    <col min="4341" max="4341" width="23.5703125" style="394" customWidth="1"/>
    <col min="4342" max="4342" width="39" style="394" customWidth="1"/>
    <col min="4343" max="4343" width="36.42578125" style="394" customWidth="1"/>
    <col min="4344" max="4344" width="8" style="394" customWidth="1"/>
    <col min="4345" max="4345" width="15.5703125" style="394" customWidth="1"/>
    <col min="4346" max="4346" width="17.28515625" style="394" customWidth="1"/>
    <col min="4347" max="4347" width="18.85546875" style="394" customWidth="1"/>
    <col min="4348" max="4348" width="81" style="394" customWidth="1"/>
    <col min="4349" max="4349" width="14.85546875" style="394" customWidth="1"/>
    <col min="4350" max="4350" width="15.7109375" style="394" customWidth="1"/>
    <col min="4351" max="4351" width="17.5703125" style="394" customWidth="1"/>
    <col min="4352" max="4352" width="18.42578125" style="394" customWidth="1"/>
    <col min="4353" max="4353" width="16.5703125" style="394" customWidth="1"/>
    <col min="4354" max="4354" width="17.7109375" style="394" customWidth="1"/>
    <col min="4355" max="4355" width="17.85546875" style="394" customWidth="1"/>
    <col min="4356" max="4356" width="18.42578125" style="394" customWidth="1"/>
    <col min="4357" max="4357" width="15.42578125" style="394" customWidth="1"/>
    <col min="4358" max="4358" width="14.5703125" style="394" customWidth="1"/>
    <col min="4359" max="4359" width="15" style="394" customWidth="1"/>
    <col min="4360" max="4360" width="6.7109375" style="394" customWidth="1"/>
    <col min="4361" max="4361" width="14.28515625" style="394" customWidth="1"/>
    <col min="4362" max="4362" width="17.5703125" style="394" customWidth="1"/>
    <col min="4363" max="4363" width="27.7109375" style="394" customWidth="1"/>
    <col min="4364" max="4366" width="9.140625" style="394"/>
    <col min="4367" max="4367" width="14.85546875" style="394" customWidth="1"/>
    <col min="4368" max="4368" width="13.85546875" style="394" customWidth="1"/>
    <col min="4369" max="4591" width="9.140625" style="394"/>
    <col min="4592" max="4592" width="6.5703125" style="394" customWidth="1"/>
    <col min="4593" max="4593" width="79.5703125" style="394" customWidth="1"/>
    <col min="4594" max="4594" width="23.5703125" style="394" customWidth="1"/>
    <col min="4595" max="4595" width="27.85546875" style="394" customWidth="1"/>
    <col min="4596" max="4596" width="22.28515625" style="394" customWidth="1"/>
    <col min="4597" max="4597" width="23.5703125" style="394" customWidth="1"/>
    <col min="4598" max="4598" width="39" style="394" customWidth="1"/>
    <col min="4599" max="4599" width="36.42578125" style="394" customWidth="1"/>
    <col min="4600" max="4600" width="8" style="394" customWidth="1"/>
    <col min="4601" max="4601" width="15.5703125" style="394" customWidth="1"/>
    <col min="4602" max="4602" width="17.28515625" style="394" customWidth="1"/>
    <col min="4603" max="4603" width="18.85546875" style="394" customWidth="1"/>
    <col min="4604" max="4604" width="81" style="394" customWidth="1"/>
    <col min="4605" max="4605" width="14.85546875" style="394" customWidth="1"/>
    <col min="4606" max="4606" width="15.7109375" style="394" customWidth="1"/>
    <col min="4607" max="4607" width="17.5703125" style="394" customWidth="1"/>
    <col min="4608" max="4608" width="18.42578125" style="394" customWidth="1"/>
    <col min="4609" max="4609" width="16.5703125" style="394" customWidth="1"/>
    <col min="4610" max="4610" width="17.7109375" style="394" customWidth="1"/>
    <col min="4611" max="4611" width="17.85546875" style="394" customWidth="1"/>
    <col min="4612" max="4612" width="18.42578125" style="394" customWidth="1"/>
    <col min="4613" max="4613" width="15.42578125" style="394" customWidth="1"/>
    <col min="4614" max="4614" width="14.5703125" style="394" customWidth="1"/>
    <col min="4615" max="4615" width="15" style="394" customWidth="1"/>
    <col min="4616" max="4616" width="6.7109375" style="394" customWidth="1"/>
    <col min="4617" max="4617" width="14.28515625" style="394" customWidth="1"/>
    <col min="4618" max="4618" width="17.5703125" style="394" customWidth="1"/>
    <col min="4619" max="4619" width="27.7109375" style="394" customWidth="1"/>
    <col min="4620" max="4622" width="9.140625" style="394"/>
    <col min="4623" max="4623" width="14.85546875" style="394" customWidth="1"/>
    <col min="4624" max="4624" width="13.85546875" style="394" customWidth="1"/>
    <col min="4625" max="4847" width="9.140625" style="394"/>
    <col min="4848" max="4848" width="6.5703125" style="394" customWidth="1"/>
    <col min="4849" max="4849" width="79.5703125" style="394" customWidth="1"/>
    <col min="4850" max="4850" width="23.5703125" style="394" customWidth="1"/>
    <col min="4851" max="4851" width="27.85546875" style="394" customWidth="1"/>
    <col min="4852" max="4852" width="22.28515625" style="394" customWidth="1"/>
    <col min="4853" max="4853" width="23.5703125" style="394" customWidth="1"/>
    <col min="4854" max="4854" width="39" style="394" customWidth="1"/>
    <col min="4855" max="4855" width="36.42578125" style="394" customWidth="1"/>
    <col min="4856" max="4856" width="8" style="394" customWidth="1"/>
    <col min="4857" max="4857" width="15.5703125" style="394" customWidth="1"/>
    <col min="4858" max="4858" width="17.28515625" style="394" customWidth="1"/>
    <col min="4859" max="4859" width="18.85546875" style="394" customWidth="1"/>
    <col min="4860" max="4860" width="81" style="394" customWidth="1"/>
    <col min="4861" max="4861" width="14.85546875" style="394" customWidth="1"/>
    <col min="4862" max="4862" width="15.7109375" style="394" customWidth="1"/>
    <col min="4863" max="4863" width="17.5703125" style="394" customWidth="1"/>
    <col min="4864" max="4864" width="18.42578125" style="394" customWidth="1"/>
    <col min="4865" max="4865" width="16.5703125" style="394" customWidth="1"/>
    <col min="4866" max="4866" width="17.7109375" style="394" customWidth="1"/>
    <col min="4867" max="4867" width="17.85546875" style="394" customWidth="1"/>
    <col min="4868" max="4868" width="18.42578125" style="394" customWidth="1"/>
    <col min="4869" max="4869" width="15.42578125" style="394" customWidth="1"/>
    <col min="4870" max="4870" width="14.5703125" style="394" customWidth="1"/>
    <col min="4871" max="4871" width="15" style="394" customWidth="1"/>
    <col min="4872" max="4872" width="6.7109375" style="394" customWidth="1"/>
    <col min="4873" max="4873" width="14.28515625" style="394" customWidth="1"/>
    <col min="4874" max="4874" width="17.5703125" style="394" customWidth="1"/>
    <col min="4875" max="4875" width="27.7109375" style="394" customWidth="1"/>
    <col min="4876" max="4878" width="9.140625" style="394"/>
    <col min="4879" max="4879" width="14.85546875" style="394" customWidth="1"/>
    <col min="4880" max="4880" width="13.85546875" style="394" customWidth="1"/>
    <col min="4881" max="5103" width="9.140625" style="394"/>
    <col min="5104" max="5104" width="6.5703125" style="394" customWidth="1"/>
    <col min="5105" max="5105" width="79.5703125" style="394" customWidth="1"/>
    <col min="5106" max="5106" width="23.5703125" style="394" customWidth="1"/>
    <col min="5107" max="5107" width="27.85546875" style="394" customWidth="1"/>
    <col min="5108" max="5108" width="22.28515625" style="394" customWidth="1"/>
    <col min="5109" max="5109" width="23.5703125" style="394" customWidth="1"/>
    <col min="5110" max="5110" width="39" style="394" customWidth="1"/>
    <col min="5111" max="5111" width="36.42578125" style="394" customWidth="1"/>
    <col min="5112" max="5112" width="8" style="394" customWidth="1"/>
    <col min="5113" max="5113" width="15.5703125" style="394" customWidth="1"/>
    <col min="5114" max="5114" width="17.28515625" style="394" customWidth="1"/>
    <col min="5115" max="5115" width="18.85546875" style="394" customWidth="1"/>
    <col min="5116" max="5116" width="81" style="394" customWidth="1"/>
    <col min="5117" max="5117" width="14.85546875" style="394" customWidth="1"/>
    <col min="5118" max="5118" width="15.7109375" style="394" customWidth="1"/>
    <col min="5119" max="5119" width="17.5703125" style="394" customWidth="1"/>
    <col min="5120" max="5120" width="18.42578125" style="394" customWidth="1"/>
    <col min="5121" max="5121" width="16.5703125" style="394" customWidth="1"/>
    <col min="5122" max="5122" width="17.7109375" style="394" customWidth="1"/>
    <col min="5123" max="5123" width="17.85546875" style="394" customWidth="1"/>
    <col min="5124" max="5124" width="18.42578125" style="394" customWidth="1"/>
    <col min="5125" max="5125" width="15.42578125" style="394" customWidth="1"/>
    <col min="5126" max="5126" width="14.5703125" style="394" customWidth="1"/>
    <col min="5127" max="5127" width="15" style="394" customWidth="1"/>
    <col min="5128" max="5128" width="6.7109375" style="394" customWidth="1"/>
    <col min="5129" max="5129" width="14.28515625" style="394" customWidth="1"/>
    <col min="5130" max="5130" width="17.5703125" style="394" customWidth="1"/>
    <col min="5131" max="5131" width="27.7109375" style="394" customWidth="1"/>
    <col min="5132" max="5134" width="9.140625" style="394"/>
    <col min="5135" max="5135" width="14.85546875" style="394" customWidth="1"/>
    <col min="5136" max="5136" width="13.85546875" style="394" customWidth="1"/>
    <col min="5137" max="5359" width="9.140625" style="394"/>
    <col min="5360" max="5360" width="6.5703125" style="394" customWidth="1"/>
    <col min="5361" max="5361" width="79.5703125" style="394" customWidth="1"/>
    <col min="5362" max="5362" width="23.5703125" style="394" customWidth="1"/>
    <col min="5363" max="5363" width="27.85546875" style="394" customWidth="1"/>
    <col min="5364" max="5364" width="22.28515625" style="394" customWidth="1"/>
    <col min="5365" max="5365" width="23.5703125" style="394" customWidth="1"/>
    <col min="5366" max="5366" width="39" style="394" customWidth="1"/>
    <col min="5367" max="5367" width="36.42578125" style="394" customWidth="1"/>
    <col min="5368" max="5368" width="8" style="394" customWidth="1"/>
    <col min="5369" max="5369" width="15.5703125" style="394" customWidth="1"/>
    <col min="5370" max="5370" width="17.28515625" style="394" customWidth="1"/>
    <col min="5371" max="5371" width="18.85546875" style="394" customWidth="1"/>
    <col min="5372" max="5372" width="81" style="394" customWidth="1"/>
    <col min="5373" max="5373" width="14.85546875" style="394" customWidth="1"/>
    <col min="5374" max="5374" width="15.7109375" style="394" customWidth="1"/>
    <col min="5375" max="5375" width="17.5703125" style="394" customWidth="1"/>
    <col min="5376" max="5376" width="18.42578125" style="394" customWidth="1"/>
    <col min="5377" max="5377" width="16.5703125" style="394" customWidth="1"/>
    <col min="5378" max="5378" width="17.7109375" style="394" customWidth="1"/>
    <col min="5379" max="5379" width="17.85546875" style="394" customWidth="1"/>
    <col min="5380" max="5380" width="18.42578125" style="394" customWidth="1"/>
    <col min="5381" max="5381" width="15.42578125" style="394" customWidth="1"/>
    <col min="5382" max="5382" width="14.5703125" style="394" customWidth="1"/>
    <col min="5383" max="5383" width="15" style="394" customWidth="1"/>
    <col min="5384" max="5384" width="6.7109375" style="394" customWidth="1"/>
    <col min="5385" max="5385" width="14.28515625" style="394" customWidth="1"/>
    <col min="5386" max="5386" width="17.5703125" style="394" customWidth="1"/>
    <col min="5387" max="5387" width="27.7109375" style="394" customWidth="1"/>
    <col min="5388" max="5390" width="9.140625" style="394"/>
    <col min="5391" max="5391" width="14.85546875" style="394" customWidth="1"/>
    <col min="5392" max="5392" width="13.85546875" style="394" customWidth="1"/>
    <col min="5393" max="5615" width="9.140625" style="394"/>
    <col min="5616" max="5616" width="6.5703125" style="394" customWidth="1"/>
    <col min="5617" max="5617" width="79.5703125" style="394" customWidth="1"/>
    <col min="5618" max="5618" width="23.5703125" style="394" customWidth="1"/>
    <col min="5619" max="5619" width="27.85546875" style="394" customWidth="1"/>
    <col min="5620" max="5620" width="22.28515625" style="394" customWidth="1"/>
    <col min="5621" max="5621" width="23.5703125" style="394" customWidth="1"/>
    <col min="5622" max="5622" width="39" style="394" customWidth="1"/>
    <col min="5623" max="5623" width="36.42578125" style="394" customWidth="1"/>
    <col min="5624" max="5624" width="8" style="394" customWidth="1"/>
    <col min="5625" max="5625" width="15.5703125" style="394" customWidth="1"/>
    <col min="5626" max="5626" width="17.28515625" style="394" customWidth="1"/>
    <col min="5627" max="5627" width="18.85546875" style="394" customWidth="1"/>
    <col min="5628" max="5628" width="81" style="394" customWidth="1"/>
    <col min="5629" max="5629" width="14.85546875" style="394" customWidth="1"/>
    <col min="5630" max="5630" width="15.7109375" style="394" customWidth="1"/>
    <col min="5631" max="5631" width="17.5703125" style="394" customWidth="1"/>
    <col min="5632" max="5632" width="18.42578125" style="394" customWidth="1"/>
    <col min="5633" max="5633" width="16.5703125" style="394" customWidth="1"/>
    <col min="5634" max="5634" width="17.7109375" style="394" customWidth="1"/>
    <col min="5635" max="5635" width="17.85546875" style="394" customWidth="1"/>
    <col min="5636" max="5636" width="18.42578125" style="394" customWidth="1"/>
    <col min="5637" max="5637" width="15.42578125" style="394" customWidth="1"/>
    <col min="5638" max="5638" width="14.5703125" style="394" customWidth="1"/>
    <col min="5639" max="5639" width="15" style="394" customWidth="1"/>
    <col min="5640" max="5640" width="6.7109375" style="394" customWidth="1"/>
    <col min="5641" max="5641" width="14.28515625" style="394" customWidth="1"/>
    <col min="5642" max="5642" width="17.5703125" style="394" customWidth="1"/>
    <col min="5643" max="5643" width="27.7109375" style="394" customWidth="1"/>
    <col min="5644" max="5646" width="9.140625" style="394"/>
    <col min="5647" max="5647" width="14.85546875" style="394" customWidth="1"/>
    <col min="5648" max="5648" width="13.85546875" style="394" customWidth="1"/>
    <col min="5649" max="5871" width="9.140625" style="394"/>
    <col min="5872" max="5872" width="6.5703125" style="394" customWidth="1"/>
    <col min="5873" max="5873" width="79.5703125" style="394" customWidth="1"/>
    <col min="5874" max="5874" width="23.5703125" style="394" customWidth="1"/>
    <col min="5875" max="5875" width="27.85546875" style="394" customWidth="1"/>
    <col min="5876" max="5876" width="22.28515625" style="394" customWidth="1"/>
    <col min="5877" max="5877" width="23.5703125" style="394" customWidth="1"/>
    <col min="5878" max="5878" width="39" style="394" customWidth="1"/>
    <col min="5879" max="5879" width="36.42578125" style="394" customWidth="1"/>
    <col min="5880" max="5880" width="8" style="394" customWidth="1"/>
    <col min="5881" max="5881" width="15.5703125" style="394" customWidth="1"/>
    <col min="5882" max="5882" width="17.28515625" style="394" customWidth="1"/>
    <col min="5883" max="5883" width="18.85546875" style="394" customWidth="1"/>
    <col min="5884" max="5884" width="81" style="394" customWidth="1"/>
    <col min="5885" max="5885" width="14.85546875" style="394" customWidth="1"/>
    <col min="5886" max="5886" width="15.7109375" style="394" customWidth="1"/>
    <col min="5887" max="5887" width="17.5703125" style="394" customWidth="1"/>
    <col min="5888" max="5888" width="18.42578125" style="394" customWidth="1"/>
    <col min="5889" max="5889" width="16.5703125" style="394" customWidth="1"/>
    <col min="5890" max="5890" width="17.7109375" style="394" customWidth="1"/>
    <col min="5891" max="5891" width="17.85546875" style="394" customWidth="1"/>
    <col min="5892" max="5892" width="18.42578125" style="394" customWidth="1"/>
    <col min="5893" max="5893" width="15.42578125" style="394" customWidth="1"/>
    <col min="5894" max="5894" width="14.5703125" style="394" customWidth="1"/>
    <col min="5895" max="5895" width="15" style="394" customWidth="1"/>
    <col min="5896" max="5896" width="6.7109375" style="394" customWidth="1"/>
    <col min="5897" max="5897" width="14.28515625" style="394" customWidth="1"/>
    <col min="5898" max="5898" width="17.5703125" style="394" customWidth="1"/>
    <col min="5899" max="5899" width="27.7109375" style="394" customWidth="1"/>
    <col min="5900" max="5902" width="9.140625" style="394"/>
    <col min="5903" max="5903" width="14.85546875" style="394" customWidth="1"/>
    <col min="5904" max="5904" width="13.85546875" style="394" customWidth="1"/>
    <col min="5905" max="6127" width="9.140625" style="394"/>
    <col min="6128" max="6128" width="6.5703125" style="394" customWidth="1"/>
    <col min="6129" max="6129" width="79.5703125" style="394" customWidth="1"/>
    <col min="6130" max="6130" width="23.5703125" style="394" customWidth="1"/>
    <col min="6131" max="6131" width="27.85546875" style="394" customWidth="1"/>
    <col min="6132" max="6132" width="22.28515625" style="394" customWidth="1"/>
    <col min="6133" max="6133" width="23.5703125" style="394" customWidth="1"/>
    <col min="6134" max="6134" width="39" style="394" customWidth="1"/>
    <col min="6135" max="6135" width="36.42578125" style="394" customWidth="1"/>
    <col min="6136" max="6136" width="8" style="394" customWidth="1"/>
    <col min="6137" max="6137" width="15.5703125" style="394" customWidth="1"/>
    <col min="6138" max="6138" width="17.28515625" style="394" customWidth="1"/>
    <col min="6139" max="6139" width="18.85546875" style="394" customWidth="1"/>
    <col min="6140" max="6140" width="81" style="394" customWidth="1"/>
    <col min="6141" max="6141" width="14.85546875" style="394" customWidth="1"/>
    <col min="6142" max="6142" width="15.7109375" style="394" customWidth="1"/>
    <col min="6143" max="6143" width="17.5703125" style="394" customWidth="1"/>
    <col min="6144" max="6144" width="18.42578125" style="394" customWidth="1"/>
    <col min="6145" max="6145" width="16.5703125" style="394" customWidth="1"/>
    <col min="6146" max="6146" width="17.7109375" style="394" customWidth="1"/>
    <col min="6147" max="6147" width="17.85546875" style="394" customWidth="1"/>
    <col min="6148" max="6148" width="18.42578125" style="394" customWidth="1"/>
    <col min="6149" max="6149" width="15.42578125" style="394" customWidth="1"/>
    <col min="6150" max="6150" width="14.5703125" style="394" customWidth="1"/>
    <col min="6151" max="6151" width="15" style="394" customWidth="1"/>
    <col min="6152" max="6152" width="6.7109375" style="394" customWidth="1"/>
    <col min="6153" max="6153" width="14.28515625" style="394" customWidth="1"/>
    <col min="6154" max="6154" width="17.5703125" style="394" customWidth="1"/>
    <col min="6155" max="6155" width="27.7109375" style="394" customWidth="1"/>
    <col min="6156" max="6158" width="9.140625" style="394"/>
    <col min="6159" max="6159" width="14.85546875" style="394" customWidth="1"/>
    <col min="6160" max="6160" width="13.85546875" style="394" customWidth="1"/>
    <col min="6161" max="6383" width="9.140625" style="394"/>
    <col min="6384" max="6384" width="6.5703125" style="394" customWidth="1"/>
    <col min="6385" max="6385" width="79.5703125" style="394" customWidth="1"/>
    <col min="6386" max="6386" width="23.5703125" style="394" customWidth="1"/>
    <col min="6387" max="6387" width="27.85546875" style="394" customWidth="1"/>
    <col min="6388" max="6388" width="22.28515625" style="394" customWidth="1"/>
    <col min="6389" max="6389" width="23.5703125" style="394" customWidth="1"/>
    <col min="6390" max="6390" width="39" style="394" customWidth="1"/>
    <col min="6391" max="6391" width="36.42578125" style="394" customWidth="1"/>
    <col min="6392" max="6392" width="8" style="394" customWidth="1"/>
    <col min="6393" max="6393" width="15.5703125" style="394" customWidth="1"/>
    <col min="6394" max="6394" width="17.28515625" style="394" customWidth="1"/>
    <col min="6395" max="6395" width="18.85546875" style="394" customWidth="1"/>
    <col min="6396" max="6396" width="81" style="394" customWidth="1"/>
    <col min="6397" max="6397" width="14.85546875" style="394" customWidth="1"/>
    <col min="6398" max="6398" width="15.7109375" style="394" customWidth="1"/>
    <col min="6399" max="6399" width="17.5703125" style="394" customWidth="1"/>
    <col min="6400" max="6400" width="18.42578125" style="394" customWidth="1"/>
    <col min="6401" max="6401" width="16.5703125" style="394" customWidth="1"/>
    <col min="6402" max="6402" width="17.7109375" style="394" customWidth="1"/>
    <col min="6403" max="6403" width="17.85546875" style="394" customWidth="1"/>
    <col min="6404" max="6404" width="18.42578125" style="394" customWidth="1"/>
    <col min="6405" max="6405" width="15.42578125" style="394" customWidth="1"/>
    <col min="6406" max="6406" width="14.5703125" style="394" customWidth="1"/>
    <col min="6407" max="6407" width="15" style="394" customWidth="1"/>
    <col min="6408" max="6408" width="6.7109375" style="394" customWidth="1"/>
    <col min="6409" max="6409" width="14.28515625" style="394" customWidth="1"/>
    <col min="6410" max="6410" width="17.5703125" style="394" customWidth="1"/>
    <col min="6411" max="6411" width="27.7109375" style="394" customWidth="1"/>
    <col min="6412" max="6414" width="9.140625" style="394"/>
    <col min="6415" max="6415" width="14.85546875" style="394" customWidth="1"/>
    <col min="6416" max="6416" width="13.85546875" style="394" customWidth="1"/>
    <col min="6417" max="6639" width="9.140625" style="394"/>
    <col min="6640" max="6640" width="6.5703125" style="394" customWidth="1"/>
    <col min="6641" max="6641" width="79.5703125" style="394" customWidth="1"/>
    <col min="6642" max="6642" width="23.5703125" style="394" customWidth="1"/>
    <col min="6643" max="6643" width="27.85546875" style="394" customWidth="1"/>
    <col min="6644" max="6644" width="22.28515625" style="394" customWidth="1"/>
    <col min="6645" max="6645" width="23.5703125" style="394" customWidth="1"/>
    <col min="6646" max="6646" width="39" style="394" customWidth="1"/>
    <col min="6647" max="6647" width="36.42578125" style="394" customWidth="1"/>
    <col min="6648" max="6648" width="8" style="394" customWidth="1"/>
    <col min="6649" max="6649" width="15.5703125" style="394" customWidth="1"/>
    <col min="6650" max="6650" width="17.28515625" style="394" customWidth="1"/>
    <col min="6651" max="6651" width="18.85546875" style="394" customWidth="1"/>
    <col min="6652" max="6652" width="81" style="394" customWidth="1"/>
    <col min="6653" max="6653" width="14.85546875" style="394" customWidth="1"/>
    <col min="6654" max="6654" width="15.7109375" style="394" customWidth="1"/>
    <col min="6655" max="6655" width="17.5703125" style="394" customWidth="1"/>
    <col min="6656" max="6656" width="18.42578125" style="394" customWidth="1"/>
    <col min="6657" max="6657" width="16.5703125" style="394" customWidth="1"/>
    <col min="6658" max="6658" width="17.7109375" style="394" customWidth="1"/>
    <col min="6659" max="6659" width="17.85546875" style="394" customWidth="1"/>
    <col min="6660" max="6660" width="18.42578125" style="394" customWidth="1"/>
    <col min="6661" max="6661" width="15.42578125" style="394" customWidth="1"/>
    <col min="6662" max="6662" width="14.5703125" style="394" customWidth="1"/>
    <col min="6663" max="6663" width="15" style="394" customWidth="1"/>
    <col min="6664" max="6664" width="6.7109375" style="394" customWidth="1"/>
    <col min="6665" max="6665" width="14.28515625" style="394" customWidth="1"/>
    <col min="6666" max="6666" width="17.5703125" style="394" customWidth="1"/>
    <col min="6667" max="6667" width="27.7109375" style="394" customWidth="1"/>
    <col min="6668" max="6670" width="9.140625" style="394"/>
    <col min="6671" max="6671" width="14.85546875" style="394" customWidth="1"/>
    <col min="6672" max="6672" width="13.85546875" style="394" customWidth="1"/>
    <col min="6673" max="6895" width="9.140625" style="394"/>
    <col min="6896" max="6896" width="6.5703125" style="394" customWidth="1"/>
    <col min="6897" max="6897" width="79.5703125" style="394" customWidth="1"/>
    <col min="6898" max="6898" width="23.5703125" style="394" customWidth="1"/>
    <col min="6899" max="6899" width="27.85546875" style="394" customWidth="1"/>
    <col min="6900" max="6900" width="22.28515625" style="394" customWidth="1"/>
    <col min="6901" max="6901" width="23.5703125" style="394" customWidth="1"/>
    <col min="6902" max="6902" width="39" style="394" customWidth="1"/>
    <col min="6903" max="6903" width="36.42578125" style="394" customWidth="1"/>
    <col min="6904" max="6904" width="8" style="394" customWidth="1"/>
    <col min="6905" max="6905" width="15.5703125" style="394" customWidth="1"/>
    <col min="6906" max="6906" width="17.28515625" style="394" customWidth="1"/>
    <col min="6907" max="6907" width="18.85546875" style="394" customWidth="1"/>
    <col min="6908" max="6908" width="81" style="394" customWidth="1"/>
    <col min="6909" max="6909" width="14.85546875" style="394" customWidth="1"/>
    <col min="6910" max="6910" width="15.7109375" style="394" customWidth="1"/>
    <col min="6911" max="6911" width="17.5703125" style="394" customWidth="1"/>
    <col min="6912" max="6912" width="18.42578125" style="394" customWidth="1"/>
    <col min="6913" max="6913" width="16.5703125" style="394" customWidth="1"/>
    <col min="6914" max="6914" width="17.7109375" style="394" customWidth="1"/>
    <col min="6915" max="6915" width="17.85546875" style="394" customWidth="1"/>
    <col min="6916" max="6916" width="18.42578125" style="394" customWidth="1"/>
    <col min="6917" max="6917" width="15.42578125" style="394" customWidth="1"/>
    <col min="6918" max="6918" width="14.5703125" style="394" customWidth="1"/>
    <col min="6919" max="6919" width="15" style="394" customWidth="1"/>
    <col min="6920" max="6920" width="6.7109375" style="394" customWidth="1"/>
    <col min="6921" max="6921" width="14.28515625" style="394" customWidth="1"/>
    <col min="6922" max="6922" width="17.5703125" style="394" customWidth="1"/>
    <col min="6923" max="6923" width="27.7109375" style="394" customWidth="1"/>
    <col min="6924" max="6926" width="9.140625" style="394"/>
    <col min="6927" max="6927" width="14.85546875" style="394" customWidth="1"/>
    <col min="6928" max="6928" width="13.85546875" style="394" customWidth="1"/>
    <col min="6929" max="7151" width="9.140625" style="394"/>
    <col min="7152" max="7152" width="6.5703125" style="394" customWidth="1"/>
    <col min="7153" max="7153" width="79.5703125" style="394" customWidth="1"/>
    <col min="7154" max="7154" width="23.5703125" style="394" customWidth="1"/>
    <col min="7155" max="7155" width="27.85546875" style="394" customWidth="1"/>
    <col min="7156" max="7156" width="22.28515625" style="394" customWidth="1"/>
    <col min="7157" max="7157" width="23.5703125" style="394" customWidth="1"/>
    <col min="7158" max="7158" width="39" style="394" customWidth="1"/>
    <col min="7159" max="7159" width="36.42578125" style="394" customWidth="1"/>
    <col min="7160" max="7160" width="8" style="394" customWidth="1"/>
    <col min="7161" max="7161" width="15.5703125" style="394" customWidth="1"/>
    <col min="7162" max="7162" width="17.28515625" style="394" customWidth="1"/>
    <col min="7163" max="7163" width="18.85546875" style="394" customWidth="1"/>
    <col min="7164" max="7164" width="81" style="394" customWidth="1"/>
    <col min="7165" max="7165" width="14.85546875" style="394" customWidth="1"/>
    <col min="7166" max="7166" width="15.7109375" style="394" customWidth="1"/>
    <col min="7167" max="7167" width="17.5703125" style="394" customWidth="1"/>
    <col min="7168" max="7168" width="18.42578125" style="394" customWidth="1"/>
    <col min="7169" max="7169" width="16.5703125" style="394" customWidth="1"/>
    <col min="7170" max="7170" width="17.7109375" style="394" customWidth="1"/>
    <col min="7171" max="7171" width="17.85546875" style="394" customWidth="1"/>
    <col min="7172" max="7172" width="18.42578125" style="394" customWidth="1"/>
    <col min="7173" max="7173" width="15.42578125" style="394" customWidth="1"/>
    <col min="7174" max="7174" width="14.5703125" style="394" customWidth="1"/>
    <col min="7175" max="7175" width="15" style="394" customWidth="1"/>
    <col min="7176" max="7176" width="6.7109375" style="394" customWidth="1"/>
    <col min="7177" max="7177" width="14.28515625" style="394" customWidth="1"/>
    <col min="7178" max="7178" width="17.5703125" style="394" customWidth="1"/>
    <col min="7179" max="7179" width="27.7109375" style="394" customWidth="1"/>
    <col min="7180" max="7182" width="9.140625" style="394"/>
    <col min="7183" max="7183" width="14.85546875" style="394" customWidth="1"/>
    <col min="7184" max="7184" width="13.85546875" style="394" customWidth="1"/>
    <col min="7185" max="7407" width="9.140625" style="394"/>
    <col min="7408" max="7408" width="6.5703125" style="394" customWidth="1"/>
    <col min="7409" max="7409" width="79.5703125" style="394" customWidth="1"/>
    <col min="7410" max="7410" width="23.5703125" style="394" customWidth="1"/>
    <col min="7411" max="7411" width="27.85546875" style="394" customWidth="1"/>
    <col min="7412" max="7412" width="22.28515625" style="394" customWidth="1"/>
    <col min="7413" max="7413" width="23.5703125" style="394" customWidth="1"/>
    <col min="7414" max="7414" width="39" style="394" customWidth="1"/>
    <col min="7415" max="7415" width="36.42578125" style="394" customWidth="1"/>
    <col min="7416" max="7416" width="8" style="394" customWidth="1"/>
    <col min="7417" max="7417" width="15.5703125" style="394" customWidth="1"/>
    <col min="7418" max="7418" width="17.28515625" style="394" customWidth="1"/>
    <col min="7419" max="7419" width="18.85546875" style="394" customWidth="1"/>
    <col min="7420" max="7420" width="81" style="394" customWidth="1"/>
    <col min="7421" max="7421" width="14.85546875" style="394" customWidth="1"/>
    <col min="7422" max="7422" width="15.7109375" style="394" customWidth="1"/>
    <col min="7423" max="7423" width="17.5703125" style="394" customWidth="1"/>
    <col min="7424" max="7424" width="18.42578125" style="394" customWidth="1"/>
    <col min="7425" max="7425" width="16.5703125" style="394" customWidth="1"/>
    <col min="7426" max="7426" width="17.7109375" style="394" customWidth="1"/>
    <col min="7427" max="7427" width="17.85546875" style="394" customWidth="1"/>
    <col min="7428" max="7428" width="18.42578125" style="394" customWidth="1"/>
    <col min="7429" max="7429" width="15.42578125" style="394" customWidth="1"/>
    <col min="7430" max="7430" width="14.5703125" style="394" customWidth="1"/>
    <col min="7431" max="7431" width="15" style="394" customWidth="1"/>
    <col min="7432" max="7432" width="6.7109375" style="394" customWidth="1"/>
    <col min="7433" max="7433" width="14.28515625" style="394" customWidth="1"/>
    <col min="7434" max="7434" width="17.5703125" style="394" customWidth="1"/>
    <col min="7435" max="7435" width="27.7109375" style="394" customWidth="1"/>
    <col min="7436" max="7438" width="9.140625" style="394"/>
    <col min="7439" max="7439" width="14.85546875" style="394" customWidth="1"/>
    <col min="7440" max="7440" width="13.85546875" style="394" customWidth="1"/>
    <col min="7441" max="7663" width="9.140625" style="394"/>
    <col min="7664" max="7664" width="6.5703125" style="394" customWidth="1"/>
    <col min="7665" max="7665" width="79.5703125" style="394" customWidth="1"/>
    <col min="7666" max="7666" width="23.5703125" style="394" customWidth="1"/>
    <col min="7667" max="7667" width="27.85546875" style="394" customWidth="1"/>
    <col min="7668" max="7668" width="22.28515625" style="394" customWidth="1"/>
    <col min="7669" max="7669" width="23.5703125" style="394" customWidth="1"/>
    <col min="7670" max="7670" width="39" style="394" customWidth="1"/>
    <col min="7671" max="7671" width="36.42578125" style="394" customWidth="1"/>
    <col min="7672" max="7672" width="8" style="394" customWidth="1"/>
    <col min="7673" max="7673" width="15.5703125" style="394" customWidth="1"/>
    <col min="7674" max="7674" width="17.28515625" style="394" customWidth="1"/>
    <col min="7675" max="7675" width="18.85546875" style="394" customWidth="1"/>
    <col min="7676" max="7676" width="81" style="394" customWidth="1"/>
    <col min="7677" max="7677" width="14.85546875" style="394" customWidth="1"/>
    <col min="7678" max="7678" width="15.7109375" style="394" customWidth="1"/>
    <col min="7679" max="7679" width="17.5703125" style="394" customWidth="1"/>
    <col min="7680" max="7680" width="18.42578125" style="394" customWidth="1"/>
    <col min="7681" max="7681" width="16.5703125" style="394" customWidth="1"/>
    <col min="7682" max="7682" width="17.7109375" style="394" customWidth="1"/>
    <col min="7683" max="7683" width="17.85546875" style="394" customWidth="1"/>
    <col min="7684" max="7684" width="18.42578125" style="394" customWidth="1"/>
    <col min="7685" max="7685" width="15.42578125" style="394" customWidth="1"/>
    <col min="7686" max="7686" width="14.5703125" style="394" customWidth="1"/>
    <col min="7687" max="7687" width="15" style="394" customWidth="1"/>
    <col min="7688" max="7688" width="6.7109375" style="394" customWidth="1"/>
    <col min="7689" max="7689" width="14.28515625" style="394" customWidth="1"/>
    <col min="7690" max="7690" width="17.5703125" style="394" customWidth="1"/>
    <col min="7691" max="7691" width="27.7109375" style="394" customWidth="1"/>
    <col min="7692" max="7694" width="9.140625" style="394"/>
    <col min="7695" max="7695" width="14.85546875" style="394" customWidth="1"/>
    <col min="7696" max="7696" width="13.85546875" style="394" customWidth="1"/>
    <col min="7697" max="7919" width="9.140625" style="394"/>
    <col min="7920" max="7920" width="6.5703125" style="394" customWidth="1"/>
    <col min="7921" max="7921" width="79.5703125" style="394" customWidth="1"/>
    <col min="7922" max="7922" width="23.5703125" style="394" customWidth="1"/>
    <col min="7923" max="7923" width="27.85546875" style="394" customWidth="1"/>
    <col min="7924" max="7924" width="22.28515625" style="394" customWidth="1"/>
    <col min="7925" max="7925" width="23.5703125" style="394" customWidth="1"/>
    <col min="7926" max="7926" width="39" style="394" customWidth="1"/>
    <col min="7927" max="7927" width="36.42578125" style="394" customWidth="1"/>
    <col min="7928" max="7928" width="8" style="394" customWidth="1"/>
    <col min="7929" max="7929" width="15.5703125" style="394" customWidth="1"/>
    <col min="7930" max="7930" width="17.28515625" style="394" customWidth="1"/>
    <col min="7931" max="7931" width="18.85546875" style="394" customWidth="1"/>
    <col min="7932" max="7932" width="81" style="394" customWidth="1"/>
    <col min="7933" max="7933" width="14.85546875" style="394" customWidth="1"/>
    <col min="7934" max="7934" width="15.7109375" style="394" customWidth="1"/>
    <col min="7935" max="7935" width="17.5703125" style="394" customWidth="1"/>
    <col min="7936" max="7936" width="18.42578125" style="394" customWidth="1"/>
    <col min="7937" max="7937" width="16.5703125" style="394" customWidth="1"/>
    <col min="7938" max="7938" width="17.7109375" style="394" customWidth="1"/>
    <col min="7939" max="7939" width="17.85546875" style="394" customWidth="1"/>
    <col min="7940" max="7940" width="18.42578125" style="394" customWidth="1"/>
    <col min="7941" max="7941" width="15.42578125" style="394" customWidth="1"/>
    <col min="7942" max="7942" width="14.5703125" style="394" customWidth="1"/>
    <col min="7943" max="7943" width="15" style="394" customWidth="1"/>
    <col min="7944" max="7944" width="6.7109375" style="394" customWidth="1"/>
    <col min="7945" max="7945" width="14.28515625" style="394" customWidth="1"/>
    <col min="7946" max="7946" width="17.5703125" style="394" customWidth="1"/>
    <col min="7947" max="7947" width="27.7109375" style="394" customWidth="1"/>
    <col min="7948" max="7950" width="9.140625" style="394"/>
    <col min="7951" max="7951" width="14.85546875" style="394" customWidth="1"/>
    <col min="7952" max="7952" width="13.85546875" style="394" customWidth="1"/>
    <col min="7953" max="8175" width="9.140625" style="394"/>
    <col min="8176" max="8176" width="6.5703125" style="394" customWidth="1"/>
    <col min="8177" max="8177" width="79.5703125" style="394" customWidth="1"/>
    <col min="8178" max="8178" width="23.5703125" style="394" customWidth="1"/>
    <col min="8179" max="8179" width="27.85546875" style="394" customWidth="1"/>
    <col min="8180" max="8180" width="22.28515625" style="394" customWidth="1"/>
    <col min="8181" max="8181" width="23.5703125" style="394" customWidth="1"/>
    <col min="8182" max="8182" width="39" style="394" customWidth="1"/>
    <col min="8183" max="8183" width="36.42578125" style="394" customWidth="1"/>
    <col min="8184" max="8184" width="8" style="394" customWidth="1"/>
    <col min="8185" max="8185" width="15.5703125" style="394" customWidth="1"/>
    <col min="8186" max="8186" width="17.28515625" style="394" customWidth="1"/>
    <col min="8187" max="8187" width="18.85546875" style="394" customWidth="1"/>
    <col min="8188" max="8188" width="81" style="394" customWidth="1"/>
    <col min="8189" max="8189" width="14.85546875" style="394" customWidth="1"/>
    <col min="8190" max="8190" width="15.7109375" style="394" customWidth="1"/>
    <col min="8191" max="8191" width="17.5703125" style="394" customWidth="1"/>
    <col min="8192" max="8192" width="18.42578125" style="394" customWidth="1"/>
    <col min="8193" max="8193" width="16.5703125" style="394" customWidth="1"/>
    <col min="8194" max="8194" width="17.7109375" style="394" customWidth="1"/>
    <col min="8195" max="8195" width="17.85546875" style="394" customWidth="1"/>
    <col min="8196" max="8196" width="18.42578125" style="394" customWidth="1"/>
    <col min="8197" max="8197" width="15.42578125" style="394" customWidth="1"/>
    <col min="8198" max="8198" width="14.5703125" style="394" customWidth="1"/>
    <col min="8199" max="8199" width="15" style="394" customWidth="1"/>
    <col min="8200" max="8200" width="6.7109375" style="394" customWidth="1"/>
    <col min="8201" max="8201" width="14.28515625" style="394" customWidth="1"/>
    <col min="8202" max="8202" width="17.5703125" style="394" customWidth="1"/>
    <col min="8203" max="8203" width="27.7109375" style="394" customWidth="1"/>
    <col min="8204" max="8206" width="9.140625" style="394"/>
    <col min="8207" max="8207" width="14.85546875" style="394" customWidth="1"/>
    <col min="8208" max="8208" width="13.85546875" style="394" customWidth="1"/>
    <col min="8209" max="8431" width="9.140625" style="394"/>
    <col min="8432" max="8432" width="6.5703125" style="394" customWidth="1"/>
    <col min="8433" max="8433" width="79.5703125" style="394" customWidth="1"/>
    <col min="8434" max="8434" width="23.5703125" style="394" customWidth="1"/>
    <col min="8435" max="8435" width="27.85546875" style="394" customWidth="1"/>
    <col min="8436" max="8436" width="22.28515625" style="394" customWidth="1"/>
    <col min="8437" max="8437" width="23.5703125" style="394" customWidth="1"/>
    <col min="8438" max="8438" width="39" style="394" customWidth="1"/>
    <col min="8439" max="8439" width="36.42578125" style="394" customWidth="1"/>
    <col min="8440" max="8440" width="8" style="394" customWidth="1"/>
    <col min="8441" max="8441" width="15.5703125" style="394" customWidth="1"/>
    <col min="8442" max="8442" width="17.28515625" style="394" customWidth="1"/>
    <col min="8443" max="8443" width="18.85546875" style="394" customWidth="1"/>
    <col min="8444" max="8444" width="81" style="394" customWidth="1"/>
    <col min="8445" max="8445" width="14.85546875" style="394" customWidth="1"/>
    <col min="8446" max="8446" width="15.7109375" style="394" customWidth="1"/>
    <col min="8447" max="8447" width="17.5703125" style="394" customWidth="1"/>
    <col min="8448" max="8448" width="18.42578125" style="394" customWidth="1"/>
    <col min="8449" max="8449" width="16.5703125" style="394" customWidth="1"/>
    <col min="8450" max="8450" width="17.7109375" style="394" customWidth="1"/>
    <col min="8451" max="8451" width="17.85546875" style="394" customWidth="1"/>
    <col min="8452" max="8452" width="18.42578125" style="394" customWidth="1"/>
    <col min="8453" max="8453" width="15.42578125" style="394" customWidth="1"/>
    <col min="8454" max="8454" width="14.5703125" style="394" customWidth="1"/>
    <col min="8455" max="8455" width="15" style="394" customWidth="1"/>
    <col min="8456" max="8456" width="6.7109375" style="394" customWidth="1"/>
    <col min="8457" max="8457" width="14.28515625" style="394" customWidth="1"/>
    <col min="8458" max="8458" width="17.5703125" style="394" customWidth="1"/>
    <col min="8459" max="8459" width="27.7109375" style="394" customWidth="1"/>
    <col min="8460" max="8462" width="9.140625" style="394"/>
    <col min="8463" max="8463" width="14.85546875" style="394" customWidth="1"/>
    <col min="8464" max="8464" width="13.85546875" style="394" customWidth="1"/>
    <col min="8465" max="8687" width="9.140625" style="394"/>
    <col min="8688" max="8688" width="6.5703125" style="394" customWidth="1"/>
    <col min="8689" max="8689" width="79.5703125" style="394" customWidth="1"/>
    <col min="8690" max="8690" width="23.5703125" style="394" customWidth="1"/>
    <col min="8691" max="8691" width="27.85546875" style="394" customWidth="1"/>
    <col min="8692" max="8692" width="22.28515625" style="394" customWidth="1"/>
    <col min="8693" max="8693" width="23.5703125" style="394" customWidth="1"/>
    <col min="8694" max="8694" width="39" style="394" customWidth="1"/>
    <col min="8695" max="8695" width="36.42578125" style="394" customWidth="1"/>
    <col min="8696" max="8696" width="8" style="394" customWidth="1"/>
    <col min="8697" max="8697" width="15.5703125" style="394" customWidth="1"/>
    <col min="8698" max="8698" width="17.28515625" style="394" customWidth="1"/>
    <col min="8699" max="8699" width="18.85546875" style="394" customWidth="1"/>
    <col min="8700" max="8700" width="81" style="394" customWidth="1"/>
    <col min="8701" max="8701" width="14.85546875" style="394" customWidth="1"/>
    <col min="8702" max="8702" width="15.7109375" style="394" customWidth="1"/>
    <col min="8703" max="8703" width="17.5703125" style="394" customWidth="1"/>
    <col min="8704" max="8704" width="18.42578125" style="394" customWidth="1"/>
    <col min="8705" max="8705" width="16.5703125" style="394" customWidth="1"/>
    <col min="8706" max="8706" width="17.7109375" style="394" customWidth="1"/>
    <col min="8707" max="8707" width="17.85546875" style="394" customWidth="1"/>
    <col min="8708" max="8708" width="18.42578125" style="394" customWidth="1"/>
    <col min="8709" max="8709" width="15.42578125" style="394" customWidth="1"/>
    <col min="8710" max="8710" width="14.5703125" style="394" customWidth="1"/>
    <col min="8711" max="8711" width="15" style="394" customWidth="1"/>
    <col min="8712" max="8712" width="6.7109375" style="394" customWidth="1"/>
    <col min="8713" max="8713" width="14.28515625" style="394" customWidth="1"/>
    <col min="8714" max="8714" width="17.5703125" style="394" customWidth="1"/>
    <col min="8715" max="8715" width="27.7109375" style="394" customWidth="1"/>
    <col min="8716" max="8718" width="9.140625" style="394"/>
    <col min="8719" max="8719" width="14.85546875" style="394" customWidth="1"/>
    <col min="8720" max="8720" width="13.85546875" style="394" customWidth="1"/>
    <col min="8721" max="8943" width="9.140625" style="394"/>
    <col min="8944" max="8944" width="6.5703125" style="394" customWidth="1"/>
    <col min="8945" max="8945" width="79.5703125" style="394" customWidth="1"/>
    <col min="8946" max="8946" width="23.5703125" style="394" customWidth="1"/>
    <col min="8947" max="8947" width="27.85546875" style="394" customWidth="1"/>
    <col min="8948" max="8948" width="22.28515625" style="394" customWidth="1"/>
    <col min="8949" max="8949" width="23.5703125" style="394" customWidth="1"/>
    <col min="8950" max="8950" width="39" style="394" customWidth="1"/>
    <col min="8951" max="8951" width="36.42578125" style="394" customWidth="1"/>
    <col min="8952" max="8952" width="8" style="394" customWidth="1"/>
    <col min="8953" max="8953" width="15.5703125" style="394" customWidth="1"/>
    <col min="8954" max="8954" width="17.28515625" style="394" customWidth="1"/>
    <col min="8955" max="8955" width="18.85546875" style="394" customWidth="1"/>
    <col min="8956" max="8956" width="81" style="394" customWidth="1"/>
    <col min="8957" max="8957" width="14.85546875" style="394" customWidth="1"/>
    <col min="8958" max="8958" width="15.7109375" style="394" customWidth="1"/>
    <col min="8959" max="8959" width="17.5703125" style="394" customWidth="1"/>
    <col min="8960" max="8960" width="18.42578125" style="394" customWidth="1"/>
    <col min="8961" max="8961" width="16.5703125" style="394" customWidth="1"/>
    <col min="8962" max="8962" width="17.7109375" style="394" customWidth="1"/>
    <col min="8963" max="8963" width="17.85546875" style="394" customWidth="1"/>
    <col min="8964" max="8964" width="18.42578125" style="394" customWidth="1"/>
    <col min="8965" max="8965" width="15.42578125" style="394" customWidth="1"/>
    <col min="8966" max="8966" width="14.5703125" style="394" customWidth="1"/>
    <col min="8967" max="8967" width="15" style="394" customWidth="1"/>
    <col min="8968" max="8968" width="6.7109375" style="394" customWidth="1"/>
    <col min="8969" max="8969" width="14.28515625" style="394" customWidth="1"/>
    <col min="8970" max="8970" width="17.5703125" style="394" customWidth="1"/>
    <col min="8971" max="8971" width="27.7109375" style="394" customWidth="1"/>
    <col min="8972" max="8974" width="9.140625" style="394"/>
    <col min="8975" max="8975" width="14.85546875" style="394" customWidth="1"/>
    <col min="8976" max="8976" width="13.85546875" style="394" customWidth="1"/>
    <col min="8977" max="9199" width="9.140625" style="394"/>
    <col min="9200" max="9200" width="6.5703125" style="394" customWidth="1"/>
    <col min="9201" max="9201" width="79.5703125" style="394" customWidth="1"/>
    <col min="9202" max="9202" width="23.5703125" style="394" customWidth="1"/>
    <col min="9203" max="9203" width="27.85546875" style="394" customWidth="1"/>
    <col min="9204" max="9204" width="22.28515625" style="394" customWidth="1"/>
    <col min="9205" max="9205" width="23.5703125" style="394" customWidth="1"/>
    <col min="9206" max="9206" width="39" style="394" customWidth="1"/>
    <col min="9207" max="9207" width="36.42578125" style="394" customWidth="1"/>
    <col min="9208" max="9208" width="8" style="394" customWidth="1"/>
    <col min="9209" max="9209" width="15.5703125" style="394" customWidth="1"/>
    <col min="9210" max="9210" width="17.28515625" style="394" customWidth="1"/>
    <col min="9211" max="9211" width="18.85546875" style="394" customWidth="1"/>
    <col min="9212" max="9212" width="81" style="394" customWidth="1"/>
    <col min="9213" max="9213" width="14.85546875" style="394" customWidth="1"/>
    <col min="9214" max="9214" width="15.7109375" style="394" customWidth="1"/>
    <col min="9215" max="9215" width="17.5703125" style="394" customWidth="1"/>
    <col min="9216" max="9216" width="18.42578125" style="394" customWidth="1"/>
    <col min="9217" max="9217" width="16.5703125" style="394" customWidth="1"/>
    <col min="9218" max="9218" width="17.7109375" style="394" customWidth="1"/>
    <col min="9219" max="9219" width="17.85546875" style="394" customWidth="1"/>
    <col min="9220" max="9220" width="18.42578125" style="394" customWidth="1"/>
    <col min="9221" max="9221" width="15.42578125" style="394" customWidth="1"/>
    <col min="9222" max="9222" width="14.5703125" style="394" customWidth="1"/>
    <col min="9223" max="9223" width="15" style="394" customWidth="1"/>
    <col min="9224" max="9224" width="6.7109375" style="394" customWidth="1"/>
    <col min="9225" max="9225" width="14.28515625" style="394" customWidth="1"/>
    <col min="9226" max="9226" width="17.5703125" style="394" customWidth="1"/>
    <col min="9227" max="9227" width="27.7109375" style="394" customWidth="1"/>
    <col min="9228" max="9230" width="9.140625" style="394"/>
    <col min="9231" max="9231" width="14.85546875" style="394" customWidth="1"/>
    <col min="9232" max="9232" width="13.85546875" style="394" customWidth="1"/>
    <col min="9233" max="9455" width="9.140625" style="394"/>
    <col min="9456" max="9456" width="6.5703125" style="394" customWidth="1"/>
    <col min="9457" max="9457" width="79.5703125" style="394" customWidth="1"/>
    <col min="9458" max="9458" width="23.5703125" style="394" customWidth="1"/>
    <col min="9459" max="9459" width="27.85546875" style="394" customWidth="1"/>
    <col min="9460" max="9460" width="22.28515625" style="394" customWidth="1"/>
    <col min="9461" max="9461" width="23.5703125" style="394" customWidth="1"/>
    <col min="9462" max="9462" width="39" style="394" customWidth="1"/>
    <col min="9463" max="9463" width="36.42578125" style="394" customWidth="1"/>
    <col min="9464" max="9464" width="8" style="394" customWidth="1"/>
    <col min="9465" max="9465" width="15.5703125" style="394" customWidth="1"/>
    <col min="9466" max="9466" width="17.28515625" style="394" customWidth="1"/>
    <col min="9467" max="9467" width="18.85546875" style="394" customWidth="1"/>
    <col min="9468" max="9468" width="81" style="394" customWidth="1"/>
    <col min="9469" max="9469" width="14.85546875" style="394" customWidth="1"/>
    <col min="9470" max="9470" width="15.7109375" style="394" customWidth="1"/>
    <col min="9471" max="9471" width="17.5703125" style="394" customWidth="1"/>
    <col min="9472" max="9472" width="18.42578125" style="394" customWidth="1"/>
    <col min="9473" max="9473" width="16.5703125" style="394" customWidth="1"/>
    <col min="9474" max="9474" width="17.7109375" style="394" customWidth="1"/>
    <col min="9475" max="9475" width="17.85546875" style="394" customWidth="1"/>
    <col min="9476" max="9476" width="18.42578125" style="394" customWidth="1"/>
    <col min="9477" max="9477" width="15.42578125" style="394" customWidth="1"/>
    <col min="9478" max="9478" width="14.5703125" style="394" customWidth="1"/>
    <col min="9479" max="9479" width="15" style="394" customWidth="1"/>
    <col min="9480" max="9480" width="6.7109375" style="394" customWidth="1"/>
    <col min="9481" max="9481" width="14.28515625" style="394" customWidth="1"/>
    <col min="9482" max="9482" width="17.5703125" style="394" customWidth="1"/>
    <col min="9483" max="9483" width="27.7109375" style="394" customWidth="1"/>
    <col min="9484" max="9486" width="9.140625" style="394"/>
    <col min="9487" max="9487" width="14.85546875" style="394" customWidth="1"/>
    <col min="9488" max="9488" width="13.85546875" style="394" customWidth="1"/>
    <col min="9489" max="9711" width="9.140625" style="394"/>
    <col min="9712" max="9712" width="6.5703125" style="394" customWidth="1"/>
    <col min="9713" max="9713" width="79.5703125" style="394" customWidth="1"/>
    <col min="9714" max="9714" width="23.5703125" style="394" customWidth="1"/>
    <col min="9715" max="9715" width="27.85546875" style="394" customWidth="1"/>
    <col min="9716" max="9716" width="22.28515625" style="394" customWidth="1"/>
    <col min="9717" max="9717" width="23.5703125" style="394" customWidth="1"/>
    <col min="9718" max="9718" width="39" style="394" customWidth="1"/>
    <col min="9719" max="9719" width="36.42578125" style="394" customWidth="1"/>
    <col min="9720" max="9720" width="8" style="394" customWidth="1"/>
    <col min="9721" max="9721" width="15.5703125" style="394" customWidth="1"/>
    <col min="9722" max="9722" width="17.28515625" style="394" customWidth="1"/>
    <col min="9723" max="9723" width="18.85546875" style="394" customWidth="1"/>
    <col min="9724" max="9724" width="81" style="394" customWidth="1"/>
    <col min="9725" max="9725" width="14.85546875" style="394" customWidth="1"/>
    <col min="9726" max="9726" width="15.7109375" style="394" customWidth="1"/>
    <col min="9727" max="9727" width="17.5703125" style="394" customWidth="1"/>
    <col min="9728" max="9728" width="18.42578125" style="394" customWidth="1"/>
    <col min="9729" max="9729" width="16.5703125" style="394" customWidth="1"/>
    <col min="9730" max="9730" width="17.7109375" style="394" customWidth="1"/>
    <col min="9731" max="9731" width="17.85546875" style="394" customWidth="1"/>
    <col min="9732" max="9732" width="18.42578125" style="394" customWidth="1"/>
    <col min="9733" max="9733" width="15.42578125" style="394" customWidth="1"/>
    <col min="9734" max="9734" width="14.5703125" style="394" customWidth="1"/>
    <col min="9735" max="9735" width="15" style="394" customWidth="1"/>
    <col min="9736" max="9736" width="6.7109375" style="394" customWidth="1"/>
    <col min="9737" max="9737" width="14.28515625" style="394" customWidth="1"/>
    <col min="9738" max="9738" width="17.5703125" style="394" customWidth="1"/>
    <col min="9739" max="9739" width="27.7109375" style="394" customWidth="1"/>
    <col min="9740" max="9742" width="9.140625" style="394"/>
    <col min="9743" max="9743" width="14.85546875" style="394" customWidth="1"/>
    <col min="9744" max="9744" width="13.85546875" style="394" customWidth="1"/>
    <col min="9745" max="9967" width="9.140625" style="394"/>
    <col min="9968" max="9968" width="6.5703125" style="394" customWidth="1"/>
    <col min="9969" max="9969" width="79.5703125" style="394" customWidth="1"/>
    <col min="9970" max="9970" width="23.5703125" style="394" customWidth="1"/>
    <col min="9971" max="9971" width="27.85546875" style="394" customWidth="1"/>
    <col min="9972" max="9972" width="22.28515625" style="394" customWidth="1"/>
    <col min="9973" max="9973" width="23.5703125" style="394" customWidth="1"/>
    <col min="9974" max="9974" width="39" style="394" customWidth="1"/>
    <col min="9975" max="9975" width="36.42578125" style="394" customWidth="1"/>
    <col min="9976" max="9976" width="8" style="394" customWidth="1"/>
    <col min="9977" max="9977" width="15.5703125" style="394" customWidth="1"/>
    <col min="9978" max="9978" width="17.28515625" style="394" customWidth="1"/>
    <col min="9979" max="9979" width="18.85546875" style="394" customWidth="1"/>
    <col min="9980" max="9980" width="81" style="394" customWidth="1"/>
    <col min="9981" max="9981" width="14.85546875" style="394" customWidth="1"/>
    <col min="9982" max="9982" width="15.7109375" style="394" customWidth="1"/>
    <col min="9983" max="9983" width="17.5703125" style="394" customWidth="1"/>
    <col min="9984" max="9984" width="18.42578125" style="394" customWidth="1"/>
    <col min="9985" max="9985" width="16.5703125" style="394" customWidth="1"/>
    <col min="9986" max="9986" width="17.7109375" style="394" customWidth="1"/>
    <col min="9987" max="9987" width="17.85546875" style="394" customWidth="1"/>
    <col min="9988" max="9988" width="18.42578125" style="394" customWidth="1"/>
    <col min="9989" max="9989" width="15.42578125" style="394" customWidth="1"/>
    <col min="9990" max="9990" width="14.5703125" style="394" customWidth="1"/>
    <col min="9991" max="9991" width="15" style="394" customWidth="1"/>
    <col min="9992" max="9992" width="6.7109375" style="394" customWidth="1"/>
    <col min="9993" max="9993" width="14.28515625" style="394" customWidth="1"/>
    <col min="9994" max="9994" width="17.5703125" style="394" customWidth="1"/>
    <col min="9995" max="9995" width="27.7109375" style="394" customWidth="1"/>
    <col min="9996" max="9998" width="9.140625" style="394"/>
    <col min="9999" max="9999" width="14.85546875" style="394" customWidth="1"/>
    <col min="10000" max="10000" width="13.85546875" style="394" customWidth="1"/>
    <col min="10001" max="10223" width="9.140625" style="394"/>
    <col min="10224" max="10224" width="6.5703125" style="394" customWidth="1"/>
    <col min="10225" max="10225" width="79.5703125" style="394" customWidth="1"/>
    <col min="10226" max="10226" width="23.5703125" style="394" customWidth="1"/>
    <col min="10227" max="10227" width="27.85546875" style="394" customWidth="1"/>
    <col min="10228" max="10228" width="22.28515625" style="394" customWidth="1"/>
    <col min="10229" max="10229" width="23.5703125" style="394" customWidth="1"/>
    <col min="10230" max="10230" width="39" style="394" customWidth="1"/>
    <col min="10231" max="10231" width="36.42578125" style="394" customWidth="1"/>
    <col min="10232" max="10232" width="8" style="394" customWidth="1"/>
    <col min="10233" max="10233" width="15.5703125" style="394" customWidth="1"/>
    <col min="10234" max="10234" width="17.28515625" style="394" customWidth="1"/>
    <col min="10235" max="10235" width="18.85546875" style="394" customWidth="1"/>
    <col min="10236" max="10236" width="81" style="394" customWidth="1"/>
    <col min="10237" max="10237" width="14.85546875" style="394" customWidth="1"/>
    <col min="10238" max="10238" width="15.7109375" style="394" customWidth="1"/>
    <col min="10239" max="10239" width="17.5703125" style="394" customWidth="1"/>
    <col min="10240" max="10240" width="18.42578125" style="394" customWidth="1"/>
    <col min="10241" max="10241" width="16.5703125" style="394" customWidth="1"/>
    <col min="10242" max="10242" width="17.7109375" style="394" customWidth="1"/>
    <col min="10243" max="10243" width="17.85546875" style="394" customWidth="1"/>
    <col min="10244" max="10244" width="18.42578125" style="394" customWidth="1"/>
    <col min="10245" max="10245" width="15.42578125" style="394" customWidth="1"/>
    <col min="10246" max="10246" width="14.5703125" style="394" customWidth="1"/>
    <col min="10247" max="10247" width="15" style="394" customWidth="1"/>
    <col min="10248" max="10248" width="6.7109375" style="394" customWidth="1"/>
    <col min="10249" max="10249" width="14.28515625" style="394" customWidth="1"/>
    <col min="10250" max="10250" width="17.5703125" style="394" customWidth="1"/>
    <col min="10251" max="10251" width="27.7109375" style="394" customWidth="1"/>
    <col min="10252" max="10254" width="9.140625" style="394"/>
    <col min="10255" max="10255" width="14.85546875" style="394" customWidth="1"/>
    <col min="10256" max="10256" width="13.85546875" style="394" customWidth="1"/>
    <col min="10257" max="10479" width="9.140625" style="394"/>
    <col min="10480" max="10480" width="6.5703125" style="394" customWidth="1"/>
    <col min="10481" max="10481" width="79.5703125" style="394" customWidth="1"/>
    <col min="10482" max="10482" width="23.5703125" style="394" customWidth="1"/>
    <col min="10483" max="10483" width="27.85546875" style="394" customWidth="1"/>
    <col min="10484" max="10484" width="22.28515625" style="394" customWidth="1"/>
    <col min="10485" max="10485" width="23.5703125" style="394" customWidth="1"/>
    <col min="10486" max="10486" width="39" style="394" customWidth="1"/>
    <col min="10487" max="10487" width="36.42578125" style="394" customWidth="1"/>
    <col min="10488" max="10488" width="8" style="394" customWidth="1"/>
    <col min="10489" max="10489" width="15.5703125" style="394" customWidth="1"/>
    <col min="10490" max="10490" width="17.28515625" style="394" customWidth="1"/>
    <col min="10491" max="10491" width="18.85546875" style="394" customWidth="1"/>
    <col min="10492" max="10492" width="81" style="394" customWidth="1"/>
    <col min="10493" max="10493" width="14.85546875" style="394" customWidth="1"/>
    <col min="10494" max="10494" width="15.7109375" style="394" customWidth="1"/>
    <col min="10495" max="10495" width="17.5703125" style="394" customWidth="1"/>
    <col min="10496" max="10496" width="18.42578125" style="394" customWidth="1"/>
    <col min="10497" max="10497" width="16.5703125" style="394" customWidth="1"/>
    <col min="10498" max="10498" width="17.7109375" style="394" customWidth="1"/>
    <col min="10499" max="10499" width="17.85546875" style="394" customWidth="1"/>
    <col min="10500" max="10500" width="18.42578125" style="394" customWidth="1"/>
    <col min="10501" max="10501" width="15.42578125" style="394" customWidth="1"/>
    <col min="10502" max="10502" width="14.5703125" style="394" customWidth="1"/>
    <col min="10503" max="10503" width="15" style="394" customWidth="1"/>
    <col min="10504" max="10504" width="6.7109375" style="394" customWidth="1"/>
    <col min="10505" max="10505" width="14.28515625" style="394" customWidth="1"/>
    <col min="10506" max="10506" width="17.5703125" style="394" customWidth="1"/>
    <col min="10507" max="10507" width="27.7109375" style="394" customWidth="1"/>
    <col min="10508" max="10510" width="9.140625" style="394"/>
    <col min="10511" max="10511" width="14.85546875" style="394" customWidth="1"/>
    <col min="10512" max="10512" width="13.85546875" style="394" customWidth="1"/>
    <col min="10513" max="10735" width="9.140625" style="394"/>
    <col min="10736" max="10736" width="6.5703125" style="394" customWidth="1"/>
    <col min="10737" max="10737" width="79.5703125" style="394" customWidth="1"/>
    <col min="10738" max="10738" width="23.5703125" style="394" customWidth="1"/>
    <col min="10739" max="10739" width="27.85546875" style="394" customWidth="1"/>
    <col min="10740" max="10740" width="22.28515625" style="394" customWidth="1"/>
    <col min="10741" max="10741" width="23.5703125" style="394" customWidth="1"/>
    <col min="10742" max="10742" width="39" style="394" customWidth="1"/>
    <col min="10743" max="10743" width="36.42578125" style="394" customWidth="1"/>
    <col min="10744" max="10744" width="8" style="394" customWidth="1"/>
    <col min="10745" max="10745" width="15.5703125" style="394" customWidth="1"/>
    <col min="10746" max="10746" width="17.28515625" style="394" customWidth="1"/>
    <col min="10747" max="10747" width="18.85546875" style="394" customWidth="1"/>
    <col min="10748" max="10748" width="81" style="394" customWidth="1"/>
    <col min="10749" max="10749" width="14.85546875" style="394" customWidth="1"/>
    <col min="10750" max="10750" width="15.7109375" style="394" customWidth="1"/>
    <col min="10751" max="10751" width="17.5703125" style="394" customWidth="1"/>
    <col min="10752" max="10752" width="18.42578125" style="394" customWidth="1"/>
    <col min="10753" max="10753" width="16.5703125" style="394" customWidth="1"/>
    <col min="10754" max="10754" width="17.7109375" style="394" customWidth="1"/>
    <col min="10755" max="10755" width="17.85546875" style="394" customWidth="1"/>
    <col min="10756" max="10756" width="18.42578125" style="394" customWidth="1"/>
    <col min="10757" max="10757" width="15.42578125" style="394" customWidth="1"/>
    <col min="10758" max="10758" width="14.5703125" style="394" customWidth="1"/>
    <col min="10759" max="10759" width="15" style="394" customWidth="1"/>
    <col min="10760" max="10760" width="6.7109375" style="394" customWidth="1"/>
    <col min="10761" max="10761" width="14.28515625" style="394" customWidth="1"/>
    <col min="10762" max="10762" width="17.5703125" style="394" customWidth="1"/>
    <col min="10763" max="10763" width="27.7109375" style="394" customWidth="1"/>
    <col min="10764" max="10766" width="9.140625" style="394"/>
    <col min="10767" max="10767" width="14.85546875" style="394" customWidth="1"/>
    <col min="10768" max="10768" width="13.85546875" style="394" customWidth="1"/>
    <col min="10769" max="10991" width="9.140625" style="394"/>
    <col min="10992" max="10992" width="6.5703125" style="394" customWidth="1"/>
    <col min="10993" max="10993" width="79.5703125" style="394" customWidth="1"/>
    <col min="10994" max="10994" width="23.5703125" style="394" customWidth="1"/>
    <col min="10995" max="10995" width="27.85546875" style="394" customWidth="1"/>
    <col min="10996" max="10996" width="22.28515625" style="394" customWidth="1"/>
    <col min="10997" max="10997" width="23.5703125" style="394" customWidth="1"/>
    <col min="10998" max="10998" width="39" style="394" customWidth="1"/>
    <col min="10999" max="10999" width="36.42578125" style="394" customWidth="1"/>
    <col min="11000" max="11000" width="8" style="394" customWidth="1"/>
    <col min="11001" max="11001" width="15.5703125" style="394" customWidth="1"/>
    <col min="11002" max="11002" width="17.28515625" style="394" customWidth="1"/>
    <col min="11003" max="11003" width="18.85546875" style="394" customWidth="1"/>
    <col min="11004" max="11004" width="81" style="394" customWidth="1"/>
    <col min="11005" max="11005" width="14.85546875" style="394" customWidth="1"/>
    <col min="11006" max="11006" width="15.7109375" style="394" customWidth="1"/>
    <col min="11007" max="11007" width="17.5703125" style="394" customWidth="1"/>
    <col min="11008" max="11008" width="18.42578125" style="394" customWidth="1"/>
    <col min="11009" max="11009" width="16.5703125" style="394" customWidth="1"/>
    <col min="11010" max="11010" width="17.7109375" style="394" customWidth="1"/>
    <col min="11011" max="11011" width="17.85546875" style="394" customWidth="1"/>
    <col min="11012" max="11012" width="18.42578125" style="394" customWidth="1"/>
    <col min="11013" max="11013" width="15.42578125" style="394" customWidth="1"/>
    <col min="11014" max="11014" width="14.5703125" style="394" customWidth="1"/>
    <col min="11015" max="11015" width="15" style="394" customWidth="1"/>
    <col min="11016" max="11016" width="6.7109375" style="394" customWidth="1"/>
    <col min="11017" max="11017" width="14.28515625" style="394" customWidth="1"/>
    <col min="11018" max="11018" width="17.5703125" style="394" customWidth="1"/>
    <col min="11019" max="11019" width="27.7109375" style="394" customWidth="1"/>
    <col min="11020" max="11022" width="9.140625" style="394"/>
    <col min="11023" max="11023" width="14.85546875" style="394" customWidth="1"/>
    <col min="11024" max="11024" width="13.85546875" style="394" customWidth="1"/>
    <col min="11025" max="11247" width="9.140625" style="394"/>
    <col min="11248" max="11248" width="6.5703125" style="394" customWidth="1"/>
    <col min="11249" max="11249" width="79.5703125" style="394" customWidth="1"/>
    <col min="11250" max="11250" width="23.5703125" style="394" customWidth="1"/>
    <col min="11251" max="11251" width="27.85546875" style="394" customWidth="1"/>
    <col min="11252" max="11252" width="22.28515625" style="394" customWidth="1"/>
    <col min="11253" max="11253" width="23.5703125" style="394" customWidth="1"/>
    <col min="11254" max="11254" width="39" style="394" customWidth="1"/>
    <col min="11255" max="11255" width="36.42578125" style="394" customWidth="1"/>
    <col min="11256" max="11256" width="8" style="394" customWidth="1"/>
    <col min="11257" max="11257" width="15.5703125" style="394" customWidth="1"/>
    <col min="11258" max="11258" width="17.28515625" style="394" customWidth="1"/>
    <col min="11259" max="11259" width="18.85546875" style="394" customWidth="1"/>
    <col min="11260" max="11260" width="81" style="394" customWidth="1"/>
    <col min="11261" max="11261" width="14.85546875" style="394" customWidth="1"/>
    <col min="11262" max="11262" width="15.7109375" style="394" customWidth="1"/>
    <col min="11263" max="11263" width="17.5703125" style="394" customWidth="1"/>
    <col min="11264" max="11264" width="18.42578125" style="394" customWidth="1"/>
    <col min="11265" max="11265" width="16.5703125" style="394" customWidth="1"/>
    <col min="11266" max="11266" width="17.7109375" style="394" customWidth="1"/>
    <col min="11267" max="11267" width="17.85546875" style="394" customWidth="1"/>
    <col min="11268" max="11268" width="18.42578125" style="394" customWidth="1"/>
    <col min="11269" max="11269" width="15.42578125" style="394" customWidth="1"/>
    <col min="11270" max="11270" width="14.5703125" style="394" customWidth="1"/>
    <col min="11271" max="11271" width="15" style="394" customWidth="1"/>
    <col min="11272" max="11272" width="6.7109375" style="394" customWidth="1"/>
    <col min="11273" max="11273" width="14.28515625" style="394" customWidth="1"/>
    <col min="11274" max="11274" width="17.5703125" style="394" customWidth="1"/>
    <col min="11275" max="11275" width="27.7109375" style="394" customWidth="1"/>
    <col min="11276" max="11278" width="9.140625" style="394"/>
    <col min="11279" max="11279" width="14.85546875" style="394" customWidth="1"/>
    <col min="11280" max="11280" width="13.85546875" style="394" customWidth="1"/>
    <col min="11281" max="11503" width="9.140625" style="394"/>
    <col min="11504" max="11504" width="6.5703125" style="394" customWidth="1"/>
    <col min="11505" max="11505" width="79.5703125" style="394" customWidth="1"/>
    <col min="11506" max="11506" width="23.5703125" style="394" customWidth="1"/>
    <col min="11507" max="11507" width="27.85546875" style="394" customWidth="1"/>
    <col min="11508" max="11508" width="22.28515625" style="394" customWidth="1"/>
    <col min="11509" max="11509" width="23.5703125" style="394" customWidth="1"/>
    <col min="11510" max="11510" width="39" style="394" customWidth="1"/>
    <col min="11511" max="11511" width="36.42578125" style="394" customWidth="1"/>
    <col min="11512" max="11512" width="8" style="394" customWidth="1"/>
    <col min="11513" max="11513" width="15.5703125" style="394" customWidth="1"/>
    <col min="11514" max="11514" width="17.28515625" style="394" customWidth="1"/>
    <col min="11515" max="11515" width="18.85546875" style="394" customWidth="1"/>
    <col min="11516" max="11516" width="81" style="394" customWidth="1"/>
    <col min="11517" max="11517" width="14.85546875" style="394" customWidth="1"/>
    <col min="11518" max="11518" width="15.7109375" style="394" customWidth="1"/>
    <col min="11519" max="11519" width="17.5703125" style="394" customWidth="1"/>
    <col min="11520" max="11520" width="18.42578125" style="394" customWidth="1"/>
    <col min="11521" max="11521" width="16.5703125" style="394" customWidth="1"/>
    <col min="11522" max="11522" width="17.7109375" style="394" customWidth="1"/>
    <col min="11523" max="11523" width="17.85546875" style="394" customWidth="1"/>
    <col min="11524" max="11524" width="18.42578125" style="394" customWidth="1"/>
    <col min="11525" max="11525" width="15.42578125" style="394" customWidth="1"/>
    <col min="11526" max="11526" width="14.5703125" style="394" customWidth="1"/>
    <col min="11527" max="11527" width="15" style="394" customWidth="1"/>
    <col min="11528" max="11528" width="6.7109375" style="394" customWidth="1"/>
    <col min="11529" max="11529" width="14.28515625" style="394" customWidth="1"/>
    <col min="11530" max="11530" width="17.5703125" style="394" customWidth="1"/>
    <col min="11531" max="11531" width="27.7109375" style="394" customWidth="1"/>
    <col min="11532" max="11534" width="9.140625" style="394"/>
    <col min="11535" max="11535" width="14.85546875" style="394" customWidth="1"/>
    <col min="11536" max="11536" width="13.85546875" style="394" customWidth="1"/>
    <col min="11537" max="11759" width="9.140625" style="394"/>
    <col min="11760" max="11760" width="6.5703125" style="394" customWidth="1"/>
    <col min="11761" max="11761" width="79.5703125" style="394" customWidth="1"/>
    <col min="11762" max="11762" width="23.5703125" style="394" customWidth="1"/>
    <col min="11763" max="11763" width="27.85546875" style="394" customWidth="1"/>
    <col min="11764" max="11764" width="22.28515625" style="394" customWidth="1"/>
    <col min="11765" max="11765" width="23.5703125" style="394" customWidth="1"/>
    <col min="11766" max="11766" width="39" style="394" customWidth="1"/>
    <col min="11767" max="11767" width="36.42578125" style="394" customWidth="1"/>
    <col min="11768" max="11768" width="8" style="394" customWidth="1"/>
    <col min="11769" max="11769" width="15.5703125" style="394" customWidth="1"/>
    <col min="11770" max="11770" width="17.28515625" style="394" customWidth="1"/>
    <col min="11771" max="11771" width="18.85546875" style="394" customWidth="1"/>
    <col min="11772" max="11772" width="81" style="394" customWidth="1"/>
    <col min="11773" max="11773" width="14.85546875" style="394" customWidth="1"/>
    <col min="11774" max="11774" width="15.7109375" style="394" customWidth="1"/>
    <col min="11775" max="11775" width="17.5703125" style="394" customWidth="1"/>
    <col min="11776" max="11776" width="18.42578125" style="394" customWidth="1"/>
    <col min="11777" max="11777" width="16.5703125" style="394" customWidth="1"/>
    <col min="11778" max="11778" width="17.7109375" style="394" customWidth="1"/>
    <col min="11779" max="11779" width="17.85546875" style="394" customWidth="1"/>
    <col min="11780" max="11780" width="18.42578125" style="394" customWidth="1"/>
    <col min="11781" max="11781" width="15.42578125" style="394" customWidth="1"/>
    <col min="11782" max="11782" width="14.5703125" style="394" customWidth="1"/>
    <col min="11783" max="11783" width="15" style="394" customWidth="1"/>
    <col min="11784" max="11784" width="6.7109375" style="394" customWidth="1"/>
    <col min="11785" max="11785" width="14.28515625" style="394" customWidth="1"/>
    <col min="11786" max="11786" width="17.5703125" style="394" customWidth="1"/>
    <col min="11787" max="11787" width="27.7109375" style="394" customWidth="1"/>
    <col min="11788" max="11790" width="9.140625" style="394"/>
    <col min="11791" max="11791" width="14.85546875" style="394" customWidth="1"/>
    <col min="11792" max="11792" width="13.85546875" style="394" customWidth="1"/>
    <col min="11793" max="12015" width="9.140625" style="394"/>
    <col min="12016" max="12016" width="6.5703125" style="394" customWidth="1"/>
    <col min="12017" max="12017" width="79.5703125" style="394" customWidth="1"/>
    <col min="12018" max="12018" width="23.5703125" style="394" customWidth="1"/>
    <col min="12019" max="12019" width="27.85546875" style="394" customWidth="1"/>
    <col min="12020" max="12020" width="22.28515625" style="394" customWidth="1"/>
    <col min="12021" max="12021" width="23.5703125" style="394" customWidth="1"/>
    <col min="12022" max="12022" width="39" style="394" customWidth="1"/>
    <col min="12023" max="12023" width="36.42578125" style="394" customWidth="1"/>
    <col min="12024" max="12024" width="8" style="394" customWidth="1"/>
    <col min="12025" max="12025" width="15.5703125" style="394" customWidth="1"/>
    <col min="12026" max="12026" width="17.28515625" style="394" customWidth="1"/>
    <col min="12027" max="12027" width="18.85546875" style="394" customWidth="1"/>
    <col min="12028" max="12028" width="81" style="394" customWidth="1"/>
    <col min="12029" max="12029" width="14.85546875" style="394" customWidth="1"/>
    <col min="12030" max="12030" width="15.7109375" style="394" customWidth="1"/>
    <col min="12031" max="12031" width="17.5703125" style="394" customWidth="1"/>
    <col min="12032" max="12032" width="18.42578125" style="394" customWidth="1"/>
    <col min="12033" max="12033" width="16.5703125" style="394" customWidth="1"/>
    <col min="12034" max="12034" width="17.7109375" style="394" customWidth="1"/>
    <col min="12035" max="12035" width="17.85546875" style="394" customWidth="1"/>
    <col min="12036" max="12036" width="18.42578125" style="394" customWidth="1"/>
    <col min="12037" max="12037" width="15.42578125" style="394" customWidth="1"/>
    <col min="12038" max="12038" width="14.5703125" style="394" customWidth="1"/>
    <col min="12039" max="12039" width="15" style="394" customWidth="1"/>
    <col min="12040" max="12040" width="6.7109375" style="394" customWidth="1"/>
    <col min="12041" max="12041" width="14.28515625" style="394" customWidth="1"/>
    <col min="12042" max="12042" width="17.5703125" style="394" customWidth="1"/>
    <col min="12043" max="12043" width="27.7109375" style="394" customWidth="1"/>
    <col min="12044" max="12046" width="9.140625" style="394"/>
    <col min="12047" max="12047" width="14.85546875" style="394" customWidth="1"/>
    <col min="12048" max="12048" width="13.85546875" style="394" customWidth="1"/>
    <col min="12049" max="12271" width="9.140625" style="394"/>
    <col min="12272" max="12272" width="6.5703125" style="394" customWidth="1"/>
    <col min="12273" max="12273" width="79.5703125" style="394" customWidth="1"/>
    <col min="12274" max="12274" width="23.5703125" style="394" customWidth="1"/>
    <col min="12275" max="12275" width="27.85546875" style="394" customWidth="1"/>
    <col min="12276" max="12276" width="22.28515625" style="394" customWidth="1"/>
    <col min="12277" max="12277" width="23.5703125" style="394" customWidth="1"/>
    <col min="12278" max="12278" width="39" style="394" customWidth="1"/>
    <col min="12279" max="12279" width="36.42578125" style="394" customWidth="1"/>
    <col min="12280" max="12280" width="8" style="394" customWidth="1"/>
    <col min="12281" max="12281" width="15.5703125" style="394" customWidth="1"/>
    <col min="12282" max="12282" width="17.28515625" style="394" customWidth="1"/>
    <col min="12283" max="12283" width="18.85546875" style="394" customWidth="1"/>
    <col min="12284" max="12284" width="81" style="394" customWidth="1"/>
    <col min="12285" max="12285" width="14.85546875" style="394" customWidth="1"/>
    <col min="12286" max="12286" width="15.7109375" style="394" customWidth="1"/>
    <col min="12287" max="12287" width="17.5703125" style="394" customWidth="1"/>
    <col min="12288" max="12288" width="18.42578125" style="394" customWidth="1"/>
    <col min="12289" max="12289" width="16.5703125" style="394" customWidth="1"/>
    <col min="12290" max="12290" width="17.7109375" style="394" customWidth="1"/>
    <col min="12291" max="12291" width="17.85546875" style="394" customWidth="1"/>
    <col min="12292" max="12292" width="18.42578125" style="394" customWidth="1"/>
    <col min="12293" max="12293" width="15.42578125" style="394" customWidth="1"/>
    <col min="12294" max="12294" width="14.5703125" style="394" customWidth="1"/>
    <col min="12295" max="12295" width="15" style="394" customWidth="1"/>
    <col min="12296" max="12296" width="6.7109375" style="394" customWidth="1"/>
    <col min="12297" max="12297" width="14.28515625" style="394" customWidth="1"/>
    <col min="12298" max="12298" width="17.5703125" style="394" customWidth="1"/>
    <col min="12299" max="12299" width="27.7109375" style="394" customWidth="1"/>
    <col min="12300" max="12302" width="9.140625" style="394"/>
    <col min="12303" max="12303" width="14.85546875" style="394" customWidth="1"/>
    <col min="12304" max="12304" width="13.85546875" style="394" customWidth="1"/>
    <col min="12305" max="12527" width="9.140625" style="394"/>
    <col min="12528" max="12528" width="6.5703125" style="394" customWidth="1"/>
    <col min="12529" max="12529" width="79.5703125" style="394" customWidth="1"/>
    <col min="12530" max="12530" width="23.5703125" style="394" customWidth="1"/>
    <col min="12531" max="12531" width="27.85546875" style="394" customWidth="1"/>
    <col min="12532" max="12532" width="22.28515625" style="394" customWidth="1"/>
    <col min="12533" max="12533" width="23.5703125" style="394" customWidth="1"/>
    <col min="12534" max="12534" width="39" style="394" customWidth="1"/>
    <col min="12535" max="12535" width="36.42578125" style="394" customWidth="1"/>
    <col min="12536" max="12536" width="8" style="394" customWidth="1"/>
    <col min="12537" max="12537" width="15.5703125" style="394" customWidth="1"/>
    <col min="12538" max="12538" width="17.28515625" style="394" customWidth="1"/>
    <col min="12539" max="12539" width="18.85546875" style="394" customWidth="1"/>
    <col min="12540" max="12540" width="81" style="394" customWidth="1"/>
    <col min="12541" max="12541" width="14.85546875" style="394" customWidth="1"/>
    <col min="12542" max="12542" width="15.7109375" style="394" customWidth="1"/>
    <col min="12543" max="12543" width="17.5703125" style="394" customWidth="1"/>
    <col min="12544" max="12544" width="18.42578125" style="394" customWidth="1"/>
    <col min="12545" max="12545" width="16.5703125" style="394" customWidth="1"/>
    <col min="12546" max="12546" width="17.7109375" style="394" customWidth="1"/>
    <col min="12547" max="12547" width="17.85546875" style="394" customWidth="1"/>
    <col min="12548" max="12548" width="18.42578125" style="394" customWidth="1"/>
    <col min="12549" max="12549" width="15.42578125" style="394" customWidth="1"/>
    <col min="12550" max="12550" width="14.5703125" style="394" customWidth="1"/>
    <col min="12551" max="12551" width="15" style="394" customWidth="1"/>
    <col min="12552" max="12552" width="6.7109375" style="394" customWidth="1"/>
    <col min="12553" max="12553" width="14.28515625" style="394" customWidth="1"/>
    <col min="12554" max="12554" width="17.5703125" style="394" customWidth="1"/>
    <col min="12555" max="12555" width="27.7109375" style="394" customWidth="1"/>
    <col min="12556" max="12558" width="9.140625" style="394"/>
    <col min="12559" max="12559" width="14.85546875" style="394" customWidth="1"/>
    <col min="12560" max="12560" width="13.85546875" style="394" customWidth="1"/>
    <col min="12561" max="12783" width="9.140625" style="394"/>
    <col min="12784" max="12784" width="6.5703125" style="394" customWidth="1"/>
    <col min="12785" max="12785" width="79.5703125" style="394" customWidth="1"/>
    <col min="12786" max="12786" width="23.5703125" style="394" customWidth="1"/>
    <col min="12787" max="12787" width="27.85546875" style="394" customWidth="1"/>
    <col min="12788" max="12788" width="22.28515625" style="394" customWidth="1"/>
    <col min="12789" max="12789" width="23.5703125" style="394" customWidth="1"/>
    <col min="12790" max="12790" width="39" style="394" customWidth="1"/>
    <col min="12791" max="12791" width="36.42578125" style="394" customWidth="1"/>
    <col min="12792" max="12792" width="8" style="394" customWidth="1"/>
    <col min="12793" max="12793" width="15.5703125" style="394" customWidth="1"/>
    <col min="12794" max="12794" width="17.28515625" style="394" customWidth="1"/>
    <col min="12795" max="12795" width="18.85546875" style="394" customWidth="1"/>
    <col min="12796" max="12796" width="81" style="394" customWidth="1"/>
    <col min="12797" max="12797" width="14.85546875" style="394" customWidth="1"/>
    <col min="12798" max="12798" width="15.7109375" style="394" customWidth="1"/>
    <col min="12799" max="12799" width="17.5703125" style="394" customWidth="1"/>
    <col min="12800" max="12800" width="18.42578125" style="394" customWidth="1"/>
    <col min="12801" max="12801" width="16.5703125" style="394" customWidth="1"/>
    <col min="12802" max="12802" width="17.7109375" style="394" customWidth="1"/>
    <col min="12803" max="12803" width="17.85546875" style="394" customWidth="1"/>
    <col min="12804" max="12804" width="18.42578125" style="394" customWidth="1"/>
    <col min="12805" max="12805" width="15.42578125" style="394" customWidth="1"/>
    <col min="12806" max="12806" width="14.5703125" style="394" customWidth="1"/>
    <col min="12807" max="12807" width="15" style="394" customWidth="1"/>
    <col min="12808" max="12808" width="6.7109375" style="394" customWidth="1"/>
    <col min="12809" max="12809" width="14.28515625" style="394" customWidth="1"/>
    <col min="12810" max="12810" width="17.5703125" style="394" customWidth="1"/>
    <col min="12811" max="12811" width="27.7109375" style="394" customWidth="1"/>
    <col min="12812" max="12814" width="9.140625" style="394"/>
    <col min="12815" max="12815" width="14.85546875" style="394" customWidth="1"/>
    <col min="12816" max="12816" width="13.85546875" style="394" customWidth="1"/>
    <col min="12817" max="13039" width="9.140625" style="394"/>
    <col min="13040" max="13040" width="6.5703125" style="394" customWidth="1"/>
    <col min="13041" max="13041" width="79.5703125" style="394" customWidth="1"/>
    <col min="13042" max="13042" width="23.5703125" style="394" customWidth="1"/>
    <col min="13043" max="13043" width="27.85546875" style="394" customWidth="1"/>
    <col min="13044" max="13044" width="22.28515625" style="394" customWidth="1"/>
    <col min="13045" max="13045" width="23.5703125" style="394" customWidth="1"/>
    <col min="13046" max="13046" width="39" style="394" customWidth="1"/>
    <col min="13047" max="13047" width="36.42578125" style="394" customWidth="1"/>
    <col min="13048" max="13048" width="8" style="394" customWidth="1"/>
    <col min="13049" max="13049" width="15.5703125" style="394" customWidth="1"/>
    <col min="13050" max="13050" width="17.28515625" style="394" customWidth="1"/>
    <col min="13051" max="13051" width="18.85546875" style="394" customWidth="1"/>
    <col min="13052" max="13052" width="81" style="394" customWidth="1"/>
    <col min="13053" max="13053" width="14.85546875" style="394" customWidth="1"/>
    <col min="13054" max="13054" width="15.7109375" style="394" customWidth="1"/>
    <col min="13055" max="13055" width="17.5703125" style="394" customWidth="1"/>
    <col min="13056" max="13056" width="18.42578125" style="394" customWidth="1"/>
    <col min="13057" max="13057" width="16.5703125" style="394" customWidth="1"/>
    <col min="13058" max="13058" width="17.7109375" style="394" customWidth="1"/>
    <col min="13059" max="13059" width="17.85546875" style="394" customWidth="1"/>
    <col min="13060" max="13060" width="18.42578125" style="394" customWidth="1"/>
    <col min="13061" max="13061" width="15.42578125" style="394" customWidth="1"/>
    <col min="13062" max="13062" width="14.5703125" style="394" customWidth="1"/>
    <col min="13063" max="13063" width="15" style="394" customWidth="1"/>
    <col min="13064" max="13064" width="6.7109375" style="394" customWidth="1"/>
    <col min="13065" max="13065" width="14.28515625" style="394" customWidth="1"/>
    <col min="13066" max="13066" width="17.5703125" style="394" customWidth="1"/>
    <col min="13067" max="13067" width="27.7109375" style="394" customWidth="1"/>
    <col min="13068" max="13070" width="9.140625" style="394"/>
    <col min="13071" max="13071" width="14.85546875" style="394" customWidth="1"/>
    <col min="13072" max="13072" width="13.85546875" style="394" customWidth="1"/>
    <col min="13073" max="13295" width="9.140625" style="394"/>
    <col min="13296" max="13296" width="6.5703125" style="394" customWidth="1"/>
    <col min="13297" max="13297" width="79.5703125" style="394" customWidth="1"/>
    <col min="13298" max="13298" width="23.5703125" style="394" customWidth="1"/>
    <col min="13299" max="13299" width="27.85546875" style="394" customWidth="1"/>
    <col min="13300" max="13300" width="22.28515625" style="394" customWidth="1"/>
    <col min="13301" max="13301" width="23.5703125" style="394" customWidth="1"/>
    <col min="13302" max="13302" width="39" style="394" customWidth="1"/>
    <col min="13303" max="13303" width="36.42578125" style="394" customWidth="1"/>
    <col min="13304" max="13304" width="8" style="394" customWidth="1"/>
    <col min="13305" max="13305" width="15.5703125" style="394" customWidth="1"/>
    <col min="13306" max="13306" width="17.28515625" style="394" customWidth="1"/>
    <col min="13307" max="13307" width="18.85546875" style="394" customWidth="1"/>
    <col min="13308" max="13308" width="81" style="394" customWidth="1"/>
    <col min="13309" max="13309" width="14.85546875" style="394" customWidth="1"/>
    <col min="13310" max="13310" width="15.7109375" style="394" customWidth="1"/>
    <col min="13311" max="13311" width="17.5703125" style="394" customWidth="1"/>
    <col min="13312" max="13312" width="18.42578125" style="394" customWidth="1"/>
    <col min="13313" max="13313" width="16.5703125" style="394" customWidth="1"/>
    <col min="13314" max="13314" width="17.7109375" style="394" customWidth="1"/>
    <col min="13315" max="13315" width="17.85546875" style="394" customWidth="1"/>
    <col min="13316" max="13316" width="18.42578125" style="394" customWidth="1"/>
    <col min="13317" max="13317" width="15.42578125" style="394" customWidth="1"/>
    <col min="13318" max="13318" width="14.5703125" style="394" customWidth="1"/>
    <col min="13319" max="13319" width="15" style="394" customWidth="1"/>
    <col min="13320" max="13320" width="6.7109375" style="394" customWidth="1"/>
    <col min="13321" max="13321" width="14.28515625" style="394" customWidth="1"/>
    <col min="13322" max="13322" width="17.5703125" style="394" customWidth="1"/>
    <col min="13323" max="13323" width="27.7109375" style="394" customWidth="1"/>
    <col min="13324" max="13326" width="9.140625" style="394"/>
    <col min="13327" max="13327" width="14.85546875" style="394" customWidth="1"/>
    <col min="13328" max="13328" width="13.85546875" style="394" customWidth="1"/>
    <col min="13329" max="13551" width="9.140625" style="394"/>
    <col min="13552" max="13552" width="6.5703125" style="394" customWidth="1"/>
    <col min="13553" max="13553" width="79.5703125" style="394" customWidth="1"/>
    <col min="13554" max="13554" width="23.5703125" style="394" customWidth="1"/>
    <col min="13555" max="13555" width="27.85546875" style="394" customWidth="1"/>
    <col min="13556" max="13556" width="22.28515625" style="394" customWidth="1"/>
    <col min="13557" max="13557" width="23.5703125" style="394" customWidth="1"/>
    <col min="13558" max="13558" width="39" style="394" customWidth="1"/>
    <col min="13559" max="13559" width="36.42578125" style="394" customWidth="1"/>
    <col min="13560" max="13560" width="8" style="394" customWidth="1"/>
    <col min="13561" max="13561" width="15.5703125" style="394" customWidth="1"/>
    <col min="13562" max="13562" width="17.28515625" style="394" customWidth="1"/>
    <col min="13563" max="13563" width="18.85546875" style="394" customWidth="1"/>
    <col min="13564" max="13564" width="81" style="394" customWidth="1"/>
    <col min="13565" max="13565" width="14.85546875" style="394" customWidth="1"/>
    <col min="13566" max="13566" width="15.7109375" style="394" customWidth="1"/>
    <col min="13567" max="13567" width="17.5703125" style="394" customWidth="1"/>
    <col min="13568" max="13568" width="18.42578125" style="394" customWidth="1"/>
    <col min="13569" max="13569" width="16.5703125" style="394" customWidth="1"/>
    <col min="13570" max="13570" width="17.7109375" style="394" customWidth="1"/>
    <col min="13571" max="13571" width="17.85546875" style="394" customWidth="1"/>
    <col min="13572" max="13572" width="18.42578125" style="394" customWidth="1"/>
    <col min="13573" max="13573" width="15.42578125" style="394" customWidth="1"/>
    <col min="13574" max="13574" width="14.5703125" style="394" customWidth="1"/>
    <col min="13575" max="13575" width="15" style="394" customWidth="1"/>
    <col min="13576" max="13576" width="6.7109375" style="394" customWidth="1"/>
    <col min="13577" max="13577" width="14.28515625" style="394" customWidth="1"/>
    <col min="13578" max="13578" width="17.5703125" style="394" customWidth="1"/>
    <col min="13579" max="13579" width="27.7109375" style="394" customWidth="1"/>
    <col min="13580" max="13582" width="9.140625" style="394"/>
    <col min="13583" max="13583" width="14.85546875" style="394" customWidth="1"/>
    <col min="13584" max="13584" width="13.85546875" style="394" customWidth="1"/>
    <col min="13585" max="13807" width="9.140625" style="394"/>
    <col min="13808" max="13808" width="6.5703125" style="394" customWidth="1"/>
    <col min="13809" max="13809" width="79.5703125" style="394" customWidth="1"/>
    <col min="13810" max="13810" width="23.5703125" style="394" customWidth="1"/>
    <col min="13811" max="13811" width="27.85546875" style="394" customWidth="1"/>
    <col min="13812" max="13812" width="22.28515625" style="394" customWidth="1"/>
    <col min="13813" max="13813" width="23.5703125" style="394" customWidth="1"/>
    <col min="13814" max="13814" width="39" style="394" customWidth="1"/>
    <col min="13815" max="13815" width="36.42578125" style="394" customWidth="1"/>
    <col min="13816" max="13816" width="8" style="394" customWidth="1"/>
    <col min="13817" max="13817" width="15.5703125" style="394" customWidth="1"/>
    <col min="13818" max="13818" width="17.28515625" style="394" customWidth="1"/>
    <col min="13819" max="13819" width="18.85546875" style="394" customWidth="1"/>
    <col min="13820" max="13820" width="81" style="394" customWidth="1"/>
    <col min="13821" max="13821" width="14.85546875" style="394" customWidth="1"/>
    <col min="13822" max="13822" width="15.7109375" style="394" customWidth="1"/>
    <col min="13823" max="13823" width="17.5703125" style="394" customWidth="1"/>
    <col min="13824" max="13824" width="18.42578125" style="394" customWidth="1"/>
    <col min="13825" max="13825" width="16.5703125" style="394" customWidth="1"/>
    <col min="13826" max="13826" width="17.7109375" style="394" customWidth="1"/>
    <col min="13827" max="13827" width="17.85546875" style="394" customWidth="1"/>
    <col min="13828" max="13828" width="18.42578125" style="394" customWidth="1"/>
    <col min="13829" max="13829" width="15.42578125" style="394" customWidth="1"/>
    <col min="13830" max="13830" width="14.5703125" style="394" customWidth="1"/>
    <col min="13831" max="13831" width="15" style="394" customWidth="1"/>
    <col min="13832" max="13832" width="6.7109375" style="394" customWidth="1"/>
    <col min="13833" max="13833" width="14.28515625" style="394" customWidth="1"/>
    <col min="13834" max="13834" width="17.5703125" style="394" customWidth="1"/>
    <col min="13835" max="13835" width="27.7109375" style="394" customWidth="1"/>
    <col min="13836" max="13838" width="9.140625" style="394"/>
    <col min="13839" max="13839" width="14.85546875" style="394" customWidth="1"/>
    <col min="13840" max="13840" width="13.85546875" style="394" customWidth="1"/>
    <col min="13841" max="14063" width="9.140625" style="394"/>
    <col min="14064" max="14064" width="6.5703125" style="394" customWidth="1"/>
    <col min="14065" max="14065" width="79.5703125" style="394" customWidth="1"/>
    <col min="14066" max="14066" width="23.5703125" style="394" customWidth="1"/>
    <col min="14067" max="14067" width="27.85546875" style="394" customWidth="1"/>
    <col min="14068" max="14068" width="22.28515625" style="394" customWidth="1"/>
    <col min="14069" max="14069" width="23.5703125" style="394" customWidth="1"/>
    <col min="14070" max="14070" width="39" style="394" customWidth="1"/>
    <col min="14071" max="14071" width="36.42578125" style="394" customWidth="1"/>
    <col min="14072" max="14072" width="8" style="394" customWidth="1"/>
    <col min="14073" max="14073" width="15.5703125" style="394" customWidth="1"/>
    <col min="14074" max="14074" width="17.28515625" style="394" customWidth="1"/>
    <col min="14075" max="14075" width="18.85546875" style="394" customWidth="1"/>
    <col min="14076" max="14076" width="81" style="394" customWidth="1"/>
    <col min="14077" max="14077" width="14.85546875" style="394" customWidth="1"/>
    <col min="14078" max="14078" width="15.7109375" style="394" customWidth="1"/>
    <col min="14079" max="14079" width="17.5703125" style="394" customWidth="1"/>
    <col min="14080" max="14080" width="18.42578125" style="394" customWidth="1"/>
    <col min="14081" max="14081" width="16.5703125" style="394" customWidth="1"/>
    <col min="14082" max="14082" width="17.7109375" style="394" customWidth="1"/>
    <col min="14083" max="14083" width="17.85546875" style="394" customWidth="1"/>
    <col min="14084" max="14084" width="18.42578125" style="394" customWidth="1"/>
    <col min="14085" max="14085" width="15.42578125" style="394" customWidth="1"/>
    <col min="14086" max="14086" width="14.5703125" style="394" customWidth="1"/>
    <col min="14087" max="14087" width="15" style="394" customWidth="1"/>
    <col min="14088" max="14088" width="6.7109375" style="394" customWidth="1"/>
    <col min="14089" max="14089" width="14.28515625" style="394" customWidth="1"/>
    <col min="14090" max="14090" width="17.5703125" style="394" customWidth="1"/>
    <col min="14091" max="14091" width="27.7109375" style="394" customWidth="1"/>
    <col min="14092" max="14094" width="9.140625" style="394"/>
    <col min="14095" max="14095" width="14.85546875" style="394" customWidth="1"/>
    <col min="14096" max="14096" width="13.85546875" style="394" customWidth="1"/>
    <col min="14097" max="14319" width="9.140625" style="394"/>
    <col min="14320" max="14320" width="6.5703125" style="394" customWidth="1"/>
    <col min="14321" max="14321" width="79.5703125" style="394" customWidth="1"/>
    <col min="14322" max="14322" width="23.5703125" style="394" customWidth="1"/>
    <col min="14323" max="14323" width="27.85546875" style="394" customWidth="1"/>
    <col min="14324" max="14324" width="22.28515625" style="394" customWidth="1"/>
    <col min="14325" max="14325" width="23.5703125" style="394" customWidth="1"/>
    <col min="14326" max="14326" width="39" style="394" customWidth="1"/>
    <col min="14327" max="14327" width="36.42578125" style="394" customWidth="1"/>
    <col min="14328" max="14328" width="8" style="394" customWidth="1"/>
    <col min="14329" max="14329" width="15.5703125" style="394" customWidth="1"/>
    <col min="14330" max="14330" width="17.28515625" style="394" customWidth="1"/>
    <col min="14331" max="14331" width="18.85546875" style="394" customWidth="1"/>
    <col min="14332" max="14332" width="81" style="394" customWidth="1"/>
    <col min="14333" max="14333" width="14.85546875" style="394" customWidth="1"/>
    <col min="14334" max="14334" width="15.7109375" style="394" customWidth="1"/>
    <col min="14335" max="14335" width="17.5703125" style="394" customWidth="1"/>
    <col min="14336" max="14336" width="18.42578125" style="394" customWidth="1"/>
    <col min="14337" max="14337" width="16.5703125" style="394" customWidth="1"/>
    <col min="14338" max="14338" width="17.7109375" style="394" customWidth="1"/>
    <col min="14339" max="14339" width="17.85546875" style="394" customWidth="1"/>
    <col min="14340" max="14340" width="18.42578125" style="394" customWidth="1"/>
    <col min="14341" max="14341" width="15.42578125" style="394" customWidth="1"/>
    <col min="14342" max="14342" width="14.5703125" style="394" customWidth="1"/>
    <col min="14343" max="14343" width="15" style="394" customWidth="1"/>
    <col min="14344" max="14344" width="6.7109375" style="394" customWidth="1"/>
    <col min="14345" max="14345" width="14.28515625" style="394" customWidth="1"/>
    <col min="14346" max="14346" width="17.5703125" style="394" customWidth="1"/>
    <col min="14347" max="14347" width="27.7109375" style="394" customWidth="1"/>
    <col min="14348" max="14350" width="9.140625" style="394"/>
    <col min="14351" max="14351" width="14.85546875" style="394" customWidth="1"/>
    <col min="14352" max="14352" width="13.85546875" style="394" customWidth="1"/>
    <col min="14353" max="14575" width="9.140625" style="394"/>
    <col min="14576" max="14576" width="6.5703125" style="394" customWidth="1"/>
    <col min="14577" max="14577" width="79.5703125" style="394" customWidth="1"/>
    <col min="14578" max="14578" width="23.5703125" style="394" customWidth="1"/>
    <col min="14579" max="14579" width="27.85546875" style="394" customWidth="1"/>
    <col min="14580" max="14580" width="22.28515625" style="394" customWidth="1"/>
    <col min="14581" max="14581" width="23.5703125" style="394" customWidth="1"/>
    <col min="14582" max="14582" width="39" style="394" customWidth="1"/>
    <col min="14583" max="14583" width="36.42578125" style="394" customWidth="1"/>
    <col min="14584" max="14584" width="8" style="394" customWidth="1"/>
    <col min="14585" max="14585" width="15.5703125" style="394" customWidth="1"/>
    <col min="14586" max="14586" width="17.28515625" style="394" customWidth="1"/>
    <col min="14587" max="14587" width="18.85546875" style="394" customWidth="1"/>
    <col min="14588" max="14588" width="81" style="394" customWidth="1"/>
    <col min="14589" max="14589" width="14.85546875" style="394" customWidth="1"/>
    <col min="14590" max="14590" width="15.7109375" style="394" customWidth="1"/>
    <col min="14591" max="14591" width="17.5703125" style="394" customWidth="1"/>
    <col min="14592" max="14592" width="18.42578125" style="394" customWidth="1"/>
    <col min="14593" max="14593" width="16.5703125" style="394" customWidth="1"/>
    <col min="14594" max="14594" width="17.7109375" style="394" customWidth="1"/>
    <col min="14595" max="14595" width="17.85546875" style="394" customWidth="1"/>
    <col min="14596" max="14596" width="18.42578125" style="394" customWidth="1"/>
    <col min="14597" max="14597" width="15.42578125" style="394" customWidth="1"/>
    <col min="14598" max="14598" width="14.5703125" style="394" customWidth="1"/>
    <col min="14599" max="14599" width="15" style="394" customWidth="1"/>
    <col min="14600" max="14600" width="6.7109375" style="394" customWidth="1"/>
    <col min="14601" max="14601" width="14.28515625" style="394" customWidth="1"/>
    <col min="14602" max="14602" width="17.5703125" style="394" customWidth="1"/>
    <col min="14603" max="14603" width="27.7109375" style="394" customWidth="1"/>
    <col min="14604" max="14606" width="9.140625" style="394"/>
    <col min="14607" max="14607" width="14.85546875" style="394" customWidth="1"/>
    <col min="14608" max="14608" width="13.85546875" style="394" customWidth="1"/>
    <col min="14609" max="14831" width="9.140625" style="394"/>
    <col min="14832" max="14832" width="6.5703125" style="394" customWidth="1"/>
    <col min="14833" max="14833" width="79.5703125" style="394" customWidth="1"/>
    <col min="14834" max="14834" width="23.5703125" style="394" customWidth="1"/>
    <col min="14835" max="14835" width="27.85546875" style="394" customWidth="1"/>
    <col min="14836" max="14836" width="22.28515625" style="394" customWidth="1"/>
    <col min="14837" max="14837" width="23.5703125" style="394" customWidth="1"/>
    <col min="14838" max="14838" width="39" style="394" customWidth="1"/>
    <col min="14839" max="14839" width="36.42578125" style="394" customWidth="1"/>
    <col min="14840" max="14840" width="8" style="394" customWidth="1"/>
    <col min="14841" max="14841" width="15.5703125" style="394" customWidth="1"/>
    <col min="14842" max="14842" width="17.28515625" style="394" customWidth="1"/>
    <col min="14843" max="14843" width="18.85546875" style="394" customWidth="1"/>
    <col min="14844" max="14844" width="81" style="394" customWidth="1"/>
    <col min="14845" max="14845" width="14.85546875" style="394" customWidth="1"/>
    <col min="14846" max="14846" width="15.7109375" style="394" customWidth="1"/>
    <col min="14847" max="14847" width="17.5703125" style="394" customWidth="1"/>
    <col min="14848" max="14848" width="18.42578125" style="394" customWidth="1"/>
    <col min="14849" max="14849" width="16.5703125" style="394" customWidth="1"/>
    <col min="14850" max="14850" width="17.7109375" style="394" customWidth="1"/>
    <col min="14851" max="14851" width="17.85546875" style="394" customWidth="1"/>
    <col min="14852" max="14852" width="18.42578125" style="394" customWidth="1"/>
    <col min="14853" max="14853" width="15.42578125" style="394" customWidth="1"/>
    <col min="14854" max="14854" width="14.5703125" style="394" customWidth="1"/>
    <col min="14855" max="14855" width="15" style="394" customWidth="1"/>
    <col min="14856" max="14856" width="6.7109375" style="394" customWidth="1"/>
    <col min="14857" max="14857" width="14.28515625" style="394" customWidth="1"/>
    <col min="14858" max="14858" width="17.5703125" style="394" customWidth="1"/>
    <col min="14859" max="14859" width="27.7109375" style="394" customWidth="1"/>
    <col min="14860" max="14862" width="9.140625" style="394"/>
    <col min="14863" max="14863" width="14.85546875" style="394" customWidth="1"/>
    <col min="14864" max="14864" width="13.85546875" style="394" customWidth="1"/>
    <col min="14865" max="15087" width="9.140625" style="394"/>
    <col min="15088" max="15088" width="6.5703125" style="394" customWidth="1"/>
    <col min="15089" max="15089" width="79.5703125" style="394" customWidth="1"/>
    <col min="15090" max="15090" width="23.5703125" style="394" customWidth="1"/>
    <col min="15091" max="15091" width="27.85546875" style="394" customWidth="1"/>
    <col min="15092" max="15092" width="22.28515625" style="394" customWidth="1"/>
    <col min="15093" max="15093" width="23.5703125" style="394" customWidth="1"/>
    <col min="15094" max="15094" width="39" style="394" customWidth="1"/>
    <col min="15095" max="15095" width="36.42578125" style="394" customWidth="1"/>
    <col min="15096" max="15096" width="8" style="394" customWidth="1"/>
    <col min="15097" max="15097" width="15.5703125" style="394" customWidth="1"/>
    <col min="15098" max="15098" width="17.28515625" style="394" customWidth="1"/>
    <col min="15099" max="15099" width="18.85546875" style="394" customWidth="1"/>
    <col min="15100" max="15100" width="81" style="394" customWidth="1"/>
    <col min="15101" max="15101" width="14.85546875" style="394" customWidth="1"/>
    <col min="15102" max="15102" width="15.7109375" style="394" customWidth="1"/>
    <col min="15103" max="15103" width="17.5703125" style="394" customWidth="1"/>
    <col min="15104" max="15104" width="18.42578125" style="394" customWidth="1"/>
    <col min="15105" max="15105" width="16.5703125" style="394" customWidth="1"/>
    <col min="15106" max="15106" width="17.7109375" style="394" customWidth="1"/>
    <col min="15107" max="15107" width="17.85546875" style="394" customWidth="1"/>
    <col min="15108" max="15108" width="18.42578125" style="394" customWidth="1"/>
    <col min="15109" max="15109" width="15.42578125" style="394" customWidth="1"/>
    <col min="15110" max="15110" width="14.5703125" style="394" customWidth="1"/>
    <col min="15111" max="15111" width="15" style="394" customWidth="1"/>
    <col min="15112" max="15112" width="6.7109375" style="394" customWidth="1"/>
    <col min="15113" max="15113" width="14.28515625" style="394" customWidth="1"/>
    <col min="15114" max="15114" width="17.5703125" style="394" customWidth="1"/>
    <col min="15115" max="15115" width="27.7109375" style="394" customWidth="1"/>
    <col min="15116" max="15118" width="9.140625" style="394"/>
    <col min="15119" max="15119" width="14.85546875" style="394" customWidth="1"/>
    <col min="15120" max="15120" width="13.85546875" style="394" customWidth="1"/>
    <col min="15121" max="15343" width="9.140625" style="394"/>
    <col min="15344" max="15344" width="6.5703125" style="394" customWidth="1"/>
    <col min="15345" max="15345" width="79.5703125" style="394" customWidth="1"/>
    <col min="15346" max="15346" width="23.5703125" style="394" customWidth="1"/>
    <col min="15347" max="15347" width="27.85546875" style="394" customWidth="1"/>
    <col min="15348" max="15348" width="22.28515625" style="394" customWidth="1"/>
    <col min="15349" max="15349" width="23.5703125" style="394" customWidth="1"/>
    <col min="15350" max="15350" width="39" style="394" customWidth="1"/>
    <col min="15351" max="15351" width="36.42578125" style="394" customWidth="1"/>
    <col min="15352" max="15352" width="8" style="394" customWidth="1"/>
    <col min="15353" max="15353" width="15.5703125" style="394" customWidth="1"/>
    <col min="15354" max="15354" width="17.28515625" style="394" customWidth="1"/>
    <col min="15355" max="15355" width="18.85546875" style="394" customWidth="1"/>
    <col min="15356" max="15356" width="81" style="394" customWidth="1"/>
    <col min="15357" max="15357" width="14.85546875" style="394" customWidth="1"/>
    <col min="15358" max="15358" width="15.7109375" style="394" customWidth="1"/>
    <col min="15359" max="15359" width="17.5703125" style="394" customWidth="1"/>
    <col min="15360" max="15360" width="18.42578125" style="394" customWidth="1"/>
    <col min="15361" max="15361" width="16.5703125" style="394" customWidth="1"/>
    <col min="15362" max="15362" width="17.7109375" style="394" customWidth="1"/>
    <col min="15363" max="15363" width="17.85546875" style="394" customWidth="1"/>
    <col min="15364" max="15364" width="18.42578125" style="394" customWidth="1"/>
    <col min="15365" max="15365" width="15.42578125" style="394" customWidth="1"/>
    <col min="15366" max="15366" width="14.5703125" style="394" customWidth="1"/>
    <col min="15367" max="15367" width="15" style="394" customWidth="1"/>
    <col min="15368" max="15368" width="6.7109375" style="394" customWidth="1"/>
    <col min="15369" max="15369" width="14.28515625" style="394" customWidth="1"/>
    <col min="15370" max="15370" width="17.5703125" style="394" customWidth="1"/>
    <col min="15371" max="15371" width="27.7109375" style="394" customWidth="1"/>
    <col min="15372" max="15374" width="9.140625" style="394"/>
    <col min="15375" max="15375" width="14.85546875" style="394" customWidth="1"/>
    <col min="15376" max="15376" width="13.85546875" style="394" customWidth="1"/>
    <col min="15377" max="15599" width="9.140625" style="394"/>
    <col min="15600" max="15600" width="6.5703125" style="394" customWidth="1"/>
    <col min="15601" max="15601" width="79.5703125" style="394" customWidth="1"/>
    <col min="15602" max="15602" width="23.5703125" style="394" customWidth="1"/>
    <col min="15603" max="15603" width="27.85546875" style="394" customWidth="1"/>
    <col min="15604" max="15604" width="22.28515625" style="394" customWidth="1"/>
    <col min="15605" max="15605" width="23.5703125" style="394" customWidth="1"/>
    <col min="15606" max="15606" width="39" style="394" customWidth="1"/>
    <col min="15607" max="15607" width="36.42578125" style="394" customWidth="1"/>
    <col min="15608" max="15608" width="8" style="394" customWidth="1"/>
    <col min="15609" max="15609" width="15.5703125" style="394" customWidth="1"/>
    <col min="15610" max="15610" width="17.28515625" style="394" customWidth="1"/>
    <col min="15611" max="15611" width="18.85546875" style="394" customWidth="1"/>
    <col min="15612" max="15612" width="81" style="394" customWidth="1"/>
    <col min="15613" max="15613" width="14.85546875" style="394" customWidth="1"/>
    <col min="15614" max="15614" width="15.7109375" style="394" customWidth="1"/>
    <col min="15615" max="15615" width="17.5703125" style="394" customWidth="1"/>
    <col min="15616" max="15616" width="18.42578125" style="394" customWidth="1"/>
    <col min="15617" max="15617" width="16.5703125" style="394" customWidth="1"/>
    <col min="15618" max="15618" width="17.7109375" style="394" customWidth="1"/>
    <col min="15619" max="15619" width="17.85546875" style="394" customWidth="1"/>
    <col min="15620" max="15620" width="18.42578125" style="394" customWidth="1"/>
    <col min="15621" max="15621" width="15.42578125" style="394" customWidth="1"/>
    <col min="15622" max="15622" width="14.5703125" style="394" customWidth="1"/>
    <col min="15623" max="15623" width="15" style="394" customWidth="1"/>
    <col min="15624" max="15624" width="6.7109375" style="394" customWidth="1"/>
    <col min="15625" max="15625" width="14.28515625" style="394" customWidth="1"/>
    <col min="15626" max="15626" width="17.5703125" style="394" customWidth="1"/>
    <col min="15627" max="15627" width="27.7109375" style="394" customWidth="1"/>
    <col min="15628" max="15630" width="9.140625" style="394"/>
    <col min="15631" max="15631" width="14.85546875" style="394" customWidth="1"/>
    <col min="15632" max="15632" width="13.85546875" style="394" customWidth="1"/>
    <col min="15633" max="15855" width="9.140625" style="394"/>
    <col min="15856" max="15856" width="6.5703125" style="394" customWidth="1"/>
    <col min="15857" max="15857" width="79.5703125" style="394" customWidth="1"/>
    <col min="15858" max="15858" width="23.5703125" style="394" customWidth="1"/>
    <col min="15859" max="15859" width="27.85546875" style="394" customWidth="1"/>
    <col min="15860" max="15860" width="22.28515625" style="394" customWidth="1"/>
    <col min="15861" max="15861" width="23.5703125" style="394" customWidth="1"/>
    <col min="15862" max="15862" width="39" style="394" customWidth="1"/>
    <col min="15863" max="15863" width="36.42578125" style="394" customWidth="1"/>
    <col min="15864" max="15864" width="8" style="394" customWidth="1"/>
    <col min="15865" max="15865" width="15.5703125" style="394" customWidth="1"/>
    <col min="15866" max="15866" width="17.28515625" style="394" customWidth="1"/>
    <col min="15867" max="15867" width="18.85546875" style="394" customWidth="1"/>
    <col min="15868" max="15868" width="81" style="394" customWidth="1"/>
    <col min="15869" max="15869" width="14.85546875" style="394" customWidth="1"/>
    <col min="15870" max="15870" width="15.7109375" style="394" customWidth="1"/>
    <col min="15871" max="15871" width="17.5703125" style="394" customWidth="1"/>
    <col min="15872" max="15872" width="18.42578125" style="394" customWidth="1"/>
    <col min="15873" max="15873" width="16.5703125" style="394" customWidth="1"/>
    <col min="15874" max="15874" width="17.7109375" style="394" customWidth="1"/>
    <col min="15875" max="15875" width="17.85546875" style="394" customWidth="1"/>
    <col min="15876" max="15876" width="18.42578125" style="394" customWidth="1"/>
    <col min="15877" max="15877" width="15.42578125" style="394" customWidth="1"/>
    <col min="15878" max="15878" width="14.5703125" style="394" customWidth="1"/>
    <col min="15879" max="15879" width="15" style="394" customWidth="1"/>
    <col min="15880" max="15880" width="6.7109375" style="394" customWidth="1"/>
    <col min="15881" max="15881" width="14.28515625" style="394" customWidth="1"/>
    <col min="15882" max="15882" width="17.5703125" style="394" customWidth="1"/>
    <col min="15883" max="15883" width="27.7109375" style="394" customWidth="1"/>
    <col min="15884" max="15886" width="9.140625" style="394"/>
    <col min="15887" max="15887" width="14.85546875" style="394" customWidth="1"/>
    <col min="15888" max="15888" width="13.85546875" style="394" customWidth="1"/>
    <col min="15889" max="16111" width="9.140625" style="394"/>
    <col min="16112" max="16112" width="6.5703125" style="394" customWidth="1"/>
    <col min="16113" max="16113" width="79.5703125" style="394" customWidth="1"/>
    <col min="16114" max="16114" width="23.5703125" style="394" customWidth="1"/>
    <col min="16115" max="16115" width="27.85546875" style="394" customWidth="1"/>
    <col min="16116" max="16116" width="22.28515625" style="394" customWidth="1"/>
    <col min="16117" max="16117" width="23.5703125" style="394" customWidth="1"/>
    <col min="16118" max="16118" width="39" style="394" customWidth="1"/>
    <col min="16119" max="16119" width="36.42578125" style="394" customWidth="1"/>
    <col min="16120" max="16120" width="8" style="394" customWidth="1"/>
    <col min="16121" max="16121" width="15.5703125" style="394" customWidth="1"/>
    <col min="16122" max="16122" width="17.28515625" style="394" customWidth="1"/>
    <col min="16123" max="16123" width="18.85546875" style="394" customWidth="1"/>
    <col min="16124" max="16124" width="81" style="394" customWidth="1"/>
    <col min="16125" max="16125" width="14.85546875" style="394" customWidth="1"/>
    <col min="16126" max="16126" width="15.7109375" style="394" customWidth="1"/>
    <col min="16127" max="16127" width="17.5703125" style="394" customWidth="1"/>
    <col min="16128" max="16128" width="18.42578125" style="394" customWidth="1"/>
    <col min="16129" max="16129" width="16.5703125" style="394" customWidth="1"/>
    <col min="16130" max="16130" width="17.7109375" style="394" customWidth="1"/>
    <col min="16131" max="16131" width="17.85546875" style="394" customWidth="1"/>
    <col min="16132" max="16132" width="18.42578125" style="394" customWidth="1"/>
    <col min="16133" max="16133" width="15.42578125" style="394" customWidth="1"/>
    <col min="16134" max="16134" width="14.5703125" style="394" customWidth="1"/>
    <col min="16135" max="16135" width="15" style="394" customWidth="1"/>
    <col min="16136" max="16136" width="6.7109375" style="394" customWidth="1"/>
    <col min="16137" max="16137" width="14.28515625" style="394" customWidth="1"/>
    <col min="16138" max="16138" width="17.5703125" style="394" customWidth="1"/>
    <col min="16139" max="16139" width="27.7109375" style="394" customWidth="1"/>
    <col min="16140" max="16142" width="9.140625" style="394"/>
    <col min="16143" max="16143" width="14.85546875" style="394" customWidth="1"/>
    <col min="16144" max="16144" width="13.85546875" style="394" customWidth="1"/>
    <col min="16145" max="16384" width="9.140625" style="394"/>
  </cols>
  <sheetData>
    <row r="1" spans="1:28" ht="50.25" customHeight="1">
      <c r="A1" s="384" t="s">
        <v>395</v>
      </c>
      <c r="B1" s="384" t="s">
        <v>396</v>
      </c>
      <c r="C1" s="385" t="s">
        <v>397</v>
      </c>
      <c r="D1" s="386" t="s">
        <v>398</v>
      </c>
      <c r="E1" s="387" t="s">
        <v>399</v>
      </c>
      <c r="F1" s="386" t="s">
        <v>400</v>
      </c>
      <c r="G1" s="386" t="s">
        <v>401</v>
      </c>
      <c r="H1" s="386" t="s">
        <v>606</v>
      </c>
      <c r="I1" s="388" t="s">
        <v>244</v>
      </c>
      <c r="J1" s="386" t="s">
        <v>202</v>
      </c>
      <c r="K1" s="387" t="s">
        <v>607</v>
      </c>
      <c r="L1" s="389" t="s">
        <v>608</v>
      </c>
      <c r="M1" s="387" t="s">
        <v>609</v>
      </c>
      <c r="N1" s="387" t="s">
        <v>610</v>
      </c>
      <c r="O1" s="387" t="s">
        <v>611</v>
      </c>
      <c r="P1" s="387" t="s">
        <v>612</v>
      </c>
      <c r="Q1" s="387" t="s">
        <v>613</v>
      </c>
      <c r="R1" s="387" t="s">
        <v>614</v>
      </c>
      <c r="S1" s="387" t="s">
        <v>615</v>
      </c>
      <c r="T1" s="387" t="s">
        <v>616</v>
      </c>
      <c r="U1" s="387" t="s">
        <v>617</v>
      </c>
      <c r="V1" s="387" t="s">
        <v>618</v>
      </c>
      <c r="W1" s="387" t="s">
        <v>619</v>
      </c>
      <c r="X1" s="387" t="s">
        <v>620</v>
      </c>
      <c r="Y1" s="387" t="s">
        <v>621</v>
      </c>
      <c r="Z1" s="387" t="s">
        <v>622</v>
      </c>
      <c r="AA1" s="387" t="s">
        <v>623</v>
      </c>
      <c r="AB1" s="390" t="s">
        <v>624</v>
      </c>
    </row>
    <row r="2" spans="1:28" s="418" customFormat="1" ht="18.75">
      <c r="A2" s="333" t="s">
        <v>411</v>
      </c>
      <c r="B2" s="334" t="s">
        <v>412</v>
      </c>
      <c r="C2" s="335">
        <v>66832667434</v>
      </c>
      <c r="D2" s="336" t="s">
        <v>413</v>
      </c>
      <c r="E2" s="337">
        <v>2</v>
      </c>
      <c r="F2" s="338" t="s">
        <v>414</v>
      </c>
      <c r="G2" s="339" t="s">
        <v>1327</v>
      </c>
      <c r="H2" s="340">
        <v>0</v>
      </c>
      <c r="I2" s="341">
        <v>124.99</v>
      </c>
      <c r="J2" s="340">
        <v>0</v>
      </c>
      <c r="K2" s="342">
        <v>179.5</v>
      </c>
      <c r="L2" s="342">
        <v>26.04</v>
      </c>
      <c r="M2" s="343">
        <f>K2-L2</f>
        <v>153.46</v>
      </c>
      <c r="N2" s="340">
        <v>0</v>
      </c>
      <c r="O2" s="340">
        <v>0</v>
      </c>
      <c r="P2" s="340">
        <f>N2-O2</f>
        <v>0</v>
      </c>
      <c r="Q2" s="342">
        <v>189.15</v>
      </c>
      <c r="R2" s="340">
        <v>78.12</v>
      </c>
      <c r="S2" s="340">
        <f>Q2-R2</f>
        <v>111.03</v>
      </c>
      <c r="T2" s="340">
        <v>0</v>
      </c>
      <c r="U2" s="340">
        <v>0</v>
      </c>
      <c r="V2" s="340">
        <f>T2-U2</f>
        <v>0</v>
      </c>
      <c r="W2" s="340"/>
      <c r="X2" s="340">
        <v>0</v>
      </c>
      <c r="Y2" s="344">
        <v>0</v>
      </c>
      <c r="Z2" s="344">
        <v>0</v>
      </c>
      <c r="AA2" s="344"/>
      <c r="AB2" s="344">
        <f>SUM(Z2,V2,S2,P2,M2,J2,I2)</f>
        <v>389.48</v>
      </c>
    </row>
    <row r="3" spans="1:28" s="418" customFormat="1" ht="18.75">
      <c r="A3" s="333" t="s">
        <v>411</v>
      </c>
      <c r="B3" s="334" t="s">
        <v>412</v>
      </c>
      <c r="C3" s="335">
        <v>13595668480</v>
      </c>
      <c r="D3" s="336" t="s">
        <v>416</v>
      </c>
      <c r="E3" s="337">
        <v>3</v>
      </c>
      <c r="F3" s="338" t="s">
        <v>417</v>
      </c>
      <c r="G3" s="339" t="s">
        <v>1327</v>
      </c>
      <c r="H3" s="340">
        <v>0</v>
      </c>
      <c r="I3" s="341">
        <v>137.19999999999999</v>
      </c>
      <c r="J3" s="340">
        <v>0</v>
      </c>
      <c r="K3" s="342">
        <v>179.5</v>
      </c>
      <c r="L3" s="342">
        <v>26.04</v>
      </c>
      <c r="M3" s="343">
        <f t="shared" ref="M3:M67" si="0">K3-L3</f>
        <v>153.46</v>
      </c>
      <c r="N3" s="340">
        <v>0</v>
      </c>
      <c r="O3" s="340">
        <v>0</v>
      </c>
      <c r="P3" s="340">
        <f t="shared" ref="P3:P66" si="1">N3-O3</f>
        <v>0</v>
      </c>
      <c r="Q3" s="342">
        <v>172.23</v>
      </c>
      <c r="R3" s="340">
        <v>78.12</v>
      </c>
      <c r="S3" s="340">
        <f t="shared" ref="S3:S66" si="2">Q3-R3</f>
        <v>94.109999999999985</v>
      </c>
      <c r="T3" s="340">
        <v>0</v>
      </c>
      <c r="U3" s="340">
        <v>0</v>
      </c>
      <c r="V3" s="340">
        <f t="shared" ref="V3:V66" si="3">T3-U3</f>
        <v>0</v>
      </c>
      <c r="W3" s="345"/>
      <c r="X3" s="340">
        <v>0</v>
      </c>
      <c r="Y3" s="344">
        <v>0</v>
      </c>
      <c r="Z3" s="344">
        <v>0</v>
      </c>
      <c r="AA3" s="344"/>
      <c r="AB3" s="344">
        <f t="shared" ref="AB3:AB66" si="4">SUM(Z3,V3,S3,P3,M3,J3,I3)</f>
        <v>384.77</v>
      </c>
    </row>
    <row r="4" spans="1:28" s="419" customFormat="1" ht="18.75">
      <c r="A4" s="333" t="s">
        <v>411</v>
      </c>
      <c r="B4" s="334" t="s">
        <v>412</v>
      </c>
      <c r="C4" s="335">
        <v>70419455450</v>
      </c>
      <c r="D4" s="336" t="s">
        <v>418</v>
      </c>
      <c r="E4" s="346" t="s">
        <v>419</v>
      </c>
      <c r="F4" s="338" t="s">
        <v>414</v>
      </c>
      <c r="G4" s="339" t="s">
        <v>1327</v>
      </c>
      <c r="H4" s="340">
        <v>0</v>
      </c>
      <c r="I4" s="341">
        <v>131.25</v>
      </c>
      <c r="J4" s="340">
        <v>0</v>
      </c>
      <c r="K4" s="342">
        <v>179.5</v>
      </c>
      <c r="L4" s="342">
        <v>26.8</v>
      </c>
      <c r="M4" s="343">
        <f t="shared" si="0"/>
        <v>152.69999999999999</v>
      </c>
      <c r="N4" s="340">
        <v>0</v>
      </c>
      <c r="O4" s="340">
        <v>0</v>
      </c>
      <c r="P4" s="340">
        <f t="shared" si="1"/>
        <v>0</v>
      </c>
      <c r="Q4" s="342">
        <v>298.32</v>
      </c>
      <c r="R4" s="340">
        <v>80.41</v>
      </c>
      <c r="S4" s="340">
        <f t="shared" si="2"/>
        <v>217.91</v>
      </c>
      <c r="T4" s="340">
        <v>0</v>
      </c>
      <c r="U4" s="340">
        <v>0</v>
      </c>
      <c r="V4" s="340">
        <f t="shared" si="3"/>
        <v>0</v>
      </c>
      <c r="W4" s="345"/>
      <c r="X4" s="340">
        <v>0</v>
      </c>
      <c r="Y4" s="344">
        <v>0</v>
      </c>
      <c r="Z4" s="344">
        <v>0</v>
      </c>
      <c r="AA4" s="344"/>
      <c r="AB4" s="344">
        <f t="shared" si="4"/>
        <v>501.86</v>
      </c>
    </row>
    <row r="5" spans="1:28" s="420" customFormat="1" ht="18.75">
      <c r="A5" s="333" t="s">
        <v>411</v>
      </c>
      <c r="B5" s="334" t="s">
        <v>412</v>
      </c>
      <c r="C5" s="335">
        <v>2950339751</v>
      </c>
      <c r="D5" s="336" t="s">
        <v>420</v>
      </c>
      <c r="E5" s="337">
        <v>1</v>
      </c>
      <c r="F5" s="338" t="s">
        <v>421</v>
      </c>
      <c r="G5" s="339" t="s">
        <v>1327</v>
      </c>
      <c r="H5" s="340">
        <v>0</v>
      </c>
      <c r="I5" s="341">
        <v>1535.06</v>
      </c>
      <c r="J5" s="340">
        <v>0</v>
      </c>
      <c r="K5" s="342">
        <v>179.5</v>
      </c>
      <c r="L5" s="342">
        <v>8</v>
      </c>
      <c r="M5" s="343">
        <f t="shared" si="0"/>
        <v>171.5</v>
      </c>
      <c r="N5" s="340">
        <v>0</v>
      </c>
      <c r="O5" s="340">
        <v>0</v>
      </c>
      <c r="P5" s="340">
        <f t="shared" si="1"/>
        <v>0</v>
      </c>
      <c r="Q5" s="342">
        <v>0</v>
      </c>
      <c r="R5" s="340">
        <v>0</v>
      </c>
      <c r="S5" s="340">
        <f t="shared" si="2"/>
        <v>0</v>
      </c>
      <c r="T5" s="340">
        <v>0</v>
      </c>
      <c r="U5" s="340">
        <v>0</v>
      </c>
      <c r="V5" s="340">
        <f t="shared" si="3"/>
        <v>0</v>
      </c>
      <c r="W5" s="345"/>
      <c r="X5" s="340">
        <v>0</v>
      </c>
      <c r="Y5" s="344">
        <v>0</v>
      </c>
      <c r="Z5" s="344">
        <v>0</v>
      </c>
      <c r="AA5" s="344"/>
      <c r="AB5" s="344">
        <f t="shared" si="4"/>
        <v>1706.56</v>
      </c>
    </row>
    <row r="6" spans="1:28" s="420" customFormat="1" ht="18.75">
      <c r="A6" s="333" t="s">
        <v>411</v>
      </c>
      <c r="B6" s="334" t="s">
        <v>412</v>
      </c>
      <c r="C6" s="335">
        <v>7178763493</v>
      </c>
      <c r="D6" s="336" t="s">
        <v>422</v>
      </c>
      <c r="E6" s="346" t="s">
        <v>419</v>
      </c>
      <c r="F6" s="338" t="s">
        <v>423</v>
      </c>
      <c r="G6" s="339" t="s">
        <v>1327</v>
      </c>
      <c r="H6" s="340">
        <v>0</v>
      </c>
      <c r="I6" s="341">
        <v>245.44</v>
      </c>
      <c r="J6" s="340">
        <v>0</v>
      </c>
      <c r="K6" s="342">
        <v>179.5</v>
      </c>
      <c r="L6" s="342">
        <v>3.53</v>
      </c>
      <c r="M6" s="343">
        <f t="shared" si="0"/>
        <v>175.97</v>
      </c>
      <c r="N6" s="340">
        <v>0</v>
      </c>
      <c r="O6" s="340">
        <v>0</v>
      </c>
      <c r="P6" s="340">
        <f t="shared" si="1"/>
        <v>0</v>
      </c>
      <c r="Q6" s="342">
        <v>0</v>
      </c>
      <c r="R6" s="340">
        <v>0</v>
      </c>
      <c r="S6" s="340">
        <f t="shared" si="2"/>
        <v>0</v>
      </c>
      <c r="T6" s="340">
        <v>0</v>
      </c>
      <c r="U6" s="340">
        <v>0</v>
      </c>
      <c r="V6" s="340">
        <f t="shared" si="3"/>
        <v>0</v>
      </c>
      <c r="W6" s="345"/>
      <c r="X6" s="340">
        <v>0</v>
      </c>
      <c r="Y6" s="344">
        <v>0</v>
      </c>
      <c r="Z6" s="344">
        <v>0</v>
      </c>
      <c r="AA6" s="344"/>
      <c r="AB6" s="344">
        <f t="shared" si="4"/>
        <v>421.40999999999997</v>
      </c>
    </row>
    <row r="7" spans="1:28" s="420" customFormat="1" ht="18.75">
      <c r="A7" s="333" t="s">
        <v>411</v>
      </c>
      <c r="B7" s="334" t="s">
        <v>412</v>
      </c>
      <c r="C7" s="335">
        <v>7032388418</v>
      </c>
      <c r="D7" s="336" t="s">
        <v>424</v>
      </c>
      <c r="E7" s="346" t="s">
        <v>419</v>
      </c>
      <c r="F7" s="347" t="s">
        <v>414</v>
      </c>
      <c r="G7" s="339" t="s">
        <v>1327</v>
      </c>
      <c r="H7" s="340">
        <v>0</v>
      </c>
      <c r="I7" s="341">
        <v>134.01</v>
      </c>
      <c r="J7" s="340">
        <v>0</v>
      </c>
      <c r="K7" s="342">
        <v>179.5</v>
      </c>
      <c r="L7" s="342">
        <v>24.3</v>
      </c>
      <c r="M7" s="343">
        <f t="shared" si="0"/>
        <v>155.19999999999999</v>
      </c>
      <c r="N7" s="340">
        <v>0</v>
      </c>
      <c r="O7" s="340">
        <v>0</v>
      </c>
      <c r="P7" s="340">
        <f t="shared" si="1"/>
        <v>0</v>
      </c>
      <c r="Q7" s="342">
        <v>0</v>
      </c>
      <c r="R7" s="340">
        <v>0</v>
      </c>
      <c r="S7" s="340">
        <f t="shared" si="2"/>
        <v>0</v>
      </c>
      <c r="T7" s="340">
        <v>0</v>
      </c>
      <c r="U7" s="340">
        <v>0</v>
      </c>
      <c r="V7" s="340">
        <f t="shared" si="3"/>
        <v>0</v>
      </c>
      <c r="W7" s="345"/>
      <c r="X7" s="340">
        <v>0</v>
      </c>
      <c r="Y7" s="344">
        <v>0</v>
      </c>
      <c r="Z7" s="344">
        <v>0</v>
      </c>
      <c r="AA7" s="344"/>
      <c r="AB7" s="344">
        <f t="shared" si="4"/>
        <v>289.20999999999998</v>
      </c>
    </row>
    <row r="8" spans="1:28" s="420" customFormat="1" ht="18.75">
      <c r="A8" s="333" t="s">
        <v>411</v>
      </c>
      <c r="B8" s="334" t="s">
        <v>412</v>
      </c>
      <c r="C8" s="335">
        <v>2670847498</v>
      </c>
      <c r="D8" s="336" t="s">
        <v>425</v>
      </c>
      <c r="E8" s="346" t="s">
        <v>419</v>
      </c>
      <c r="F8" s="338" t="s">
        <v>426</v>
      </c>
      <c r="G8" s="339" t="s">
        <v>1327</v>
      </c>
      <c r="H8" s="340">
        <v>0</v>
      </c>
      <c r="I8" s="341">
        <v>301.20999999999998</v>
      </c>
      <c r="J8" s="340">
        <v>0</v>
      </c>
      <c r="K8" s="342">
        <v>179.5</v>
      </c>
      <c r="L8" s="342">
        <v>30.1</v>
      </c>
      <c r="M8" s="343">
        <f t="shared" si="0"/>
        <v>149.4</v>
      </c>
      <c r="N8" s="340">
        <v>0</v>
      </c>
      <c r="O8" s="340">
        <v>0</v>
      </c>
      <c r="P8" s="340">
        <f t="shared" si="1"/>
        <v>0</v>
      </c>
      <c r="Q8" s="342">
        <v>0</v>
      </c>
      <c r="R8" s="340">
        <v>0</v>
      </c>
      <c r="S8" s="340">
        <f t="shared" si="2"/>
        <v>0</v>
      </c>
      <c r="T8" s="340">
        <v>0</v>
      </c>
      <c r="U8" s="340">
        <v>0</v>
      </c>
      <c r="V8" s="340">
        <f t="shared" si="3"/>
        <v>0</v>
      </c>
      <c r="W8" s="345"/>
      <c r="X8" s="340">
        <v>0</v>
      </c>
      <c r="Y8" s="344">
        <v>0</v>
      </c>
      <c r="Z8" s="344">
        <v>0</v>
      </c>
      <c r="AA8" s="344"/>
      <c r="AB8" s="344">
        <f t="shared" si="4"/>
        <v>450.61</v>
      </c>
    </row>
    <row r="9" spans="1:28" s="418" customFormat="1" ht="18.75">
      <c r="A9" s="333" t="s">
        <v>411</v>
      </c>
      <c r="B9" s="334" t="s">
        <v>412</v>
      </c>
      <c r="C9" s="335">
        <v>8959195405</v>
      </c>
      <c r="D9" s="336" t="s">
        <v>427</v>
      </c>
      <c r="E9" s="346" t="s">
        <v>428</v>
      </c>
      <c r="F9" s="338" t="s">
        <v>429</v>
      </c>
      <c r="G9" s="339" t="s">
        <v>1327</v>
      </c>
      <c r="H9" s="340">
        <v>0</v>
      </c>
      <c r="I9" s="341">
        <v>244.29</v>
      </c>
      <c r="J9" s="340">
        <v>0</v>
      </c>
      <c r="K9" s="342">
        <v>179.5</v>
      </c>
      <c r="L9" s="342">
        <v>55.87</v>
      </c>
      <c r="M9" s="343">
        <f t="shared" si="0"/>
        <v>123.63</v>
      </c>
      <c r="N9" s="340">
        <v>0</v>
      </c>
      <c r="O9" s="340">
        <v>0</v>
      </c>
      <c r="P9" s="340">
        <f t="shared" si="1"/>
        <v>0</v>
      </c>
      <c r="Q9" s="342">
        <v>580</v>
      </c>
      <c r="R9" s="340">
        <v>167.6</v>
      </c>
      <c r="S9" s="340">
        <f t="shared" si="2"/>
        <v>412.4</v>
      </c>
      <c r="T9" s="340">
        <v>0</v>
      </c>
      <c r="U9" s="340">
        <v>0</v>
      </c>
      <c r="V9" s="340">
        <f t="shared" si="3"/>
        <v>0</v>
      </c>
      <c r="W9" s="345"/>
      <c r="X9" s="340">
        <v>0</v>
      </c>
      <c r="Y9" s="344">
        <v>0</v>
      </c>
      <c r="Z9" s="344">
        <v>0</v>
      </c>
      <c r="AA9" s="344"/>
      <c r="AB9" s="344">
        <f t="shared" si="4"/>
        <v>780.31999999999994</v>
      </c>
    </row>
    <row r="10" spans="1:28" s="418" customFormat="1" ht="18.75">
      <c r="A10" s="333" t="s">
        <v>411</v>
      </c>
      <c r="B10" s="334" t="s">
        <v>412</v>
      </c>
      <c r="C10" s="335">
        <v>847358488</v>
      </c>
      <c r="D10" s="336" t="s">
        <v>430</v>
      </c>
      <c r="E10" s="346" t="s">
        <v>428</v>
      </c>
      <c r="F10" s="338" t="s">
        <v>417</v>
      </c>
      <c r="G10" s="339" t="s">
        <v>1327</v>
      </c>
      <c r="H10" s="340">
        <v>0</v>
      </c>
      <c r="I10" s="348">
        <v>144.43</v>
      </c>
      <c r="J10" s="340">
        <v>0</v>
      </c>
      <c r="K10" s="342">
        <v>179.5</v>
      </c>
      <c r="L10" s="342">
        <v>13.89</v>
      </c>
      <c r="M10" s="343">
        <f t="shared" si="0"/>
        <v>165.61</v>
      </c>
      <c r="N10" s="340">
        <v>0</v>
      </c>
      <c r="O10" s="340">
        <v>0</v>
      </c>
      <c r="P10" s="340">
        <f t="shared" si="1"/>
        <v>0</v>
      </c>
      <c r="Q10" s="342">
        <v>0</v>
      </c>
      <c r="R10" s="340">
        <v>0</v>
      </c>
      <c r="S10" s="340">
        <f t="shared" si="2"/>
        <v>0</v>
      </c>
      <c r="T10" s="340">
        <v>0</v>
      </c>
      <c r="U10" s="340">
        <v>0</v>
      </c>
      <c r="V10" s="340">
        <f t="shared" si="3"/>
        <v>0</v>
      </c>
      <c r="W10" s="345"/>
      <c r="X10" s="340">
        <v>0</v>
      </c>
      <c r="Y10" s="344">
        <v>0</v>
      </c>
      <c r="Z10" s="344">
        <v>0</v>
      </c>
      <c r="AA10" s="344"/>
      <c r="AB10" s="344">
        <f t="shared" si="4"/>
        <v>310.04000000000002</v>
      </c>
    </row>
    <row r="11" spans="1:28" s="420" customFormat="1" ht="15" customHeight="1">
      <c r="A11" s="333" t="s">
        <v>411</v>
      </c>
      <c r="B11" s="334" t="s">
        <v>412</v>
      </c>
      <c r="C11" s="335">
        <v>88999882420</v>
      </c>
      <c r="D11" s="336" t="s">
        <v>431</v>
      </c>
      <c r="E11" s="346" t="s">
        <v>428</v>
      </c>
      <c r="F11" s="338" t="s">
        <v>432</v>
      </c>
      <c r="G11" s="339" t="s">
        <v>1327</v>
      </c>
      <c r="H11" s="340">
        <v>0</v>
      </c>
      <c r="I11" s="341">
        <v>140.80000000000001</v>
      </c>
      <c r="J11" s="340">
        <v>0</v>
      </c>
      <c r="K11" s="342">
        <v>179.5</v>
      </c>
      <c r="L11" s="342">
        <v>26.04</v>
      </c>
      <c r="M11" s="343">
        <f t="shared" si="0"/>
        <v>153.46</v>
      </c>
      <c r="N11" s="340">
        <v>0</v>
      </c>
      <c r="O11" s="340">
        <v>0</v>
      </c>
      <c r="P11" s="340">
        <f t="shared" si="1"/>
        <v>0</v>
      </c>
      <c r="Q11" s="342">
        <v>172.23</v>
      </c>
      <c r="R11" s="340">
        <v>78.12</v>
      </c>
      <c r="S11" s="340">
        <f t="shared" si="2"/>
        <v>94.109999999999985</v>
      </c>
      <c r="T11" s="340">
        <v>0</v>
      </c>
      <c r="U11" s="340">
        <v>0</v>
      </c>
      <c r="V11" s="340">
        <f t="shared" si="3"/>
        <v>0</v>
      </c>
      <c r="W11" s="345"/>
      <c r="X11" s="340">
        <v>0</v>
      </c>
      <c r="Y11" s="344">
        <v>0</v>
      </c>
      <c r="Z11" s="344">
        <v>0</v>
      </c>
      <c r="AA11" s="344"/>
      <c r="AB11" s="344">
        <f t="shared" si="4"/>
        <v>388.37</v>
      </c>
    </row>
    <row r="12" spans="1:28" s="420" customFormat="1" ht="18.75">
      <c r="A12" s="333" t="s">
        <v>411</v>
      </c>
      <c r="B12" s="334" t="s">
        <v>412</v>
      </c>
      <c r="C12" s="335">
        <v>5244461486</v>
      </c>
      <c r="D12" s="336" t="s">
        <v>433</v>
      </c>
      <c r="E12" s="346" t="s">
        <v>415</v>
      </c>
      <c r="F12" s="338" t="s">
        <v>421</v>
      </c>
      <c r="G12" s="339" t="s">
        <v>1327</v>
      </c>
      <c r="H12" s="340">
        <v>0</v>
      </c>
      <c r="I12" s="341">
        <v>632.16999999999996</v>
      </c>
      <c r="J12" s="340">
        <v>0</v>
      </c>
      <c r="K12" s="342">
        <v>179.5</v>
      </c>
      <c r="L12" s="342">
        <v>9</v>
      </c>
      <c r="M12" s="343">
        <f t="shared" si="0"/>
        <v>170.5</v>
      </c>
      <c r="N12" s="340">
        <v>0</v>
      </c>
      <c r="O12" s="340">
        <v>0</v>
      </c>
      <c r="P12" s="340">
        <f t="shared" si="1"/>
        <v>0</v>
      </c>
      <c r="Q12" s="342">
        <v>0</v>
      </c>
      <c r="R12" s="340">
        <v>0</v>
      </c>
      <c r="S12" s="340">
        <f t="shared" si="2"/>
        <v>0</v>
      </c>
      <c r="T12" s="340">
        <v>0</v>
      </c>
      <c r="U12" s="340">
        <v>0</v>
      </c>
      <c r="V12" s="340">
        <f t="shared" si="3"/>
        <v>0</v>
      </c>
      <c r="W12" s="345"/>
      <c r="X12" s="340">
        <v>0</v>
      </c>
      <c r="Y12" s="344">
        <v>0</v>
      </c>
      <c r="Z12" s="344">
        <v>0</v>
      </c>
      <c r="AA12" s="344"/>
      <c r="AB12" s="344">
        <f t="shared" si="4"/>
        <v>802.67</v>
      </c>
    </row>
    <row r="13" spans="1:28" s="420" customFormat="1" ht="18.75">
      <c r="A13" s="333" t="s">
        <v>411</v>
      </c>
      <c r="B13" s="334" t="s">
        <v>412</v>
      </c>
      <c r="C13" s="335">
        <v>5345290466</v>
      </c>
      <c r="D13" s="336" t="s">
        <v>434</v>
      </c>
      <c r="E13" s="346" t="s">
        <v>428</v>
      </c>
      <c r="F13" s="338" t="s">
        <v>435</v>
      </c>
      <c r="G13" s="339" t="s">
        <v>1327</v>
      </c>
      <c r="H13" s="340">
        <v>0</v>
      </c>
      <c r="I13" s="341">
        <v>138.62</v>
      </c>
      <c r="J13" s="340">
        <v>0</v>
      </c>
      <c r="K13" s="342">
        <v>179.5</v>
      </c>
      <c r="L13" s="342">
        <v>26.04</v>
      </c>
      <c r="M13" s="343">
        <f t="shared" si="0"/>
        <v>153.46</v>
      </c>
      <c r="N13" s="340">
        <v>0</v>
      </c>
      <c r="O13" s="340">
        <v>0</v>
      </c>
      <c r="P13" s="340">
        <f t="shared" si="1"/>
        <v>0</v>
      </c>
      <c r="Q13" s="342">
        <v>172.23</v>
      </c>
      <c r="R13" s="340">
        <v>78.12</v>
      </c>
      <c r="S13" s="340">
        <f t="shared" si="2"/>
        <v>94.109999999999985</v>
      </c>
      <c r="T13" s="340">
        <v>0</v>
      </c>
      <c r="U13" s="340">
        <v>0</v>
      </c>
      <c r="V13" s="340">
        <f t="shared" si="3"/>
        <v>0</v>
      </c>
      <c r="W13" s="345"/>
      <c r="X13" s="340">
        <v>0</v>
      </c>
      <c r="Y13" s="344">
        <v>0</v>
      </c>
      <c r="Z13" s="344">
        <v>0</v>
      </c>
      <c r="AA13" s="344"/>
      <c r="AB13" s="344">
        <f t="shared" si="4"/>
        <v>386.19</v>
      </c>
    </row>
    <row r="14" spans="1:28" s="420" customFormat="1" ht="18.75">
      <c r="A14" s="333" t="s">
        <v>411</v>
      </c>
      <c r="B14" s="334" t="s">
        <v>412</v>
      </c>
      <c r="C14" s="335">
        <v>6302910471</v>
      </c>
      <c r="D14" s="336" t="s">
        <v>436</v>
      </c>
      <c r="E14" s="346" t="s">
        <v>428</v>
      </c>
      <c r="F14" s="338" t="s">
        <v>435</v>
      </c>
      <c r="G14" s="339" t="s">
        <v>1327</v>
      </c>
      <c r="H14" s="340">
        <v>0</v>
      </c>
      <c r="I14" s="341">
        <v>124.99</v>
      </c>
      <c r="J14" s="340">
        <v>0</v>
      </c>
      <c r="K14" s="342">
        <v>179.5</v>
      </c>
      <c r="L14" s="342">
        <v>26.04</v>
      </c>
      <c r="M14" s="343">
        <f t="shared" si="0"/>
        <v>153.46</v>
      </c>
      <c r="N14" s="340">
        <v>0</v>
      </c>
      <c r="O14" s="340">
        <v>0</v>
      </c>
      <c r="P14" s="340">
        <f t="shared" si="1"/>
        <v>0</v>
      </c>
      <c r="Q14" s="342">
        <v>172.23</v>
      </c>
      <c r="R14" s="340">
        <v>78.12</v>
      </c>
      <c r="S14" s="340">
        <f t="shared" si="2"/>
        <v>94.109999999999985</v>
      </c>
      <c r="T14" s="340">
        <v>0</v>
      </c>
      <c r="U14" s="340">
        <v>0</v>
      </c>
      <c r="V14" s="340">
        <f t="shared" si="3"/>
        <v>0</v>
      </c>
      <c r="W14" s="345"/>
      <c r="X14" s="340">
        <v>0</v>
      </c>
      <c r="Y14" s="344">
        <v>0</v>
      </c>
      <c r="Z14" s="344">
        <v>0</v>
      </c>
      <c r="AA14" s="344"/>
      <c r="AB14" s="344">
        <f t="shared" si="4"/>
        <v>372.56</v>
      </c>
    </row>
    <row r="15" spans="1:28" s="420" customFormat="1" ht="18.75">
      <c r="A15" s="333" t="s">
        <v>411</v>
      </c>
      <c r="B15" s="334" t="s">
        <v>412</v>
      </c>
      <c r="C15" s="335">
        <v>2456744462</v>
      </c>
      <c r="D15" s="336" t="s">
        <v>437</v>
      </c>
      <c r="E15" s="346" t="s">
        <v>419</v>
      </c>
      <c r="F15" s="338" t="s">
        <v>414</v>
      </c>
      <c r="G15" s="339" t="s">
        <v>1327</v>
      </c>
      <c r="H15" s="340">
        <v>0</v>
      </c>
      <c r="I15" s="341">
        <v>128.82</v>
      </c>
      <c r="J15" s="340">
        <v>0</v>
      </c>
      <c r="K15" s="342">
        <v>179.5</v>
      </c>
      <c r="L15" s="342">
        <v>24.3</v>
      </c>
      <c r="M15" s="343">
        <f t="shared" si="0"/>
        <v>155.19999999999999</v>
      </c>
      <c r="N15" s="340">
        <v>0</v>
      </c>
      <c r="O15" s="340">
        <v>0</v>
      </c>
      <c r="P15" s="340">
        <f t="shared" si="1"/>
        <v>0</v>
      </c>
      <c r="Q15" s="342">
        <v>0</v>
      </c>
      <c r="R15" s="340">
        <v>0</v>
      </c>
      <c r="S15" s="340">
        <f t="shared" si="2"/>
        <v>0</v>
      </c>
      <c r="T15" s="340">
        <v>0</v>
      </c>
      <c r="U15" s="340">
        <v>0</v>
      </c>
      <c r="V15" s="340">
        <f t="shared" si="3"/>
        <v>0</v>
      </c>
      <c r="W15" s="345"/>
      <c r="X15" s="340">
        <v>0</v>
      </c>
      <c r="Y15" s="344">
        <v>0</v>
      </c>
      <c r="Z15" s="344">
        <v>0</v>
      </c>
      <c r="AA15" s="344"/>
      <c r="AB15" s="344">
        <f t="shared" si="4"/>
        <v>284.02</v>
      </c>
    </row>
    <row r="16" spans="1:28" s="420" customFormat="1" ht="18.75">
      <c r="A16" s="333" t="s">
        <v>411</v>
      </c>
      <c r="B16" s="334" t="s">
        <v>412</v>
      </c>
      <c r="C16" s="349">
        <v>9601303499</v>
      </c>
      <c r="D16" s="350" t="s">
        <v>438</v>
      </c>
      <c r="E16" s="346" t="s">
        <v>419</v>
      </c>
      <c r="F16" s="347" t="s">
        <v>426</v>
      </c>
      <c r="G16" s="339" t="s">
        <v>1327</v>
      </c>
      <c r="H16" s="340">
        <v>0</v>
      </c>
      <c r="I16" s="341">
        <v>294.85000000000002</v>
      </c>
      <c r="J16" s="340">
        <v>0</v>
      </c>
      <c r="K16" s="342">
        <v>179.5</v>
      </c>
      <c r="L16" s="342">
        <v>24.08</v>
      </c>
      <c r="M16" s="343">
        <f t="shared" si="0"/>
        <v>155.42000000000002</v>
      </c>
      <c r="N16" s="340">
        <v>0</v>
      </c>
      <c r="O16" s="340">
        <v>0</v>
      </c>
      <c r="P16" s="340">
        <f t="shared" si="1"/>
        <v>0</v>
      </c>
      <c r="Q16" s="342">
        <v>0</v>
      </c>
      <c r="R16" s="340">
        <v>0</v>
      </c>
      <c r="S16" s="340">
        <f t="shared" si="2"/>
        <v>0</v>
      </c>
      <c r="T16" s="340">
        <v>0</v>
      </c>
      <c r="U16" s="340">
        <v>0</v>
      </c>
      <c r="V16" s="340">
        <f t="shared" si="3"/>
        <v>0</v>
      </c>
      <c r="W16" s="345"/>
      <c r="X16" s="340">
        <v>0</v>
      </c>
      <c r="Y16" s="344">
        <v>0</v>
      </c>
      <c r="Z16" s="344">
        <v>0</v>
      </c>
      <c r="AA16" s="344"/>
      <c r="AB16" s="344">
        <f t="shared" si="4"/>
        <v>450.27000000000004</v>
      </c>
    </row>
    <row r="17" spans="1:28" s="420" customFormat="1" ht="18.75">
      <c r="A17" s="333" t="s">
        <v>411</v>
      </c>
      <c r="B17" s="334" t="s">
        <v>412</v>
      </c>
      <c r="C17" s="335">
        <v>4089045932</v>
      </c>
      <c r="D17" s="336" t="s">
        <v>439</v>
      </c>
      <c r="E17" s="346" t="s">
        <v>415</v>
      </c>
      <c r="F17" s="338" t="s">
        <v>421</v>
      </c>
      <c r="G17" s="339" t="s">
        <v>1327</v>
      </c>
      <c r="H17" s="340">
        <v>0</v>
      </c>
      <c r="I17" s="341">
        <v>1828.74</v>
      </c>
      <c r="J17" s="340">
        <v>0</v>
      </c>
      <c r="K17" s="342">
        <v>179.5</v>
      </c>
      <c r="L17" s="342">
        <v>8</v>
      </c>
      <c r="M17" s="343">
        <f t="shared" si="0"/>
        <v>171.5</v>
      </c>
      <c r="N17" s="340">
        <v>0</v>
      </c>
      <c r="O17" s="340">
        <v>0</v>
      </c>
      <c r="P17" s="340">
        <f t="shared" si="1"/>
        <v>0</v>
      </c>
      <c r="Q17" s="342">
        <v>0</v>
      </c>
      <c r="R17" s="340">
        <v>0</v>
      </c>
      <c r="S17" s="340">
        <f t="shared" si="2"/>
        <v>0</v>
      </c>
      <c r="T17" s="340">
        <v>0</v>
      </c>
      <c r="U17" s="340">
        <v>0</v>
      </c>
      <c r="V17" s="340">
        <f t="shared" si="3"/>
        <v>0</v>
      </c>
      <c r="W17" s="345"/>
      <c r="X17" s="340">
        <v>0</v>
      </c>
      <c r="Y17" s="344">
        <v>0</v>
      </c>
      <c r="Z17" s="344">
        <v>0</v>
      </c>
      <c r="AA17" s="344"/>
      <c r="AB17" s="344">
        <f t="shared" si="4"/>
        <v>2000.24</v>
      </c>
    </row>
    <row r="18" spans="1:28" s="420" customFormat="1" ht="18.75">
      <c r="A18" s="333" t="s">
        <v>411</v>
      </c>
      <c r="B18" s="334" t="s">
        <v>412</v>
      </c>
      <c r="C18" s="335">
        <v>10283186429</v>
      </c>
      <c r="D18" s="336" t="s">
        <v>440</v>
      </c>
      <c r="E18" s="346" t="s">
        <v>419</v>
      </c>
      <c r="F18" s="338" t="s">
        <v>441</v>
      </c>
      <c r="G18" s="339" t="s">
        <v>1327</v>
      </c>
      <c r="H18" s="340">
        <v>0</v>
      </c>
      <c r="I18" s="341">
        <v>166.42</v>
      </c>
      <c r="J18" s="340">
        <v>0</v>
      </c>
      <c r="K18" s="342">
        <v>179.5</v>
      </c>
      <c r="L18" s="342">
        <v>3.57</v>
      </c>
      <c r="M18" s="343">
        <f t="shared" si="0"/>
        <v>175.93</v>
      </c>
      <c r="N18" s="340">
        <v>0</v>
      </c>
      <c r="O18" s="340">
        <v>0</v>
      </c>
      <c r="P18" s="340">
        <f t="shared" si="1"/>
        <v>0</v>
      </c>
      <c r="Q18" s="342">
        <v>22.96</v>
      </c>
      <c r="R18" s="340">
        <v>10.72</v>
      </c>
      <c r="S18" s="340">
        <f t="shared" si="2"/>
        <v>12.24</v>
      </c>
      <c r="T18" s="340">
        <v>0</v>
      </c>
      <c r="U18" s="340">
        <v>0</v>
      </c>
      <c r="V18" s="340">
        <f t="shared" si="3"/>
        <v>0</v>
      </c>
      <c r="W18" s="345"/>
      <c r="X18" s="340">
        <v>0</v>
      </c>
      <c r="Y18" s="344">
        <v>0</v>
      </c>
      <c r="Z18" s="344">
        <v>0</v>
      </c>
      <c r="AA18" s="344"/>
      <c r="AB18" s="344">
        <f t="shared" si="4"/>
        <v>354.59000000000003</v>
      </c>
    </row>
    <row r="19" spans="1:28" s="420" customFormat="1" ht="18.75">
      <c r="A19" s="333" t="s">
        <v>411</v>
      </c>
      <c r="B19" s="334" t="s">
        <v>412</v>
      </c>
      <c r="C19" s="351">
        <v>5813428445</v>
      </c>
      <c r="D19" s="350" t="s">
        <v>442</v>
      </c>
      <c r="E19" s="346" t="s">
        <v>419</v>
      </c>
      <c r="F19" s="338" t="s">
        <v>441</v>
      </c>
      <c r="G19" s="339" t="s">
        <v>1327</v>
      </c>
      <c r="H19" s="340">
        <v>0</v>
      </c>
      <c r="I19" s="341">
        <v>163.4</v>
      </c>
      <c r="J19" s="340">
        <v>0</v>
      </c>
      <c r="K19" s="342">
        <v>179.5</v>
      </c>
      <c r="L19" s="342">
        <v>4.34</v>
      </c>
      <c r="M19" s="343">
        <f t="shared" si="0"/>
        <v>175.16</v>
      </c>
      <c r="N19" s="340">
        <v>0</v>
      </c>
      <c r="O19" s="340">
        <v>0</v>
      </c>
      <c r="P19" s="340">
        <f t="shared" si="1"/>
        <v>0</v>
      </c>
      <c r="Q19" s="342">
        <v>59.67</v>
      </c>
      <c r="R19" s="340">
        <v>13.02</v>
      </c>
      <c r="S19" s="340">
        <f t="shared" si="2"/>
        <v>46.650000000000006</v>
      </c>
      <c r="T19" s="340">
        <v>0</v>
      </c>
      <c r="U19" s="340">
        <v>0</v>
      </c>
      <c r="V19" s="340">
        <f t="shared" si="3"/>
        <v>0</v>
      </c>
      <c r="W19" s="345"/>
      <c r="X19" s="340">
        <v>0</v>
      </c>
      <c r="Y19" s="344">
        <v>0</v>
      </c>
      <c r="Z19" s="344">
        <v>0</v>
      </c>
      <c r="AA19" s="344"/>
      <c r="AB19" s="344">
        <f t="shared" si="4"/>
        <v>385.21000000000004</v>
      </c>
    </row>
    <row r="20" spans="1:28" s="420" customFormat="1" ht="18.75">
      <c r="A20" s="333" t="s">
        <v>411</v>
      </c>
      <c r="B20" s="334" t="s">
        <v>412</v>
      </c>
      <c r="C20" s="351">
        <v>92123600415</v>
      </c>
      <c r="D20" s="350" t="s">
        <v>443</v>
      </c>
      <c r="E20" s="346" t="s">
        <v>415</v>
      </c>
      <c r="F20" s="338" t="s">
        <v>421</v>
      </c>
      <c r="G20" s="339" t="s">
        <v>1327</v>
      </c>
      <c r="H20" s="340">
        <v>0</v>
      </c>
      <c r="I20" s="341">
        <v>353.24</v>
      </c>
      <c r="J20" s="340">
        <v>0</v>
      </c>
      <c r="K20" s="342">
        <v>179.5</v>
      </c>
      <c r="L20" s="342">
        <v>9</v>
      </c>
      <c r="M20" s="343">
        <f t="shared" si="0"/>
        <v>170.5</v>
      </c>
      <c r="N20" s="340">
        <v>0</v>
      </c>
      <c r="O20" s="340">
        <v>0</v>
      </c>
      <c r="P20" s="340">
        <f t="shared" si="1"/>
        <v>0</v>
      </c>
      <c r="Q20" s="342">
        <v>0</v>
      </c>
      <c r="R20" s="340">
        <v>0</v>
      </c>
      <c r="S20" s="340">
        <f t="shared" si="2"/>
        <v>0</v>
      </c>
      <c r="T20" s="340">
        <v>0</v>
      </c>
      <c r="U20" s="340">
        <v>0</v>
      </c>
      <c r="V20" s="340">
        <f t="shared" si="3"/>
        <v>0</v>
      </c>
      <c r="W20" s="345"/>
      <c r="X20" s="340">
        <v>0</v>
      </c>
      <c r="Y20" s="344">
        <v>0</v>
      </c>
      <c r="Z20" s="344">
        <v>0</v>
      </c>
      <c r="AA20" s="344"/>
      <c r="AB20" s="344">
        <f t="shared" si="4"/>
        <v>523.74</v>
      </c>
    </row>
    <row r="21" spans="1:28" s="420" customFormat="1" ht="18.75">
      <c r="A21" s="333" t="s">
        <v>411</v>
      </c>
      <c r="B21" s="334" t="s">
        <v>412</v>
      </c>
      <c r="C21" s="335">
        <v>6392472452</v>
      </c>
      <c r="D21" s="336" t="s">
        <v>444</v>
      </c>
      <c r="E21" s="346" t="s">
        <v>428</v>
      </c>
      <c r="F21" s="338" t="s">
        <v>435</v>
      </c>
      <c r="G21" s="339" t="s">
        <v>1327</v>
      </c>
      <c r="H21" s="340">
        <v>0</v>
      </c>
      <c r="I21" s="341">
        <v>179.11</v>
      </c>
      <c r="J21" s="340">
        <v>0</v>
      </c>
      <c r="K21" s="342">
        <v>179.5</v>
      </c>
      <c r="L21" s="342">
        <v>4.34</v>
      </c>
      <c r="M21" s="343">
        <f t="shared" si="0"/>
        <v>175.16</v>
      </c>
      <c r="N21" s="340">
        <v>0</v>
      </c>
      <c r="O21" s="340">
        <v>0</v>
      </c>
      <c r="P21" s="340">
        <f t="shared" si="1"/>
        <v>0</v>
      </c>
      <c r="Q21" s="342">
        <v>0</v>
      </c>
      <c r="R21" s="340">
        <v>0</v>
      </c>
      <c r="S21" s="340">
        <f t="shared" si="2"/>
        <v>0</v>
      </c>
      <c r="T21" s="340">
        <v>0</v>
      </c>
      <c r="U21" s="340">
        <v>0</v>
      </c>
      <c r="V21" s="340">
        <f t="shared" si="3"/>
        <v>0</v>
      </c>
      <c r="W21" s="345"/>
      <c r="X21" s="340">
        <v>0</v>
      </c>
      <c r="Y21" s="344">
        <v>0</v>
      </c>
      <c r="Z21" s="344">
        <v>0</v>
      </c>
      <c r="AA21" s="344"/>
      <c r="AB21" s="344">
        <f t="shared" si="4"/>
        <v>354.27</v>
      </c>
    </row>
    <row r="22" spans="1:28" s="420" customFormat="1" ht="18.75">
      <c r="A22" s="333" t="s">
        <v>411</v>
      </c>
      <c r="B22" s="334" t="s">
        <v>412</v>
      </c>
      <c r="C22" s="335">
        <v>70178717401</v>
      </c>
      <c r="D22" s="336" t="s">
        <v>445</v>
      </c>
      <c r="E22" s="346" t="s">
        <v>428</v>
      </c>
      <c r="F22" s="338" t="s">
        <v>435</v>
      </c>
      <c r="G22" s="339" t="s">
        <v>1327</v>
      </c>
      <c r="H22" s="340">
        <v>0</v>
      </c>
      <c r="I22" s="341">
        <v>179.59</v>
      </c>
      <c r="J22" s="340">
        <v>0</v>
      </c>
      <c r="K22" s="342">
        <v>179.5</v>
      </c>
      <c r="L22" s="342">
        <v>11.68</v>
      </c>
      <c r="M22" s="343">
        <f t="shared" si="0"/>
        <v>167.82</v>
      </c>
      <c r="N22" s="340">
        <v>0</v>
      </c>
      <c r="O22" s="340">
        <v>0</v>
      </c>
      <c r="P22" s="340">
        <f t="shared" si="1"/>
        <v>0</v>
      </c>
      <c r="Q22" s="342">
        <v>80.38</v>
      </c>
      <c r="R22" s="340">
        <v>33.85</v>
      </c>
      <c r="S22" s="340">
        <f t="shared" si="2"/>
        <v>46.529999999999994</v>
      </c>
      <c r="T22" s="340">
        <v>0</v>
      </c>
      <c r="U22" s="340">
        <v>0</v>
      </c>
      <c r="V22" s="340">
        <f t="shared" si="3"/>
        <v>0</v>
      </c>
      <c r="W22" s="345"/>
      <c r="X22" s="340">
        <v>0</v>
      </c>
      <c r="Y22" s="344">
        <v>0</v>
      </c>
      <c r="Z22" s="344">
        <v>0</v>
      </c>
      <c r="AA22" s="344"/>
      <c r="AB22" s="344">
        <f t="shared" si="4"/>
        <v>393.94</v>
      </c>
    </row>
    <row r="23" spans="1:28" s="420" customFormat="1" ht="18.75">
      <c r="A23" s="333" t="s">
        <v>411</v>
      </c>
      <c r="B23" s="334" t="s">
        <v>412</v>
      </c>
      <c r="C23" s="335">
        <v>79361137468</v>
      </c>
      <c r="D23" s="336" t="s">
        <v>446</v>
      </c>
      <c r="E23" s="346" t="s">
        <v>415</v>
      </c>
      <c r="F23" s="338" t="s">
        <v>447</v>
      </c>
      <c r="G23" s="339" t="s">
        <v>1327</v>
      </c>
      <c r="H23" s="340">
        <v>0</v>
      </c>
      <c r="I23" s="341">
        <v>888.41</v>
      </c>
      <c r="J23" s="340">
        <v>0</v>
      </c>
      <c r="K23" s="342">
        <v>179.5</v>
      </c>
      <c r="L23" s="342">
        <v>8</v>
      </c>
      <c r="M23" s="343">
        <f t="shared" si="0"/>
        <v>171.5</v>
      </c>
      <c r="N23" s="340">
        <v>0</v>
      </c>
      <c r="O23" s="340">
        <v>0</v>
      </c>
      <c r="P23" s="340">
        <f t="shared" si="1"/>
        <v>0</v>
      </c>
      <c r="Q23" s="342">
        <v>0</v>
      </c>
      <c r="R23" s="340">
        <v>0</v>
      </c>
      <c r="S23" s="340">
        <f t="shared" si="2"/>
        <v>0</v>
      </c>
      <c r="T23" s="340">
        <v>0</v>
      </c>
      <c r="U23" s="340">
        <v>0</v>
      </c>
      <c r="V23" s="340">
        <f t="shared" si="3"/>
        <v>0</v>
      </c>
      <c r="W23" s="345"/>
      <c r="X23" s="340">
        <v>0</v>
      </c>
      <c r="Y23" s="344">
        <v>0</v>
      </c>
      <c r="Z23" s="344">
        <v>0</v>
      </c>
      <c r="AA23" s="344"/>
      <c r="AB23" s="344">
        <f t="shared" si="4"/>
        <v>1059.9099999999999</v>
      </c>
    </row>
    <row r="24" spans="1:28" s="420" customFormat="1" ht="18.75">
      <c r="A24" s="333" t="s">
        <v>411</v>
      </c>
      <c r="B24" s="334" t="s">
        <v>412</v>
      </c>
      <c r="C24" s="335">
        <v>69641277472</v>
      </c>
      <c r="D24" s="336" t="s">
        <v>625</v>
      </c>
      <c r="E24" s="346" t="s">
        <v>419</v>
      </c>
      <c r="F24" s="338" t="s">
        <v>441</v>
      </c>
      <c r="G24" s="339" t="s">
        <v>1327</v>
      </c>
      <c r="H24" s="340">
        <v>0</v>
      </c>
      <c r="I24" s="341">
        <v>124.99</v>
      </c>
      <c r="J24" s="340">
        <v>0</v>
      </c>
      <c r="K24" s="342">
        <v>179.5</v>
      </c>
      <c r="L24" s="342">
        <v>26.04</v>
      </c>
      <c r="M24" s="343">
        <f t="shared" si="0"/>
        <v>153.46</v>
      </c>
      <c r="N24" s="340">
        <v>0</v>
      </c>
      <c r="O24" s="340">
        <v>0</v>
      </c>
      <c r="P24" s="340">
        <f t="shared" si="1"/>
        <v>0</v>
      </c>
      <c r="Q24" s="342">
        <v>172.23</v>
      </c>
      <c r="R24" s="340">
        <v>78.12</v>
      </c>
      <c r="S24" s="340">
        <f t="shared" si="2"/>
        <v>94.109999999999985</v>
      </c>
      <c r="T24" s="340">
        <v>0</v>
      </c>
      <c r="U24" s="340">
        <v>0</v>
      </c>
      <c r="V24" s="340">
        <f t="shared" si="3"/>
        <v>0</v>
      </c>
      <c r="W24" s="345"/>
      <c r="X24" s="340">
        <v>0</v>
      </c>
      <c r="Y24" s="344">
        <v>0</v>
      </c>
      <c r="Z24" s="344">
        <v>0</v>
      </c>
      <c r="AA24" s="344"/>
      <c r="AB24" s="344">
        <f t="shared" si="4"/>
        <v>372.56</v>
      </c>
    </row>
    <row r="25" spans="1:28" s="420" customFormat="1" ht="18.75">
      <c r="A25" s="333" t="s">
        <v>411</v>
      </c>
      <c r="B25" s="334" t="s">
        <v>412</v>
      </c>
      <c r="C25" s="335">
        <v>1937921417</v>
      </c>
      <c r="D25" s="336" t="s">
        <v>449</v>
      </c>
      <c r="E25" s="346" t="s">
        <v>419</v>
      </c>
      <c r="F25" s="338" t="s">
        <v>414</v>
      </c>
      <c r="G25" s="339" t="s">
        <v>1327</v>
      </c>
      <c r="H25" s="340">
        <v>0</v>
      </c>
      <c r="I25" s="341">
        <v>124.99</v>
      </c>
      <c r="J25" s="340">
        <v>0</v>
      </c>
      <c r="K25" s="342">
        <v>179.5</v>
      </c>
      <c r="L25" s="342">
        <v>26.04</v>
      </c>
      <c r="M25" s="343">
        <f t="shared" si="0"/>
        <v>153.46</v>
      </c>
      <c r="N25" s="340">
        <v>0</v>
      </c>
      <c r="O25" s="340">
        <v>0</v>
      </c>
      <c r="P25" s="340">
        <f t="shared" si="1"/>
        <v>0</v>
      </c>
      <c r="Q25" s="342">
        <v>397.78</v>
      </c>
      <c r="R25" s="340">
        <v>78.12</v>
      </c>
      <c r="S25" s="340">
        <f t="shared" si="2"/>
        <v>319.65999999999997</v>
      </c>
      <c r="T25" s="340">
        <v>0</v>
      </c>
      <c r="U25" s="340">
        <v>0</v>
      </c>
      <c r="V25" s="340">
        <f t="shared" si="3"/>
        <v>0</v>
      </c>
      <c r="W25" s="345"/>
      <c r="X25" s="340">
        <v>0</v>
      </c>
      <c r="Y25" s="344">
        <v>0</v>
      </c>
      <c r="Z25" s="344">
        <v>0</v>
      </c>
      <c r="AA25" s="344"/>
      <c r="AB25" s="344">
        <f t="shared" si="4"/>
        <v>598.11</v>
      </c>
    </row>
    <row r="26" spans="1:28" s="420" customFormat="1" ht="18.75">
      <c r="A26" s="333" t="s">
        <v>411</v>
      </c>
      <c r="B26" s="334" t="s">
        <v>412</v>
      </c>
      <c r="C26" s="335">
        <v>12502106400</v>
      </c>
      <c r="D26" s="336" t="s">
        <v>450</v>
      </c>
      <c r="E26" s="346" t="s">
        <v>428</v>
      </c>
      <c r="F26" s="338" t="s">
        <v>451</v>
      </c>
      <c r="G26" s="339" t="s">
        <v>1327</v>
      </c>
      <c r="H26" s="340">
        <v>0</v>
      </c>
      <c r="I26" s="341">
        <v>145.96</v>
      </c>
      <c r="J26" s="340">
        <v>0</v>
      </c>
      <c r="K26" s="342">
        <v>179.5</v>
      </c>
      <c r="L26" s="342">
        <v>31.28</v>
      </c>
      <c r="M26" s="343">
        <f t="shared" si="0"/>
        <v>148.22</v>
      </c>
      <c r="N26" s="340">
        <v>0</v>
      </c>
      <c r="O26" s="340">
        <v>0</v>
      </c>
      <c r="P26" s="340">
        <f t="shared" si="1"/>
        <v>0</v>
      </c>
      <c r="Q26" s="342">
        <v>0</v>
      </c>
      <c r="R26" s="340">
        <v>0</v>
      </c>
      <c r="S26" s="340">
        <f t="shared" si="2"/>
        <v>0</v>
      </c>
      <c r="T26" s="340">
        <v>155.13999999999999</v>
      </c>
      <c r="U26" s="340">
        <v>0</v>
      </c>
      <c r="V26" s="340">
        <f t="shared" si="3"/>
        <v>155.13999999999999</v>
      </c>
      <c r="W26" s="345" t="s">
        <v>626</v>
      </c>
      <c r="X26" s="340">
        <v>0</v>
      </c>
      <c r="Y26" s="344">
        <v>0</v>
      </c>
      <c r="Z26" s="344">
        <v>0</v>
      </c>
      <c r="AA26" s="344"/>
      <c r="AB26" s="344">
        <f t="shared" si="4"/>
        <v>449.32000000000005</v>
      </c>
    </row>
    <row r="27" spans="1:28" s="420" customFormat="1" ht="18.75">
      <c r="A27" s="333" t="s">
        <v>411</v>
      </c>
      <c r="B27" s="334" t="s">
        <v>412</v>
      </c>
      <c r="C27" s="335">
        <v>10735205442</v>
      </c>
      <c r="D27" s="336" t="s">
        <v>452</v>
      </c>
      <c r="E27" s="346" t="s">
        <v>419</v>
      </c>
      <c r="F27" s="352">
        <v>322205</v>
      </c>
      <c r="G27" s="339" t="s">
        <v>1327</v>
      </c>
      <c r="H27" s="340">
        <v>0</v>
      </c>
      <c r="I27" s="341">
        <v>139.6</v>
      </c>
      <c r="J27" s="340">
        <v>0</v>
      </c>
      <c r="K27" s="342">
        <v>179.5</v>
      </c>
      <c r="L27" s="342">
        <v>26.04</v>
      </c>
      <c r="M27" s="343">
        <f t="shared" si="0"/>
        <v>153.46</v>
      </c>
      <c r="N27" s="340">
        <v>0</v>
      </c>
      <c r="O27" s="340">
        <v>0</v>
      </c>
      <c r="P27" s="340">
        <f t="shared" si="1"/>
        <v>0</v>
      </c>
      <c r="Q27" s="342">
        <v>0</v>
      </c>
      <c r="R27" s="340">
        <v>0</v>
      </c>
      <c r="S27" s="340">
        <f t="shared" si="2"/>
        <v>0</v>
      </c>
      <c r="T27" s="340">
        <v>0</v>
      </c>
      <c r="U27" s="340">
        <v>0</v>
      </c>
      <c r="V27" s="340">
        <f t="shared" si="3"/>
        <v>0</v>
      </c>
      <c r="W27" s="345"/>
      <c r="X27" s="340">
        <v>0</v>
      </c>
      <c r="Y27" s="344">
        <v>0</v>
      </c>
      <c r="Z27" s="344">
        <v>0</v>
      </c>
      <c r="AA27" s="344"/>
      <c r="AB27" s="344">
        <f t="shared" si="4"/>
        <v>293.06</v>
      </c>
    </row>
    <row r="28" spans="1:28" s="420" customFormat="1" ht="18.75">
      <c r="A28" s="333" t="s">
        <v>411</v>
      </c>
      <c r="B28" s="334" t="s">
        <v>412</v>
      </c>
      <c r="C28" s="335">
        <v>9909706474</v>
      </c>
      <c r="D28" s="336" t="s">
        <v>453</v>
      </c>
      <c r="E28" s="346" t="s">
        <v>428</v>
      </c>
      <c r="F28" s="339" t="s">
        <v>454</v>
      </c>
      <c r="G28" s="339" t="s">
        <v>1327</v>
      </c>
      <c r="H28" s="340">
        <v>0</v>
      </c>
      <c r="I28" s="341">
        <v>171.36</v>
      </c>
      <c r="J28" s="340">
        <v>0</v>
      </c>
      <c r="K28" s="342">
        <v>179.5</v>
      </c>
      <c r="L28" s="342">
        <v>37.630000000000003</v>
      </c>
      <c r="M28" s="343">
        <f t="shared" si="0"/>
        <v>141.87</v>
      </c>
      <c r="N28" s="340">
        <v>0</v>
      </c>
      <c r="O28" s="340">
        <v>0</v>
      </c>
      <c r="P28" s="340">
        <f t="shared" si="1"/>
        <v>0</v>
      </c>
      <c r="Q28" s="342">
        <v>0</v>
      </c>
      <c r="R28" s="340">
        <v>0</v>
      </c>
      <c r="S28" s="340">
        <f t="shared" si="2"/>
        <v>0</v>
      </c>
      <c r="T28" s="340">
        <v>0</v>
      </c>
      <c r="U28" s="340">
        <v>0</v>
      </c>
      <c r="V28" s="340">
        <f t="shared" si="3"/>
        <v>0</v>
      </c>
      <c r="W28" s="345"/>
      <c r="X28" s="340">
        <v>0</v>
      </c>
      <c r="Y28" s="344">
        <v>0</v>
      </c>
      <c r="Z28" s="344">
        <v>0</v>
      </c>
      <c r="AA28" s="344"/>
      <c r="AB28" s="344">
        <f t="shared" si="4"/>
        <v>313.23</v>
      </c>
    </row>
    <row r="29" spans="1:28" s="420" customFormat="1" ht="18.75">
      <c r="A29" s="333" t="s">
        <v>411</v>
      </c>
      <c r="B29" s="334" t="s">
        <v>412</v>
      </c>
      <c r="C29" s="335">
        <v>70172220408</v>
      </c>
      <c r="D29" s="336" t="s">
        <v>455</v>
      </c>
      <c r="E29" s="346" t="s">
        <v>419</v>
      </c>
      <c r="F29" s="338" t="s">
        <v>456</v>
      </c>
      <c r="G29" s="339" t="s">
        <v>1327</v>
      </c>
      <c r="H29" s="340">
        <v>0</v>
      </c>
      <c r="I29" s="341">
        <v>330.64</v>
      </c>
      <c r="J29" s="340">
        <v>0</v>
      </c>
      <c r="K29" s="342">
        <v>179.5</v>
      </c>
      <c r="L29" s="342">
        <v>18.71</v>
      </c>
      <c r="M29" s="343">
        <f t="shared" si="0"/>
        <v>160.79</v>
      </c>
      <c r="N29" s="340">
        <v>0</v>
      </c>
      <c r="O29" s="340">
        <v>0</v>
      </c>
      <c r="P29" s="340">
        <f t="shared" si="1"/>
        <v>0</v>
      </c>
      <c r="Q29" s="342">
        <v>0</v>
      </c>
      <c r="R29" s="340">
        <v>0</v>
      </c>
      <c r="S29" s="340">
        <f t="shared" si="2"/>
        <v>0</v>
      </c>
      <c r="T29" s="340">
        <v>0</v>
      </c>
      <c r="U29" s="340">
        <v>0</v>
      </c>
      <c r="V29" s="340">
        <f t="shared" si="3"/>
        <v>0</v>
      </c>
      <c r="W29" s="345"/>
      <c r="X29" s="340">
        <v>0</v>
      </c>
      <c r="Y29" s="344">
        <v>0</v>
      </c>
      <c r="Z29" s="344">
        <v>0</v>
      </c>
      <c r="AA29" s="344"/>
      <c r="AB29" s="344">
        <f t="shared" si="4"/>
        <v>491.42999999999995</v>
      </c>
    </row>
    <row r="30" spans="1:28" s="420" customFormat="1" ht="18.75">
      <c r="A30" s="333" t="s">
        <v>411</v>
      </c>
      <c r="B30" s="334" t="s">
        <v>412</v>
      </c>
      <c r="C30" s="335">
        <v>6301729439</v>
      </c>
      <c r="D30" s="336" t="s">
        <v>457</v>
      </c>
      <c r="E30" s="346" t="s">
        <v>415</v>
      </c>
      <c r="F30" s="338" t="s">
        <v>447</v>
      </c>
      <c r="G30" s="339" t="s">
        <v>1327</v>
      </c>
      <c r="H30" s="340">
        <v>0</v>
      </c>
      <c r="I30" s="341">
        <v>751.88</v>
      </c>
      <c r="J30" s="340">
        <v>0</v>
      </c>
      <c r="K30" s="342">
        <v>179.5</v>
      </c>
      <c r="L30" s="342">
        <v>8</v>
      </c>
      <c r="M30" s="343">
        <f t="shared" si="0"/>
        <v>171.5</v>
      </c>
      <c r="N30" s="340">
        <v>0</v>
      </c>
      <c r="O30" s="340">
        <v>0</v>
      </c>
      <c r="P30" s="340">
        <f t="shared" si="1"/>
        <v>0</v>
      </c>
      <c r="Q30" s="343">
        <v>0</v>
      </c>
      <c r="R30" s="340">
        <v>0</v>
      </c>
      <c r="S30" s="340">
        <f t="shared" si="2"/>
        <v>0</v>
      </c>
      <c r="T30" s="340">
        <v>0</v>
      </c>
      <c r="U30" s="340">
        <v>0</v>
      </c>
      <c r="V30" s="340">
        <f t="shared" si="3"/>
        <v>0</v>
      </c>
      <c r="W30" s="345"/>
      <c r="X30" s="340">
        <v>0</v>
      </c>
      <c r="Y30" s="344">
        <v>0</v>
      </c>
      <c r="Z30" s="344">
        <v>0</v>
      </c>
      <c r="AA30" s="344"/>
      <c r="AB30" s="344">
        <f t="shared" si="4"/>
        <v>923.38</v>
      </c>
    </row>
    <row r="31" spans="1:28" s="420" customFormat="1" ht="18.75">
      <c r="A31" s="333" t="s">
        <v>411</v>
      </c>
      <c r="B31" s="334" t="s">
        <v>412</v>
      </c>
      <c r="C31" s="335">
        <v>78272203472</v>
      </c>
      <c r="D31" s="336" t="s">
        <v>458</v>
      </c>
      <c r="E31" s="346" t="s">
        <v>428</v>
      </c>
      <c r="F31" s="338" t="s">
        <v>459</v>
      </c>
      <c r="G31" s="339" t="s">
        <v>1327</v>
      </c>
      <c r="H31" s="340">
        <v>0</v>
      </c>
      <c r="I31" s="341">
        <v>194.45</v>
      </c>
      <c r="J31" s="340">
        <v>0</v>
      </c>
      <c r="K31" s="342">
        <v>179.5</v>
      </c>
      <c r="L31" s="342">
        <v>5.43</v>
      </c>
      <c r="M31" s="343">
        <f t="shared" si="0"/>
        <v>174.07</v>
      </c>
      <c r="N31" s="340">
        <v>0</v>
      </c>
      <c r="O31" s="340">
        <v>0</v>
      </c>
      <c r="P31" s="340">
        <f t="shared" si="1"/>
        <v>0</v>
      </c>
      <c r="Q31" s="342">
        <v>59.67</v>
      </c>
      <c r="R31" s="340">
        <v>16.28</v>
      </c>
      <c r="S31" s="340">
        <f t="shared" si="2"/>
        <v>43.39</v>
      </c>
      <c r="T31" s="340">
        <v>0</v>
      </c>
      <c r="U31" s="340">
        <v>0</v>
      </c>
      <c r="V31" s="340">
        <f t="shared" si="3"/>
        <v>0</v>
      </c>
      <c r="W31" s="345"/>
      <c r="X31" s="340">
        <v>0</v>
      </c>
      <c r="Y31" s="344">
        <v>0</v>
      </c>
      <c r="Z31" s="344">
        <v>0</v>
      </c>
      <c r="AA31" s="344"/>
      <c r="AB31" s="344">
        <f t="shared" si="4"/>
        <v>411.90999999999997</v>
      </c>
    </row>
    <row r="32" spans="1:28" s="420" customFormat="1" ht="18.75">
      <c r="A32" s="333" t="s">
        <v>411</v>
      </c>
      <c r="B32" s="334" t="s">
        <v>412</v>
      </c>
      <c r="C32" s="335">
        <v>11204937494</v>
      </c>
      <c r="D32" s="336" t="s">
        <v>460</v>
      </c>
      <c r="E32" s="346" t="s">
        <v>415</v>
      </c>
      <c r="F32" s="338" t="s">
        <v>421</v>
      </c>
      <c r="G32" s="339" t="s">
        <v>1327</v>
      </c>
      <c r="H32" s="340">
        <v>0</v>
      </c>
      <c r="I32" s="341">
        <v>503.87</v>
      </c>
      <c r="J32" s="340">
        <v>0</v>
      </c>
      <c r="K32" s="342">
        <v>179.5</v>
      </c>
      <c r="L32" s="342">
        <v>9</v>
      </c>
      <c r="M32" s="343">
        <f t="shared" si="0"/>
        <v>170.5</v>
      </c>
      <c r="N32" s="340">
        <v>0</v>
      </c>
      <c r="O32" s="340">
        <v>0</v>
      </c>
      <c r="P32" s="340">
        <f t="shared" si="1"/>
        <v>0</v>
      </c>
      <c r="Q32" s="342">
        <v>0</v>
      </c>
      <c r="R32" s="340">
        <v>0</v>
      </c>
      <c r="S32" s="340">
        <f t="shared" si="2"/>
        <v>0</v>
      </c>
      <c r="T32" s="340">
        <v>0</v>
      </c>
      <c r="U32" s="340">
        <v>0</v>
      </c>
      <c r="V32" s="340">
        <f t="shared" si="3"/>
        <v>0</v>
      </c>
      <c r="W32" s="345"/>
      <c r="X32" s="340">
        <v>0</v>
      </c>
      <c r="Y32" s="344">
        <v>0</v>
      </c>
      <c r="Z32" s="344">
        <v>0</v>
      </c>
      <c r="AA32" s="344"/>
      <c r="AB32" s="344">
        <f t="shared" si="4"/>
        <v>674.37</v>
      </c>
    </row>
    <row r="33" spans="1:28" s="420" customFormat="1" ht="18.75">
      <c r="A33" s="333" t="s">
        <v>411</v>
      </c>
      <c r="B33" s="334" t="s">
        <v>412</v>
      </c>
      <c r="C33" s="335">
        <v>1402410433</v>
      </c>
      <c r="D33" s="336" t="s">
        <v>461</v>
      </c>
      <c r="E33" s="346" t="s">
        <v>419</v>
      </c>
      <c r="F33" s="338" t="s">
        <v>414</v>
      </c>
      <c r="G33" s="339" t="s">
        <v>1327</v>
      </c>
      <c r="H33" s="340">
        <v>0</v>
      </c>
      <c r="I33" s="341">
        <v>124.99</v>
      </c>
      <c r="J33" s="340">
        <v>0</v>
      </c>
      <c r="K33" s="342">
        <v>179.5</v>
      </c>
      <c r="L33" s="342">
        <v>26.04</v>
      </c>
      <c r="M33" s="343">
        <f t="shared" si="0"/>
        <v>153.46</v>
      </c>
      <c r="N33" s="340">
        <v>0</v>
      </c>
      <c r="O33" s="340">
        <v>0</v>
      </c>
      <c r="P33" s="340">
        <f t="shared" si="1"/>
        <v>0</v>
      </c>
      <c r="Q33" s="342">
        <v>172.23</v>
      </c>
      <c r="R33" s="340">
        <v>78.12</v>
      </c>
      <c r="S33" s="340">
        <f t="shared" si="2"/>
        <v>94.109999999999985</v>
      </c>
      <c r="T33" s="340">
        <v>0</v>
      </c>
      <c r="U33" s="340">
        <v>0</v>
      </c>
      <c r="V33" s="340">
        <f t="shared" si="3"/>
        <v>0</v>
      </c>
      <c r="W33" s="345"/>
      <c r="X33" s="340">
        <v>0</v>
      </c>
      <c r="Y33" s="344">
        <v>0</v>
      </c>
      <c r="Z33" s="344">
        <v>0</v>
      </c>
      <c r="AA33" s="344"/>
      <c r="AB33" s="344">
        <f t="shared" si="4"/>
        <v>372.56</v>
      </c>
    </row>
    <row r="34" spans="1:28" s="420" customFormat="1" ht="18.75">
      <c r="A34" s="333" t="s">
        <v>411</v>
      </c>
      <c r="B34" s="334" t="s">
        <v>412</v>
      </c>
      <c r="C34" s="335">
        <v>44669127420</v>
      </c>
      <c r="D34" s="336" t="s">
        <v>462</v>
      </c>
      <c r="E34" s="346" t="s">
        <v>415</v>
      </c>
      <c r="F34" s="338" t="s">
        <v>421</v>
      </c>
      <c r="G34" s="339" t="s">
        <v>1327</v>
      </c>
      <c r="H34" s="340">
        <v>0</v>
      </c>
      <c r="I34" s="341">
        <v>1061.78</v>
      </c>
      <c r="J34" s="340">
        <v>0</v>
      </c>
      <c r="K34" s="342">
        <v>179.5</v>
      </c>
      <c r="L34" s="342">
        <v>0</v>
      </c>
      <c r="M34" s="343">
        <f t="shared" si="0"/>
        <v>179.5</v>
      </c>
      <c r="N34" s="340">
        <v>0</v>
      </c>
      <c r="O34" s="340">
        <v>0</v>
      </c>
      <c r="P34" s="340">
        <f t="shared" si="1"/>
        <v>0</v>
      </c>
      <c r="Q34" s="342">
        <v>0</v>
      </c>
      <c r="R34" s="340">
        <v>0</v>
      </c>
      <c r="S34" s="340">
        <f t="shared" si="2"/>
        <v>0</v>
      </c>
      <c r="T34" s="340">
        <v>0</v>
      </c>
      <c r="U34" s="340">
        <v>0</v>
      </c>
      <c r="V34" s="340">
        <f t="shared" si="3"/>
        <v>0</v>
      </c>
      <c r="W34" s="345"/>
      <c r="X34" s="340">
        <v>0</v>
      </c>
      <c r="Y34" s="344">
        <v>0</v>
      </c>
      <c r="Z34" s="344">
        <v>0</v>
      </c>
      <c r="AA34" s="344"/>
      <c r="AB34" s="344">
        <f t="shared" si="4"/>
        <v>1241.28</v>
      </c>
    </row>
    <row r="35" spans="1:28" s="420" customFormat="1" ht="18.75">
      <c r="A35" s="333" t="s">
        <v>411</v>
      </c>
      <c r="B35" s="334" t="s">
        <v>412</v>
      </c>
      <c r="C35" s="335">
        <v>2587642442</v>
      </c>
      <c r="D35" s="336" t="s">
        <v>463</v>
      </c>
      <c r="E35" s="346" t="s">
        <v>419</v>
      </c>
      <c r="F35" s="338" t="s">
        <v>423</v>
      </c>
      <c r="G35" s="339" t="s">
        <v>1327</v>
      </c>
      <c r="H35" s="340">
        <v>0</v>
      </c>
      <c r="I35" s="341">
        <v>273.89999999999998</v>
      </c>
      <c r="J35" s="340">
        <v>0</v>
      </c>
      <c r="K35" s="342">
        <v>179.5</v>
      </c>
      <c r="L35" s="342">
        <v>0.71</v>
      </c>
      <c r="M35" s="343">
        <f t="shared" si="0"/>
        <v>178.79</v>
      </c>
      <c r="N35" s="340">
        <v>0</v>
      </c>
      <c r="O35" s="340">
        <v>0</v>
      </c>
      <c r="P35" s="340">
        <f t="shared" si="1"/>
        <v>0</v>
      </c>
      <c r="Q35" s="342">
        <v>0</v>
      </c>
      <c r="R35" s="340">
        <v>0</v>
      </c>
      <c r="S35" s="340">
        <f t="shared" si="2"/>
        <v>0</v>
      </c>
      <c r="T35" s="340">
        <v>0</v>
      </c>
      <c r="U35" s="340">
        <v>0</v>
      </c>
      <c r="V35" s="340">
        <f t="shared" si="3"/>
        <v>0</v>
      </c>
      <c r="W35" s="345"/>
      <c r="X35" s="340">
        <v>0</v>
      </c>
      <c r="Y35" s="344">
        <v>0</v>
      </c>
      <c r="Z35" s="344">
        <v>0</v>
      </c>
      <c r="AA35" s="344"/>
      <c r="AB35" s="344">
        <f t="shared" si="4"/>
        <v>452.68999999999994</v>
      </c>
    </row>
    <row r="36" spans="1:28" s="420" customFormat="1" ht="18.75">
      <c r="A36" s="333" t="s">
        <v>411</v>
      </c>
      <c r="B36" s="334" t="s">
        <v>412</v>
      </c>
      <c r="C36" s="335">
        <v>77118162434</v>
      </c>
      <c r="D36" s="336" t="s">
        <v>464</v>
      </c>
      <c r="E36" s="346" t="s">
        <v>419</v>
      </c>
      <c r="F36" s="338" t="s">
        <v>423</v>
      </c>
      <c r="G36" s="339" t="s">
        <v>1327</v>
      </c>
      <c r="H36" s="340">
        <v>0</v>
      </c>
      <c r="I36" s="341">
        <v>242.56</v>
      </c>
      <c r="J36" s="340">
        <v>0</v>
      </c>
      <c r="K36" s="342">
        <v>179.5</v>
      </c>
      <c r="L36" s="342">
        <v>3.53</v>
      </c>
      <c r="M36" s="343">
        <f t="shared" si="0"/>
        <v>175.97</v>
      </c>
      <c r="N36" s="340">
        <v>0</v>
      </c>
      <c r="O36" s="340">
        <v>0</v>
      </c>
      <c r="P36" s="340">
        <f t="shared" si="1"/>
        <v>0</v>
      </c>
      <c r="Q36" s="342">
        <v>0</v>
      </c>
      <c r="R36" s="340">
        <v>0</v>
      </c>
      <c r="S36" s="340">
        <f t="shared" si="2"/>
        <v>0</v>
      </c>
      <c r="T36" s="340">
        <v>0</v>
      </c>
      <c r="U36" s="340">
        <v>0</v>
      </c>
      <c r="V36" s="340">
        <f t="shared" si="3"/>
        <v>0</v>
      </c>
      <c r="W36" s="345"/>
      <c r="X36" s="340">
        <v>0</v>
      </c>
      <c r="Y36" s="344">
        <v>0</v>
      </c>
      <c r="Z36" s="344">
        <v>0</v>
      </c>
      <c r="AA36" s="344"/>
      <c r="AB36" s="344">
        <f t="shared" si="4"/>
        <v>418.53</v>
      </c>
    </row>
    <row r="37" spans="1:28" s="420" customFormat="1" ht="18.75">
      <c r="A37" s="333" t="s">
        <v>411</v>
      </c>
      <c r="B37" s="334" t="s">
        <v>412</v>
      </c>
      <c r="C37" s="335">
        <v>7940908421</v>
      </c>
      <c r="D37" s="336" t="s">
        <v>465</v>
      </c>
      <c r="E37" s="346" t="s">
        <v>428</v>
      </c>
      <c r="F37" s="338" t="s">
        <v>466</v>
      </c>
      <c r="G37" s="339" t="s">
        <v>1327</v>
      </c>
      <c r="H37" s="340">
        <v>0</v>
      </c>
      <c r="I37" s="341">
        <v>143.28</v>
      </c>
      <c r="J37" s="340">
        <v>0</v>
      </c>
      <c r="K37" s="342">
        <v>179.5</v>
      </c>
      <c r="L37" s="342">
        <v>30.61</v>
      </c>
      <c r="M37" s="343">
        <f t="shared" si="0"/>
        <v>148.88999999999999</v>
      </c>
      <c r="N37" s="340">
        <v>0</v>
      </c>
      <c r="O37" s="340">
        <v>0</v>
      </c>
      <c r="P37" s="340">
        <f t="shared" si="1"/>
        <v>0</v>
      </c>
      <c r="Q37" s="342">
        <v>0</v>
      </c>
      <c r="R37" s="340">
        <v>0</v>
      </c>
      <c r="S37" s="340">
        <f t="shared" si="2"/>
        <v>0</v>
      </c>
      <c r="T37" s="340">
        <v>0</v>
      </c>
      <c r="U37" s="340">
        <v>0</v>
      </c>
      <c r="V37" s="340">
        <f t="shared" si="3"/>
        <v>0</v>
      </c>
      <c r="W37" s="345"/>
      <c r="X37" s="340">
        <v>0</v>
      </c>
      <c r="Y37" s="344">
        <v>0</v>
      </c>
      <c r="Z37" s="344">
        <v>0</v>
      </c>
      <c r="AA37" s="344"/>
      <c r="AB37" s="344">
        <f t="shared" si="4"/>
        <v>292.16999999999996</v>
      </c>
    </row>
    <row r="38" spans="1:28" s="420" customFormat="1" ht="18.75">
      <c r="A38" s="333" t="s">
        <v>411</v>
      </c>
      <c r="B38" s="334" t="s">
        <v>412</v>
      </c>
      <c r="C38" s="335">
        <v>9023592409</v>
      </c>
      <c r="D38" s="336" t="s">
        <v>467</v>
      </c>
      <c r="E38" s="346" t="s">
        <v>415</v>
      </c>
      <c r="F38" s="338" t="s">
        <v>447</v>
      </c>
      <c r="G38" s="339" t="s">
        <v>1327</v>
      </c>
      <c r="H38" s="340">
        <v>0</v>
      </c>
      <c r="I38" s="341">
        <v>691.18</v>
      </c>
      <c r="J38" s="340">
        <v>0</v>
      </c>
      <c r="K38" s="342">
        <v>179.5</v>
      </c>
      <c r="L38" s="342">
        <v>8</v>
      </c>
      <c r="M38" s="343">
        <f t="shared" si="0"/>
        <v>171.5</v>
      </c>
      <c r="N38" s="340">
        <v>0</v>
      </c>
      <c r="O38" s="340">
        <v>0</v>
      </c>
      <c r="P38" s="340">
        <f t="shared" si="1"/>
        <v>0</v>
      </c>
      <c r="Q38" s="342">
        <v>0</v>
      </c>
      <c r="R38" s="340">
        <v>0</v>
      </c>
      <c r="S38" s="340">
        <f t="shared" si="2"/>
        <v>0</v>
      </c>
      <c r="T38" s="340">
        <v>0</v>
      </c>
      <c r="U38" s="340">
        <v>0</v>
      </c>
      <c r="V38" s="340">
        <f t="shared" si="3"/>
        <v>0</v>
      </c>
      <c r="W38" s="345"/>
      <c r="X38" s="340">
        <v>0</v>
      </c>
      <c r="Y38" s="344">
        <v>0</v>
      </c>
      <c r="Z38" s="344">
        <v>0</v>
      </c>
      <c r="AA38" s="344"/>
      <c r="AB38" s="344">
        <f t="shared" si="4"/>
        <v>862.68</v>
      </c>
    </row>
    <row r="39" spans="1:28" s="420" customFormat="1" ht="18.75">
      <c r="A39" s="333" t="s">
        <v>411</v>
      </c>
      <c r="B39" s="334" t="s">
        <v>412</v>
      </c>
      <c r="C39" s="335">
        <v>4138318410</v>
      </c>
      <c r="D39" s="336" t="s">
        <v>468</v>
      </c>
      <c r="E39" s="346" t="s">
        <v>419</v>
      </c>
      <c r="F39" s="338" t="s">
        <v>423</v>
      </c>
      <c r="G39" s="339" t="s">
        <v>1327</v>
      </c>
      <c r="H39" s="340">
        <v>0</v>
      </c>
      <c r="I39" s="341">
        <v>209.15</v>
      </c>
      <c r="J39" s="340">
        <v>0</v>
      </c>
      <c r="K39" s="342">
        <v>179.5</v>
      </c>
      <c r="L39" s="342">
        <v>3.53</v>
      </c>
      <c r="M39" s="343">
        <f t="shared" si="0"/>
        <v>175.97</v>
      </c>
      <c r="N39" s="340">
        <v>0</v>
      </c>
      <c r="O39" s="340">
        <v>0</v>
      </c>
      <c r="P39" s="340">
        <f t="shared" si="1"/>
        <v>0</v>
      </c>
      <c r="Q39" s="342">
        <v>0</v>
      </c>
      <c r="R39" s="340">
        <v>0</v>
      </c>
      <c r="S39" s="340">
        <f t="shared" si="2"/>
        <v>0</v>
      </c>
      <c r="T39" s="340">
        <v>0</v>
      </c>
      <c r="U39" s="340">
        <v>0</v>
      </c>
      <c r="V39" s="340">
        <f t="shared" si="3"/>
        <v>0</v>
      </c>
      <c r="W39" s="345"/>
      <c r="X39" s="340">
        <v>0</v>
      </c>
      <c r="Y39" s="344">
        <v>0</v>
      </c>
      <c r="Z39" s="344">
        <v>0</v>
      </c>
      <c r="AA39" s="344"/>
      <c r="AB39" s="344">
        <f t="shared" si="4"/>
        <v>385.12</v>
      </c>
    </row>
    <row r="40" spans="1:28" s="420" customFormat="1" ht="18.75">
      <c r="A40" s="333" t="s">
        <v>411</v>
      </c>
      <c r="B40" s="334" t="s">
        <v>412</v>
      </c>
      <c r="C40" s="349">
        <v>7767421406</v>
      </c>
      <c r="D40" s="353" t="s">
        <v>469</v>
      </c>
      <c r="E40" s="346" t="s">
        <v>428</v>
      </c>
      <c r="F40" s="338" t="s">
        <v>470</v>
      </c>
      <c r="G40" s="339" t="s">
        <v>1327</v>
      </c>
      <c r="H40" s="340">
        <v>0</v>
      </c>
      <c r="I40" s="341">
        <v>0</v>
      </c>
      <c r="J40" s="340">
        <v>0</v>
      </c>
      <c r="K40" s="342">
        <v>179.5</v>
      </c>
      <c r="L40" s="342">
        <v>0</v>
      </c>
      <c r="M40" s="343">
        <f t="shared" si="0"/>
        <v>179.5</v>
      </c>
      <c r="N40" s="340">
        <v>0</v>
      </c>
      <c r="O40" s="340">
        <v>0</v>
      </c>
      <c r="P40" s="340">
        <f t="shared" si="1"/>
        <v>0</v>
      </c>
      <c r="Q40" s="342">
        <v>0</v>
      </c>
      <c r="R40" s="340">
        <v>0</v>
      </c>
      <c r="S40" s="340">
        <f t="shared" si="2"/>
        <v>0</v>
      </c>
      <c r="T40" s="340">
        <v>0</v>
      </c>
      <c r="U40" s="340">
        <v>0</v>
      </c>
      <c r="V40" s="340">
        <f t="shared" si="3"/>
        <v>0</v>
      </c>
      <c r="W40" s="345"/>
      <c r="X40" s="340">
        <v>0</v>
      </c>
      <c r="Y40" s="344">
        <v>0</v>
      </c>
      <c r="Z40" s="344">
        <v>0</v>
      </c>
      <c r="AA40" s="344"/>
      <c r="AB40" s="344">
        <f t="shared" si="4"/>
        <v>179.5</v>
      </c>
    </row>
    <row r="41" spans="1:28" s="420" customFormat="1" ht="18.75">
      <c r="A41" s="333" t="s">
        <v>411</v>
      </c>
      <c r="B41" s="334" t="s">
        <v>412</v>
      </c>
      <c r="C41" s="335">
        <v>6328840454</v>
      </c>
      <c r="D41" s="336" t="s">
        <v>471</v>
      </c>
      <c r="E41" s="346" t="s">
        <v>415</v>
      </c>
      <c r="F41" s="338" t="s">
        <v>421</v>
      </c>
      <c r="G41" s="339" t="s">
        <v>1327</v>
      </c>
      <c r="H41" s="340">
        <v>0</v>
      </c>
      <c r="I41" s="341">
        <v>533.9</v>
      </c>
      <c r="J41" s="340">
        <v>0</v>
      </c>
      <c r="K41" s="342">
        <v>179.5</v>
      </c>
      <c r="L41" s="342">
        <v>8</v>
      </c>
      <c r="M41" s="343">
        <f t="shared" si="0"/>
        <v>171.5</v>
      </c>
      <c r="N41" s="340">
        <v>0</v>
      </c>
      <c r="O41" s="340">
        <v>0</v>
      </c>
      <c r="P41" s="340">
        <f t="shared" si="1"/>
        <v>0</v>
      </c>
      <c r="Q41" s="342">
        <v>0</v>
      </c>
      <c r="R41" s="340">
        <v>0</v>
      </c>
      <c r="S41" s="340">
        <f t="shared" si="2"/>
        <v>0</v>
      </c>
      <c r="T41" s="340">
        <v>0</v>
      </c>
      <c r="U41" s="340">
        <v>0</v>
      </c>
      <c r="V41" s="340">
        <f t="shared" si="3"/>
        <v>0</v>
      </c>
      <c r="W41" s="345"/>
      <c r="X41" s="340">
        <v>0</v>
      </c>
      <c r="Y41" s="344">
        <v>0</v>
      </c>
      <c r="Z41" s="344">
        <v>0</v>
      </c>
      <c r="AA41" s="344"/>
      <c r="AB41" s="344">
        <f t="shared" si="4"/>
        <v>705.4</v>
      </c>
    </row>
    <row r="42" spans="1:28" s="420" customFormat="1" ht="18.75">
      <c r="A42" s="333" t="s">
        <v>411</v>
      </c>
      <c r="B42" s="334" t="s">
        <v>412</v>
      </c>
      <c r="C42" s="335">
        <v>12129892442</v>
      </c>
      <c r="D42" s="336" t="s">
        <v>472</v>
      </c>
      <c r="E42" s="346" t="s">
        <v>419</v>
      </c>
      <c r="F42" s="338" t="s">
        <v>414</v>
      </c>
      <c r="G42" s="339" t="s">
        <v>1327</v>
      </c>
      <c r="H42" s="340">
        <v>0</v>
      </c>
      <c r="I42" s="341">
        <v>124.99</v>
      </c>
      <c r="J42" s="340">
        <v>0</v>
      </c>
      <c r="K42" s="342">
        <v>179.5</v>
      </c>
      <c r="L42" s="342">
        <v>26.04</v>
      </c>
      <c r="M42" s="343">
        <f t="shared" si="0"/>
        <v>153.46</v>
      </c>
      <c r="N42" s="340">
        <v>0</v>
      </c>
      <c r="O42" s="340">
        <v>0</v>
      </c>
      <c r="P42" s="340">
        <f t="shared" si="1"/>
        <v>0</v>
      </c>
      <c r="Q42" s="342">
        <v>172.23</v>
      </c>
      <c r="R42" s="340">
        <v>78.12</v>
      </c>
      <c r="S42" s="340">
        <f t="shared" si="2"/>
        <v>94.109999999999985</v>
      </c>
      <c r="T42" s="340">
        <v>0</v>
      </c>
      <c r="U42" s="340">
        <v>0</v>
      </c>
      <c r="V42" s="340">
        <f t="shared" si="3"/>
        <v>0</v>
      </c>
      <c r="W42" s="345"/>
      <c r="X42" s="340">
        <v>0</v>
      </c>
      <c r="Y42" s="344">
        <v>0</v>
      </c>
      <c r="Z42" s="344">
        <v>0</v>
      </c>
      <c r="AA42" s="344"/>
      <c r="AB42" s="344">
        <f t="shared" si="4"/>
        <v>372.56</v>
      </c>
    </row>
    <row r="43" spans="1:28" s="420" customFormat="1" ht="18.75">
      <c r="A43" s="333" t="s">
        <v>411</v>
      </c>
      <c r="B43" s="334" t="s">
        <v>412</v>
      </c>
      <c r="C43" s="335">
        <v>3070942431</v>
      </c>
      <c r="D43" s="336" t="s">
        <v>473</v>
      </c>
      <c r="E43" s="346" t="s">
        <v>419</v>
      </c>
      <c r="F43" s="347" t="s">
        <v>414</v>
      </c>
      <c r="G43" s="339" t="s">
        <v>1327</v>
      </c>
      <c r="H43" s="340">
        <v>0</v>
      </c>
      <c r="I43" s="341">
        <v>183.02</v>
      </c>
      <c r="J43" s="340">
        <v>0</v>
      </c>
      <c r="K43" s="342">
        <v>179.5</v>
      </c>
      <c r="L43" s="342">
        <v>3.47</v>
      </c>
      <c r="M43" s="343">
        <f t="shared" si="0"/>
        <v>176.03</v>
      </c>
      <c r="N43" s="340">
        <v>0</v>
      </c>
      <c r="O43" s="340">
        <v>0</v>
      </c>
      <c r="P43" s="340">
        <f t="shared" si="1"/>
        <v>0</v>
      </c>
      <c r="Q43" s="342">
        <v>39.78</v>
      </c>
      <c r="R43" s="340">
        <v>10.38</v>
      </c>
      <c r="S43" s="340">
        <f t="shared" si="2"/>
        <v>29.4</v>
      </c>
      <c r="T43" s="340">
        <v>0</v>
      </c>
      <c r="U43" s="340">
        <v>0</v>
      </c>
      <c r="V43" s="340">
        <f t="shared" si="3"/>
        <v>0</v>
      </c>
      <c r="W43" s="345"/>
      <c r="X43" s="340">
        <v>0</v>
      </c>
      <c r="Y43" s="344">
        <v>0</v>
      </c>
      <c r="Z43" s="344">
        <v>0</v>
      </c>
      <c r="AA43" s="344"/>
      <c r="AB43" s="344">
        <f t="shared" si="4"/>
        <v>388.45000000000005</v>
      </c>
    </row>
    <row r="44" spans="1:28" s="420" customFormat="1" ht="18.75">
      <c r="A44" s="333" t="s">
        <v>411</v>
      </c>
      <c r="B44" s="334" t="s">
        <v>412</v>
      </c>
      <c r="C44" s="335">
        <v>5926268494</v>
      </c>
      <c r="D44" s="336" t="s">
        <v>474</v>
      </c>
      <c r="E44" s="346" t="s">
        <v>419</v>
      </c>
      <c r="F44" s="338" t="s">
        <v>423</v>
      </c>
      <c r="G44" s="339" t="s">
        <v>1327</v>
      </c>
      <c r="H44" s="340">
        <v>0</v>
      </c>
      <c r="I44" s="341">
        <v>220.24</v>
      </c>
      <c r="J44" s="340">
        <v>0</v>
      </c>
      <c r="K44" s="342">
        <v>179.5</v>
      </c>
      <c r="L44" s="342">
        <v>3.53</v>
      </c>
      <c r="M44" s="343">
        <f t="shared" si="0"/>
        <v>175.97</v>
      </c>
      <c r="N44" s="340">
        <v>0</v>
      </c>
      <c r="O44" s="340">
        <v>0</v>
      </c>
      <c r="P44" s="340">
        <f t="shared" si="1"/>
        <v>0</v>
      </c>
      <c r="Q44" s="342">
        <v>0</v>
      </c>
      <c r="R44" s="340">
        <v>0</v>
      </c>
      <c r="S44" s="340">
        <f t="shared" si="2"/>
        <v>0</v>
      </c>
      <c r="T44" s="340">
        <v>0</v>
      </c>
      <c r="U44" s="340">
        <v>0</v>
      </c>
      <c r="V44" s="340">
        <f t="shared" si="3"/>
        <v>0</v>
      </c>
      <c r="W44" s="345"/>
      <c r="X44" s="340">
        <v>0</v>
      </c>
      <c r="Y44" s="344">
        <v>0</v>
      </c>
      <c r="Z44" s="344">
        <v>0</v>
      </c>
      <c r="AA44" s="344"/>
      <c r="AB44" s="344">
        <f t="shared" si="4"/>
        <v>396.21000000000004</v>
      </c>
    </row>
    <row r="45" spans="1:28" s="420" customFormat="1" ht="18.75">
      <c r="A45" s="333" t="s">
        <v>411</v>
      </c>
      <c r="B45" s="334" t="s">
        <v>412</v>
      </c>
      <c r="C45" s="335">
        <v>9090397477</v>
      </c>
      <c r="D45" s="336" t="s">
        <v>475</v>
      </c>
      <c r="E45" s="346" t="s">
        <v>428</v>
      </c>
      <c r="F45" s="347" t="s">
        <v>476</v>
      </c>
      <c r="G45" s="339" t="s">
        <v>1327</v>
      </c>
      <c r="H45" s="340">
        <v>0</v>
      </c>
      <c r="I45" s="341">
        <v>169.9</v>
      </c>
      <c r="J45" s="340">
        <v>0</v>
      </c>
      <c r="K45" s="342">
        <v>179.5</v>
      </c>
      <c r="L45" s="342">
        <v>4.34</v>
      </c>
      <c r="M45" s="343">
        <f t="shared" si="0"/>
        <v>175.16</v>
      </c>
      <c r="N45" s="340">
        <v>0</v>
      </c>
      <c r="O45" s="340">
        <v>0</v>
      </c>
      <c r="P45" s="340">
        <f t="shared" si="1"/>
        <v>0</v>
      </c>
      <c r="Q45" s="342">
        <v>0</v>
      </c>
      <c r="R45" s="340">
        <v>0</v>
      </c>
      <c r="S45" s="340">
        <f t="shared" si="2"/>
        <v>0</v>
      </c>
      <c r="T45" s="340">
        <v>77.569999999999993</v>
      </c>
      <c r="U45" s="340">
        <v>0</v>
      </c>
      <c r="V45" s="340">
        <f t="shared" si="3"/>
        <v>77.569999999999993</v>
      </c>
      <c r="W45" s="345" t="s">
        <v>626</v>
      </c>
      <c r="X45" s="340">
        <v>0</v>
      </c>
      <c r="Y45" s="344">
        <v>0</v>
      </c>
      <c r="Z45" s="344">
        <v>0</v>
      </c>
      <c r="AA45" s="344"/>
      <c r="AB45" s="344">
        <f t="shared" si="4"/>
        <v>422.63</v>
      </c>
    </row>
    <row r="46" spans="1:28" s="420" customFormat="1" ht="18.75">
      <c r="A46" s="333" t="s">
        <v>411</v>
      </c>
      <c r="B46" s="334" t="s">
        <v>412</v>
      </c>
      <c r="C46" s="335">
        <v>4411940442</v>
      </c>
      <c r="D46" s="336" t="s">
        <v>477</v>
      </c>
      <c r="E46" s="346" t="s">
        <v>428</v>
      </c>
      <c r="F46" s="347" t="s">
        <v>476</v>
      </c>
      <c r="G46" s="339" t="s">
        <v>1327</v>
      </c>
      <c r="H46" s="340">
        <v>0</v>
      </c>
      <c r="I46" s="341">
        <v>139.33000000000001</v>
      </c>
      <c r="J46" s="340">
        <v>0</v>
      </c>
      <c r="K46" s="342">
        <v>179.5</v>
      </c>
      <c r="L46" s="342">
        <v>23.44</v>
      </c>
      <c r="M46" s="343">
        <f t="shared" si="0"/>
        <v>156.06</v>
      </c>
      <c r="N46" s="340">
        <v>0</v>
      </c>
      <c r="O46" s="340">
        <v>0</v>
      </c>
      <c r="P46" s="340">
        <f t="shared" si="1"/>
        <v>0</v>
      </c>
      <c r="Q46" s="342">
        <v>0</v>
      </c>
      <c r="R46" s="340">
        <v>0</v>
      </c>
      <c r="S46" s="340">
        <f t="shared" si="2"/>
        <v>0</v>
      </c>
      <c r="T46" s="340">
        <v>0</v>
      </c>
      <c r="U46" s="340">
        <v>0</v>
      </c>
      <c r="V46" s="340">
        <f t="shared" si="3"/>
        <v>0</v>
      </c>
      <c r="W46" s="345"/>
      <c r="X46" s="340">
        <v>0</v>
      </c>
      <c r="Y46" s="344">
        <v>0</v>
      </c>
      <c r="Z46" s="344">
        <v>0</v>
      </c>
      <c r="AA46" s="344"/>
      <c r="AB46" s="344">
        <f t="shared" si="4"/>
        <v>295.39</v>
      </c>
    </row>
    <row r="47" spans="1:28" s="420" customFormat="1" ht="18.75">
      <c r="A47" s="333" t="s">
        <v>411</v>
      </c>
      <c r="B47" s="334" t="s">
        <v>412</v>
      </c>
      <c r="C47" s="349">
        <v>3640160436</v>
      </c>
      <c r="D47" s="353" t="s">
        <v>478</v>
      </c>
      <c r="E47" s="346" t="s">
        <v>419</v>
      </c>
      <c r="F47" s="338" t="s">
        <v>423</v>
      </c>
      <c r="G47" s="339" t="s">
        <v>1327</v>
      </c>
      <c r="H47" s="340">
        <v>0</v>
      </c>
      <c r="I47" s="341">
        <v>248.44</v>
      </c>
      <c r="J47" s="340">
        <v>0</v>
      </c>
      <c r="K47" s="342">
        <v>179.5</v>
      </c>
      <c r="L47" s="342">
        <v>3.53</v>
      </c>
      <c r="M47" s="343">
        <f t="shared" si="0"/>
        <v>175.97</v>
      </c>
      <c r="N47" s="340">
        <v>0</v>
      </c>
      <c r="O47" s="340">
        <v>0</v>
      </c>
      <c r="P47" s="340">
        <f t="shared" si="1"/>
        <v>0</v>
      </c>
      <c r="Q47" s="342">
        <v>0</v>
      </c>
      <c r="R47" s="340">
        <v>0</v>
      </c>
      <c r="S47" s="340">
        <f t="shared" si="2"/>
        <v>0</v>
      </c>
      <c r="T47" s="340">
        <v>0</v>
      </c>
      <c r="U47" s="340">
        <v>0</v>
      </c>
      <c r="V47" s="340">
        <f t="shared" si="3"/>
        <v>0</v>
      </c>
      <c r="W47" s="345"/>
      <c r="X47" s="340">
        <v>0</v>
      </c>
      <c r="Y47" s="344">
        <v>0</v>
      </c>
      <c r="Z47" s="344">
        <v>0</v>
      </c>
      <c r="AA47" s="344"/>
      <c r="AB47" s="344">
        <f t="shared" si="4"/>
        <v>424.40999999999997</v>
      </c>
    </row>
    <row r="48" spans="1:28" s="420" customFormat="1" ht="18.75">
      <c r="A48" s="333" t="s">
        <v>411</v>
      </c>
      <c r="B48" s="334" t="s">
        <v>412</v>
      </c>
      <c r="C48" s="349">
        <v>57749027572</v>
      </c>
      <c r="D48" s="354" t="s">
        <v>12</v>
      </c>
      <c r="E48" s="346" t="s">
        <v>428</v>
      </c>
      <c r="F48" s="338" t="s">
        <v>479</v>
      </c>
      <c r="G48" s="339" t="s">
        <v>1327</v>
      </c>
      <c r="H48" s="340">
        <v>0</v>
      </c>
      <c r="I48" s="341">
        <v>1093.44</v>
      </c>
      <c r="J48" s="340">
        <v>0</v>
      </c>
      <c r="K48" s="342">
        <v>179.5</v>
      </c>
      <c r="L48" s="342">
        <v>268.14999999999998</v>
      </c>
      <c r="M48" s="343">
        <f t="shared" si="0"/>
        <v>-88.649999999999977</v>
      </c>
      <c r="N48" s="340">
        <v>0</v>
      </c>
      <c r="O48" s="340">
        <v>0</v>
      </c>
      <c r="P48" s="340">
        <f t="shared" si="1"/>
        <v>0</v>
      </c>
      <c r="Q48" s="342">
        <v>0</v>
      </c>
      <c r="R48" s="340">
        <v>0</v>
      </c>
      <c r="S48" s="340">
        <f t="shared" si="2"/>
        <v>0</v>
      </c>
      <c r="T48" s="340">
        <v>0</v>
      </c>
      <c r="U48" s="340">
        <v>0</v>
      </c>
      <c r="V48" s="340">
        <f t="shared" si="3"/>
        <v>0</v>
      </c>
      <c r="W48" s="345"/>
      <c r="X48" s="340">
        <v>0</v>
      </c>
      <c r="Y48" s="344">
        <v>0</v>
      </c>
      <c r="Z48" s="344">
        <v>0</v>
      </c>
      <c r="AA48" s="344"/>
      <c r="AB48" s="344">
        <f t="shared" si="4"/>
        <v>1004.7900000000001</v>
      </c>
    </row>
    <row r="49" spans="1:28" s="420" customFormat="1" ht="18.75">
      <c r="A49" s="333" t="s">
        <v>411</v>
      </c>
      <c r="B49" s="334" t="s">
        <v>412</v>
      </c>
      <c r="C49" s="335">
        <v>2839751488</v>
      </c>
      <c r="D49" s="336" t="s">
        <v>480</v>
      </c>
      <c r="E49" s="346" t="s">
        <v>428</v>
      </c>
      <c r="F49" s="347" t="s">
        <v>481</v>
      </c>
      <c r="G49" s="339" t="s">
        <v>1327</v>
      </c>
      <c r="H49" s="340">
        <v>0</v>
      </c>
      <c r="I49" s="341">
        <v>212.26</v>
      </c>
      <c r="J49" s="340">
        <v>0</v>
      </c>
      <c r="K49" s="342">
        <v>179.5</v>
      </c>
      <c r="L49" s="342">
        <v>5.0999999999999996</v>
      </c>
      <c r="M49" s="343">
        <f t="shared" si="0"/>
        <v>174.4</v>
      </c>
      <c r="N49" s="340">
        <v>0</v>
      </c>
      <c r="O49" s="340">
        <v>0</v>
      </c>
      <c r="P49" s="340">
        <f t="shared" si="1"/>
        <v>0</v>
      </c>
      <c r="Q49" s="342">
        <v>59.67</v>
      </c>
      <c r="R49" s="340">
        <v>15.29</v>
      </c>
      <c r="S49" s="340">
        <f t="shared" si="2"/>
        <v>44.38</v>
      </c>
      <c r="T49" s="340">
        <v>0</v>
      </c>
      <c r="U49" s="340">
        <v>0</v>
      </c>
      <c r="V49" s="340">
        <f t="shared" si="3"/>
        <v>0</v>
      </c>
      <c r="W49" s="345"/>
      <c r="X49" s="340">
        <v>0</v>
      </c>
      <c r="Y49" s="344">
        <v>0</v>
      </c>
      <c r="Z49" s="344">
        <v>0</v>
      </c>
      <c r="AA49" s="344"/>
      <c r="AB49" s="344">
        <f t="shared" si="4"/>
        <v>431.03999999999996</v>
      </c>
    </row>
    <row r="50" spans="1:28" s="420" customFormat="1" ht="18.75">
      <c r="A50" s="333" t="s">
        <v>411</v>
      </c>
      <c r="B50" s="334" t="s">
        <v>412</v>
      </c>
      <c r="C50" s="335">
        <v>5519452490</v>
      </c>
      <c r="D50" s="336" t="s">
        <v>482</v>
      </c>
      <c r="E50" s="346" t="s">
        <v>428</v>
      </c>
      <c r="F50" s="338" t="s">
        <v>470</v>
      </c>
      <c r="G50" s="339" t="s">
        <v>1327</v>
      </c>
      <c r="H50" s="340">
        <v>0</v>
      </c>
      <c r="I50" s="341">
        <v>136.24</v>
      </c>
      <c r="J50" s="340">
        <v>0</v>
      </c>
      <c r="K50" s="342">
        <v>179.5</v>
      </c>
      <c r="L50" s="342">
        <v>26.04</v>
      </c>
      <c r="M50" s="343">
        <f t="shared" si="0"/>
        <v>153.46</v>
      </c>
      <c r="N50" s="340">
        <v>0</v>
      </c>
      <c r="O50" s="340">
        <v>0</v>
      </c>
      <c r="P50" s="340">
        <f t="shared" si="1"/>
        <v>0</v>
      </c>
      <c r="Q50" s="342">
        <v>298.33</v>
      </c>
      <c r="R50" s="340">
        <v>78.12</v>
      </c>
      <c r="S50" s="340">
        <f t="shared" si="2"/>
        <v>220.20999999999998</v>
      </c>
      <c r="T50" s="340">
        <v>0</v>
      </c>
      <c r="U50" s="340">
        <v>0</v>
      </c>
      <c r="V50" s="340">
        <f t="shared" si="3"/>
        <v>0</v>
      </c>
      <c r="W50" s="345"/>
      <c r="X50" s="340">
        <v>0</v>
      </c>
      <c r="Y50" s="344">
        <v>0</v>
      </c>
      <c r="Z50" s="344">
        <v>0</v>
      </c>
      <c r="AA50" s="344"/>
      <c r="AB50" s="344">
        <f t="shared" si="4"/>
        <v>509.90999999999997</v>
      </c>
    </row>
    <row r="51" spans="1:28" s="420" customFormat="1" ht="18.75">
      <c r="A51" s="333" t="s">
        <v>411</v>
      </c>
      <c r="B51" s="334" t="s">
        <v>412</v>
      </c>
      <c r="C51" s="335">
        <v>9607793455</v>
      </c>
      <c r="D51" s="336" t="s">
        <v>483</v>
      </c>
      <c r="E51" s="346" t="s">
        <v>428</v>
      </c>
      <c r="F51" s="338" t="s">
        <v>484</v>
      </c>
      <c r="G51" s="339" t="s">
        <v>1327</v>
      </c>
      <c r="H51" s="340">
        <v>0</v>
      </c>
      <c r="I51" s="341">
        <v>139.6</v>
      </c>
      <c r="J51" s="340">
        <v>0</v>
      </c>
      <c r="K51" s="342">
        <v>179.5</v>
      </c>
      <c r="L51" s="342">
        <v>26.04</v>
      </c>
      <c r="M51" s="343">
        <f t="shared" si="0"/>
        <v>153.46</v>
      </c>
      <c r="N51" s="340">
        <v>0</v>
      </c>
      <c r="O51" s="340">
        <v>0</v>
      </c>
      <c r="P51" s="340">
        <f t="shared" si="1"/>
        <v>0</v>
      </c>
      <c r="Q51" s="342">
        <v>298.43</v>
      </c>
      <c r="R51" s="340">
        <v>78.12</v>
      </c>
      <c r="S51" s="340">
        <f t="shared" si="2"/>
        <v>220.31</v>
      </c>
      <c r="T51" s="340">
        <v>0</v>
      </c>
      <c r="U51" s="340">
        <v>0</v>
      </c>
      <c r="V51" s="340">
        <f t="shared" si="3"/>
        <v>0</v>
      </c>
      <c r="W51" s="345"/>
      <c r="X51" s="340">
        <v>0</v>
      </c>
      <c r="Y51" s="344">
        <v>0</v>
      </c>
      <c r="Z51" s="344">
        <v>0</v>
      </c>
      <c r="AA51" s="344"/>
      <c r="AB51" s="344">
        <f t="shared" si="4"/>
        <v>513.37</v>
      </c>
    </row>
    <row r="52" spans="1:28" s="420" customFormat="1" ht="18.75">
      <c r="A52" s="333" t="s">
        <v>411</v>
      </c>
      <c r="B52" s="334" t="s">
        <v>412</v>
      </c>
      <c r="C52" s="335">
        <v>8655940402</v>
      </c>
      <c r="D52" s="336" t="s">
        <v>1328</v>
      </c>
      <c r="E52" s="346" t="s">
        <v>419</v>
      </c>
      <c r="F52" s="355" t="s">
        <v>456</v>
      </c>
      <c r="G52" s="356" t="s">
        <v>1327</v>
      </c>
      <c r="H52" s="340">
        <v>0</v>
      </c>
      <c r="I52" s="341">
        <v>275.52999999999997</v>
      </c>
      <c r="J52" s="340">
        <v>0</v>
      </c>
      <c r="K52" s="342">
        <v>179.5</v>
      </c>
      <c r="L52" s="342">
        <v>15.59</v>
      </c>
      <c r="M52" s="343">
        <f t="shared" si="0"/>
        <v>163.91</v>
      </c>
      <c r="N52" s="340">
        <v>0</v>
      </c>
      <c r="O52" s="340">
        <v>0</v>
      </c>
      <c r="P52" s="340">
        <f t="shared" si="1"/>
        <v>0</v>
      </c>
      <c r="Q52" s="342">
        <v>0</v>
      </c>
      <c r="R52" s="340">
        <v>0</v>
      </c>
      <c r="S52" s="340">
        <f t="shared" si="2"/>
        <v>0</v>
      </c>
      <c r="T52" s="340">
        <v>0</v>
      </c>
      <c r="U52" s="340">
        <v>0</v>
      </c>
      <c r="V52" s="340">
        <f t="shared" si="3"/>
        <v>0</v>
      </c>
      <c r="W52" s="345"/>
      <c r="X52" s="340">
        <v>0</v>
      </c>
      <c r="Y52" s="344">
        <v>0</v>
      </c>
      <c r="Z52" s="344">
        <v>0</v>
      </c>
      <c r="AA52" s="344"/>
      <c r="AB52" s="344">
        <f t="shared" si="4"/>
        <v>439.43999999999994</v>
      </c>
    </row>
    <row r="53" spans="1:28" s="420" customFormat="1" ht="18.75">
      <c r="A53" s="333" t="s">
        <v>411</v>
      </c>
      <c r="B53" s="334" t="s">
        <v>412</v>
      </c>
      <c r="C53" s="335">
        <v>9705587400</v>
      </c>
      <c r="D53" s="336" t="s">
        <v>485</v>
      </c>
      <c r="E53" s="346" t="s">
        <v>419</v>
      </c>
      <c r="F53" s="347" t="s">
        <v>456</v>
      </c>
      <c r="G53" s="339" t="s">
        <v>1327</v>
      </c>
      <c r="H53" s="340">
        <v>0</v>
      </c>
      <c r="I53" s="341">
        <v>336.71</v>
      </c>
      <c r="J53" s="340">
        <v>0</v>
      </c>
      <c r="K53" s="342">
        <v>179.5</v>
      </c>
      <c r="L53" s="342">
        <v>18.71</v>
      </c>
      <c r="M53" s="343">
        <f t="shared" si="0"/>
        <v>160.79</v>
      </c>
      <c r="N53" s="340">
        <v>0</v>
      </c>
      <c r="O53" s="340">
        <v>0</v>
      </c>
      <c r="P53" s="340">
        <f t="shared" si="1"/>
        <v>0</v>
      </c>
      <c r="Q53" s="342">
        <v>0</v>
      </c>
      <c r="R53" s="340">
        <v>0</v>
      </c>
      <c r="S53" s="340">
        <f t="shared" si="2"/>
        <v>0</v>
      </c>
      <c r="T53" s="340">
        <v>0</v>
      </c>
      <c r="U53" s="340">
        <v>0</v>
      </c>
      <c r="V53" s="340">
        <f t="shared" si="3"/>
        <v>0</v>
      </c>
      <c r="W53" s="345"/>
      <c r="X53" s="340">
        <v>0</v>
      </c>
      <c r="Y53" s="344">
        <v>0</v>
      </c>
      <c r="Z53" s="344">
        <v>0</v>
      </c>
      <c r="AA53" s="344"/>
      <c r="AB53" s="344">
        <f t="shared" si="4"/>
        <v>497.5</v>
      </c>
    </row>
    <row r="54" spans="1:28" s="420" customFormat="1" ht="18.75">
      <c r="A54" s="333" t="s">
        <v>411</v>
      </c>
      <c r="B54" s="334" t="s">
        <v>412</v>
      </c>
      <c r="C54" s="335">
        <v>50164287434</v>
      </c>
      <c r="D54" s="336" t="s">
        <v>486</v>
      </c>
      <c r="E54" s="346" t="s">
        <v>419</v>
      </c>
      <c r="F54" s="338" t="s">
        <v>423</v>
      </c>
      <c r="G54" s="339" t="s">
        <v>1327</v>
      </c>
      <c r="H54" s="340">
        <v>0</v>
      </c>
      <c r="I54" s="341">
        <v>209.15</v>
      </c>
      <c r="J54" s="340">
        <v>0</v>
      </c>
      <c r="K54" s="342">
        <v>179.5</v>
      </c>
      <c r="L54" s="342">
        <v>3.53</v>
      </c>
      <c r="M54" s="343">
        <f t="shared" si="0"/>
        <v>175.97</v>
      </c>
      <c r="N54" s="340">
        <v>0</v>
      </c>
      <c r="O54" s="340">
        <v>0</v>
      </c>
      <c r="P54" s="340">
        <f t="shared" si="1"/>
        <v>0</v>
      </c>
      <c r="Q54" s="342">
        <v>0</v>
      </c>
      <c r="R54" s="340">
        <v>0</v>
      </c>
      <c r="S54" s="340">
        <f t="shared" si="2"/>
        <v>0</v>
      </c>
      <c r="T54" s="340">
        <v>0</v>
      </c>
      <c r="U54" s="340">
        <v>0</v>
      </c>
      <c r="V54" s="340">
        <f t="shared" si="3"/>
        <v>0</v>
      </c>
      <c r="W54" s="345"/>
      <c r="X54" s="340">
        <v>0</v>
      </c>
      <c r="Y54" s="344">
        <v>0</v>
      </c>
      <c r="Z54" s="344">
        <v>0</v>
      </c>
      <c r="AA54" s="344"/>
      <c r="AB54" s="344">
        <f t="shared" si="4"/>
        <v>385.12</v>
      </c>
    </row>
    <row r="55" spans="1:28" s="420" customFormat="1" ht="18.75">
      <c r="A55" s="333" t="s">
        <v>411</v>
      </c>
      <c r="B55" s="334" t="s">
        <v>412</v>
      </c>
      <c r="C55" s="335">
        <v>7218074456</v>
      </c>
      <c r="D55" s="336" t="s">
        <v>487</v>
      </c>
      <c r="E55" s="346" t="s">
        <v>419</v>
      </c>
      <c r="F55" s="347" t="s">
        <v>414</v>
      </c>
      <c r="G55" s="339" t="s">
        <v>1327</v>
      </c>
      <c r="H55" s="340">
        <v>0</v>
      </c>
      <c r="I55" s="341">
        <v>154.21</v>
      </c>
      <c r="J55" s="340">
        <v>0</v>
      </c>
      <c r="K55" s="342">
        <v>179.5</v>
      </c>
      <c r="L55" s="342">
        <v>26.04</v>
      </c>
      <c r="M55" s="343">
        <f t="shared" si="0"/>
        <v>153.46</v>
      </c>
      <c r="N55" s="340">
        <v>0</v>
      </c>
      <c r="O55" s="340">
        <v>0</v>
      </c>
      <c r="P55" s="340">
        <f t="shared" si="1"/>
        <v>0</v>
      </c>
      <c r="Q55" s="343">
        <v>258.55</v>
      </c>
      <c r="R55" s="343">
        <v>78.12</v>
      </c>
      <c r="S55" s="340">
        <f t="shared" si="2"/>
        <v>180.43</v>
      </c>
      <c r="T55" s="340">
        <v>69.41</v>
      </c>
      <c r="U55" s="340">
        <v>0</v>
      </c>
      <c r="V55" s="340">
        <f t="shared" si="3"/>
        <v>69.41</v>
      </c>
      <c r="W55" s="345" t="s">
        <v>626</v>
      </c>
      <c r="X55" s="340">
        <v>0</v>
      </c>
      <c r="Y55" s="344">
        <v>0</v>
      </c>
      <c r="Z55" s="344">
        <v>0</v>
      </c>
      <c r="AA55" s="344"/>
      <c r="AB55" s="344">
        <f t="shared" si="4"/>
        <v>557.51</v>
      </c>
    </row>
    <row r="56" spans="1:28" s="420" customFormat="1" ht="18.75">
      <c r="A56" s="333" t="s">
        <v>411</v>
      </c>
      <c r="B56" s="334" t="s">
        <v>412</v>
      </c>
      <c r="C56" s="335">
        <v>13600688480</v>
      </c>
      <c r="D56" s="336" t="s">
        <v>488</v>
      </c>
      <c r="E56" s="346" t="s">
        <v>428</v>
      </c>
      <c r="F56" s="357" t="s">
        <v>484</v>
      </c>
      <c r="G56" s="339" t="s">
        <v>1327</v>
      </c>
      <c r="H56" s="340">
        <v>0</v>
      </c>
      <c r="I56" s="341">
        <v>167.26</v>
      </c>
      <c r="J56" s="340">
        <v>0</v>
      </c>
      <c r="K56" s="342">
        <v>179.5</v>
      </c>
      <c r="L56" s="342">
        <v>26.04</v>
      </c>
      <c r="M56" s="343">
        <f t="shared" si="0"/>
        <v>153.46</v>
      </c>
      <c r="N56" s="340">
        <v>0</v>
      </c>
      <c r="O56" s="340">
        <v>0</v>
      </c>
      <c r="P56" s="340">
        <f t="shared" si="1"/>
        <v>0</v>
      </c>
      <c r="Q56" s="342">
        <v>298.33</v>
      </c>
      <c r="R56" s="340">
        <v>78.12</v>
      </c>
      <c r="S56" s="340">
        <f t="shared" si="2"/>
        <v>220.20999999999998</v>
      </c>
      <c r="T56" s="340">
        <v>0</v>
      </c>
      <c r="U56" s="340">
        <v>0</v>
      </c>
      <c r="V56" s="340">
        <f t="shared" si="3"/>
        <v>0</v>
      </c>
      <c r="W56" s="345"/>
      <c r="X56" s="340">
        <v>0</v>
      </c>
      <c r="Y56" s="344">
        <v>0</v>
      </c>
      <c r="Z56" s="344">
        <v>0</v>
      </c>
      <c r="AA56" s="344"/>
      <c r="AB56" s="344">
        <f t="shared" si="4"/>
        <v>540.92999999999995</v>
      </c>
    </row>
    <row r="57" spans="1:28" s="420" customFormat="1" ht="18.75">
      <c r="A57" s="333" t="s">
        <v>411</v>
      </c>
      <c r="B57" s="334" t="s">
        <v>412</v>
      </c>
      <c r="C57" s="335">
        <v>3984331436</v>
      </c>
      <c r="D57" s="336" t="s">
        <v>489</v>
      </c>
      <c r="E57" s="346" t="s">
        <v>419</v>
      </c>
      <c r="F57" s="338" t="s">
        <v>423</v>
      </c>
      <c r="G57" s="339" t="s">
        <v>1327</v>
      </c>
      <c r="H57" s="340">
        <v>0</v>
      </c>
      <c r="I57" s="341">
        <v>294.64999999999998</v>
      </c>
      <c r="J57" s="340">
        <v>0</v>
      </c>
      <c r="K57" s="342">
        <v>179.5</v>
      </c>
      <c r="L57" s="342">
        <v>0.59</v>
      </c>
      <c r="M57" s="343">
        <f t="shared" si="0"/>
        <v>178.91</v>
      </c>
      <c r="N57" s="340">
        <v>0</v>
      </c>
      <c r="O57" s="340">
        <v>0</v>
      </c>
      <c r="P57" s="340">
        <f t="shared" si="1"/>
        <v>0</v>
      </c>
      <c r="Q57" s="342">
        <v>0</v>
      </c>
      <c r="R57" s="340">
        <v>0</v>
      </c>
      <c r="S57" s="340">
        <f t="shared" si="2"/>
        <v>0</v>
      </c>
      <c r="T57" s="340">
        <v>0</v>
      </c>
      <c r="U57" s="340">
        <v>0</v>
      </c>
      <c r="V57" s="340">
        <f t="shared" si="3"/>
        <v>0</v>
      </c>
      <c r="W57" s="345"/>
      <c r="X57" s="340">
        <v>0</v>
      </c>
      <c r="Y57" s="344">
        <v>0</v>
      </c>
      <c r="Z57" s="344">
        <v>0</v>
      </c>
      <c r="AA57" s="344"/>
      <c r="AB57" s="344">
        <f t="shared" si="4"/>
        <v>473.55999999999995</v>
      </c>
    </row>
    <row r="58" spans="1:28" s="420" customFormat="1" ht="18.75">
      <c r="A58" s="333" t="s">
        <v>411</v>
      </c>
      <c r="B58" s="334" t="s">
        <v>412</v>
      </c>
      <c r="C58" s="349">
        <v>798726466</v>
      </c>
      <c r="D58" s="350" t="s">
        <v>490</v>
      </c>
      <c r="E58" s="346" t="s">
        <v>419</v>
      </c>
      <c r="F58" s="338" t="s">
        <v>426</v>
      </c>
      <c r="G58" s="339" t="s">
        <v>1327</v>
      </c>
      <c r="H58" s="340">
        <v>0</v>
      </c>
      <c r="I58" s="341">
        <v>301.06</v>
      </c>
      <c r="J58" s="340">
        <v>0</v>
      </c>
      <c r="K58" s="342">
        <v>179.5</v>
      </c>
      <c r="L58" s="342">
        <v>30.1</v>
      </c>
      <c r="M58" s="343">
        <f t="shared" si="0"/>
        <v>149.4</v>
      </c>
      <c r="N58" s="340">
        <v>0</v>
      </c>
      <c r="O58" s="340">
        <v>0</v>
      </c>
      <c r="P58" s="340">
        <f t="shared" si="1"/>
        <v>0</v>
      </c>
      <c r="Q58" s="342">
        <v>0</v>
      </c>
      <c r="R58" s="340">
        <v>0</v>
      </c>
      <c r="S58" s="340">
        <f t="shared" si="2"/>
        <v>0</v>
      </c>
      <c r="T58" s="340">
        <v>0</v>
      </c>
      <c r="U58" s="340">
        <v>0</v>
      </c>
      <c r="V58" s="340">
        <f t="shared" si="3"/>
        <v>0</v>
      </c>
      <c r="W58" s="345"/>
      <c r="X58" s="340">
        <v>0</v>
      </c>
      <c r="Y58" s="344">
        <v>0</v>
      </c>
      <c r="Z58" s="344">
        <v>0</v>
      </c>
      <c r="AA58" s="344"/>
      <c r="AB58" s="344">
        <f t="shared" si="4"/>
        <v>450.46000000000004</v>
      </c>
    </row>
    <row r="59" spans="1:28" s="420" customFormat="1" ht="18.75">
      <c r="A59" s="333" t="s">
        <v>411</v>
      </c>
      <c r="B59" s="334" t="s">
        <v>412</v>
      </c>
      <c r="C59" s="349">
        <v>6985239463</v>
      </c>
      <c r="D59" s="350" t="s">
        <v>491</v>
      </c>
      <c r="E59" s="346" t="s">
        <v>428</v>
      </c>
      <c r="F59" s="338" t="s">
        <v>470</v>
      </c>
      <c r="G59" s="339" t="s">
        <v>1327</v>
      </c>
      <c r="H59" s="340">
        <v>0</v>
      </c>
      <c r="I59" s="341">
        <v>136.80000000000001</v>
      </c>
      <c r="J59" s="340">
        <v>0</v>
      </c>
      <c r="K59" s="342">
        <v>179.5</v>
      </c>
      <c r="L59" s="342">
        <v>26.04</v>
      </c>
      <c r="M59" s="343">
        <f t="shared" si="0"/>
        <v>153.46</v>
      </c>
      <c r="N59" s="340">
        <v>0</v>
      </c>
      <c r="O59" s="340">
        <v>0</v>
      </c>
      <c r="P59" s="340">
        <f t="shared" si="1"/>
        <v>0</v>
      </c>
      <c r="Q59" s="342">
        <v>0</v>
      </c>
      <c r="R59" s="340">
        <v>0</v>
      </c>
      <c r="S59" s="340">
        <f t="shared" si="2"/>
        <v>0</v>
      </c>
      <c r="T59" s="340">
        <v>0</v>
      </c>
      <c r="U59" s="340">
        <v>0</v>
      </c>
      <c r="V59" s="340">
        <f t="shared" si="3"/>
        <v>0</v>
      </c>
      <c r="W59" s="345"/>
      <c r="X59" s="340">
        <v>0</v>
      </c>
      <c r="Y59" s="344">
        <v>0</v>
      </c>
      <c r="Z59" s="344">
        <v>0</v>
      </c>
      <c r="AA59" s="344"/>
      <c r="AB59" s="344">
        <f t="shared" si="4"/>
        <v>290.26</v>
      </c>
    </row>
    <row r="60" spans="1:28" s="420" customFormat="1" ht="18.75">
      <c r="A60" s="333" t="s">
        <v>411</v>
      </c>
      <c r="B60" s="334" t="s">
        <v>412</v>
      </c>
      <c r="C60" s="335">
        <v>8771945482</v>
      </c>
      <c r="D60" s="336" t="s">
        <v>492</v>
      </c>
      <c r="E60" s="346" t="s">
        <v>419</v>
      </c>
      <c r="F60" s="338" t="s">
        <v>493</v>
      </c>
      <c r="G60" s="339" t="s">
        <v>1327</v>
      </c>
      <c r="H60" s="340">
        <v>0</v>
      </c>
      <c r="I60" s="341">
        <v>261.75</v>
      </c>
      <c r="J60" s="340">
        <v>0</v>
      </c>
      <c r="K60" s="342">
        <v>179.5</v>
      </c>
      <c r="L60" s="342">
        <v>10.83</v>
      </c>
      <c r="M60" s="343">
        <f t="shared" si="0"/>
        <v>168.67</v>
      </c>
      <c r="N60" s="340">
        <v>0</v>
      </c>
      <c r="O60" s="340">
        <v>0</v>
      </c>
      <c r="P60" s="340">
        <f t="shared" si="1"/>
        <v>0</v>
      </c>
      <c r="Q60" s="342">
        <v>39.78</v>
      </c>
      <c r="R60" s="340">
        <v>32.479999999999997</v>
      </c>
      <c r="S60" s="340">
        <f t="shared" si="2"/>
        <v>7.3000000000000043</v>
      </c>
      <c r="T60" s="340">
        <v>0</v>
      </c>
      <c r="U60" s="340">
        <v>0</v>
      </c>
      <c r="V60" s="340">
        <f t="shared" si="3"/>
        <v>0</v>
      </c>
      <c r="W60" s="345"/>
      <c r="X60" s="340">
        <v>0</v>
      </c>
      <c r="Y60" s="344">
        <v>0</v>
      </c>
      <c r="Z60" s="344">
        <v>0</v>
      </c>
      <c r="AA60" s="344"/>
      <c r="AB60" s="344">
        <f t="shared" si="4"/>
        <v>437.72</v>
      </c>
    </row>
    <row r="61" spans="1:28" s="420" customFormat="1" ht="18.75">
      <c r="A61" s="333" t="s">
        <v>411</v>
      </c>
      <c r="B61" s="334" t="s">
        <v>412</v>
      </c>
      <c r="C61" s="335">
        <v>3482060460</v>
      </c>
      <c r="D61" s="336" t="s">
        <v>494</v>
      </c>
      <c r="E61" s="346" t="s">
        <v>428</v>
      </c>
      <c r="F61" s="338" t="s">
        <v>481</v>
      </c>
      <c r="G61" s="339" t="s">
        <v>1327</v>
      </c>
      <c r="H61" s="340">
        <v>0</v>
      </c>
      <c r="I61" s="341">
        <v>155.94999999999999</v>
      </c>
      <c r="J61" s="340">
        <v>0</v>
      </c>
      <c r="K61" s="342">
        <v>179.5</v>
      </c>
      <c r="L61" s="342">
        <v>28.54</v>
      </c>
      <c r="M61" s="343">
        <f t="shared" si="0"/>
        <v>150.96</v>
      </c>
      <c r="N61" s="340">
        <v>0</v>
      </c>
      <c r="O61" s="340">
        <v>0</v>
      </c>
      <c r="P61" s="340">
        <f t="shared" si="1"/>
        <v>0</v>
      </c>
      <c r="Q61" s="342">
        <v>0</v>
      </c>
      <c r="R61" s="340">
        <v>0</v>
      </c>
      <c r="S61" s="340">
        <f t="shared" si="2"/>
        <v>0</v>
      </c>
      <c r="T61" s="340">
        <v>0</v>
      </c>
      <c r="U61" s="340">
        <v>0</v>
      </c>
      <c r="V61" s="340">
        <f t="shared" si="3"/>
        <v>0</v>
      </c>
      <c r="W61" s="345"/>
      <c r="X61" s="340">
        <v>0</v>
      </c>
      <c r="Y61" s="344">
        <v>0</v>
      </c>
      <c r="Z61" s="344">
        <v>0</v>
      </c>
      <c r="AA61" s="344"/>
      <c r="AB61" s="344">
        <f t="shared" si="4"/>
        <v>306.90999999999997</v>
      </c>
    </row>
    <row r="62" spans="1:28" s="420" customFormat="1" ht="14.25" customHeight="1">
      <c r="A62" s="333" t="s">
        <v>411</v>
      </c>
      <c r="B62" s="334" t="s">
        <v>412</v>
      </c>
      <c r="C62" s="335">
        <v>94991723434</v>
      </c>
      <c r="D62" s="336" t="s">
        <v>495</v>
      </c>
      <c r="E62" s="346" t="s">
        <v>428</v>
      </c>
      <c r="F62" s="338" t="s">
        <v>432</v>
      </c>
      <c r="G62" s="339" t="s">
        <v>1327</v>
      </c>
      <c r="H62" s="340">
        <v>0</v>
      </c>
      <c r="I62" s="341">
        <v>127.08</v>
      </c>
      <c r="J62" s="340">
        <v>0</v>
      </c>
      <c r="K62" s="342">
        <v>179.5</v>
      </c>
      <c r="L62" s="342">
        <v>26.04</v>
      </c>
      <c r="M62" s="343">
        <f t="shared" si="0"/>
        <v>153.46</v>
      </c>
      <c r="N62" s="340">
        <v>0</v>
      </c>
      <c r="O62" s="340">
        <v>0</v>
      </c>
      <c r="P62" s="340">
        <f t="shared" si="1"/>
        <v>0</v>
      </c>
      <c r="Q62" s="342">
        <v>117.69</v>
      </c>
      <c r="R62" s="340">
        <v>78.12</v>
      </c>
      <c r="S62" s="340">
        <f t="shared" si="2"/>
        <v>39.569999999999993</v>
      </c>
      <c r="T62" s="340">
        <v>0</v>
      </c>
      <c r="U62" s="340">
        <v>0</v>
      </c>
      <c r="V62" s="340">
        <f t="shared" si="3"/>
        <v>0</v>
      </c>
      <c r="W62" s="345"/>
      <c r="X62" s="340">
        <v>0</v>
      </c>
      <c r="Y62" s="344">
        <v>0</v>
      </c>
      <c r="Z62" s="344">
        <v>0</v>
      </c>
      <c r="AA62" s="344"/>
      <c r="AB62" s="344">
        <f t="shared" si="4"/>
        <v>320.11</v>
      </c>
    </row>
    <row r="63" spans="1:28" s="420" customFormat="1" ht="18.75">
      <c r="A63" s="333" t="s">
        <v>411</v>
      </c>
      <c r="B63" s="334" t="s">
        <v>412</v>
      </c>
      <c r="C63" s="335">
        <v>39960544400</v>
      </c>
      <c r="D63" s="336" t="s">
        <v>496</v>
      </c>
      <c r="E63" s="346" t="s">
        <v>419</v>
      </c>
      <c r="F63" s="338" t="s">
        <v>426</v>
      </c>
      <c r="G63" s="339" t="s">
        <v>1327</v>
      </c>
      <c r="H63" s="340">
        <v>0</v>
      </c>
      <c r="I63" s="341">
        <v>346.53</v>
      </c>
      <c r="J63" s="340">
        <v>0</v>
      </c>
      <c r="K63" s="342">
        <v>179.5</v>
      </c>
      <c r="L63" s="342">
        <v>30.1</v>
      </c>
      <c r="M63" s="343">
        <f t="shared" si="0"/>
        <v>149.4</v>
      </c>
      <c r="N63" s="340">
        <v>0</v>
      </c>
      <c r="O63" s="340">
        <v>0</v>
      </c>
      <c r="P63" s="340">
        <f t="shared" si="1"/>
        <v>0</v>
      </c>
      <c r="Q63" s="342">
        <v>0</v>
      </c>
      <c r="R63" s="340">
        <v>0</v>
      </c>
      <c r="S63" s="340">
        <f t="shared" si="2"/>
        <v>0</v>
      </c>
      <c r="T63" s="340">
        <v>0</v>
      </c>
      <c r="U63" s="340">
        <v>0</v>
      </c>
      <c r="V63" s="340">
        <f t="shared" si="3"/>
        <v>0</v>
      </c>
      <c r="W63" s="345"/>
      <c r="X63" s="340">
        <v>0</v>
      </c>
      <c r="Y63" s="344">
        <v>0</v>
      </c>
      <c r="Z63" s="344">
        <v>0</v>
      </c>
      <c r="AA63" s="344"/>
      <c r="AB63" s="344">
        <f t="shared" si="4"/>
        <v>495.92999999999995</v>
      </c>
    </row>
    <row r="64" spans="1:28" s="420" customFormat="1" ht="18.75">
      <c r="A64" s="333" t="s">
        <v>411</v>
      </c>
      <c r="B64" s="334" t="s">
        <v>412</v>
      </c>
      <c r="C64" s="335">
        <v>7596289479</v>
      </c>
      <c r="D64" s="336" t="s">
        <v>497</v>
      </c>
      <c r="E64" s="346" t="s">
        <v>428</v>
      </c>
      <c r="F64" s="347" t="s">
        <v>435</v>
      </c>
      <c r="G64" s="339" t="s">
        <v>1327</v>
      </c>
      <c r="H64" s="340">
        <v>0</v>
      </c>
      <c r="I64" s="341">
        <v>124.99</v>
      </c>
      <c r="J64" s="340">
        <v>0</v>
      </c>
      <c r="K64" s="342">
        <v>179.5</v>
      </c>
      <c r="L64" s="342">
        <v>26.04</v>
      </c>
      <c r="M64" s="343">
        <f t="shared" si="0"/>
        <v>153.46</v>
      </c>
      <c r="N64" s="340">
        <v>0</v>
      </c>
      <c r="O64" s="340">
        <v>0</v>
      </c>
      <c r="P64" s="340">
        <f t="shared" si="1"/>
        <v>0</v>
      </c>
      <c r="Q64" s="342">
        <v>298.33</v>
      </c>
      <c r="R64" s="340">
        <v>78.12</v>
      </c>
      <c r="S64" s="340">
        <f t="shared" si="2"/>
        <v>220.20999999999998</v>
      </c>
      <c r="T64" s="340">
        <v>0</v>
      </c>
      <c r="U64" s="340">
        <v>0</v>
      </c>
      <c r="V64" s="340">
        <f t="shared" si="3"/>
        <v>0</v>
      </c>
      <c r="W64" s="345"/>
      <c r="X64" s="340">
        <v>0</v>
      </c>
      <c r="Y64" s="344">
        <v>0</v>
      </c>
      <c r="Z64" s="344">
        <v>0</v>
      </c>
      <c r="AA64" s="344"/>
      <c r="AB64" s="344">
        <f t="shared" si="4"/>
        <v>498.65999999999997</v>
      </c>
    </row>
    <row r="65" spans="1:28" s="421" customFormat="1" ht="15" customHeight="1">
      <c r="A65" s="333" t="s">
        <v>411</v>
      </c>
      <c r="B65" s="334" t="s">
        <v>412</v>
      </c>
      <c r="C65" s="335">
        <v>12003809406</v>
      </c>
      <c r="D65" s="336" t="s">
        <v>498</v>
      </c>
      <c r="E65" s="346" t="s">
        <v>419</v>
      </c>
      <c r="F65" s="338" t="s">
        <v>432</v>
      </c>
      <c r="G65" s="339" t="s">
        <v>1327</v>
      </c>
      <c r="H65" s="340">
        <v>0</v>
      </c>
      <c r="I65" s="341">
        <v>135.41999999999999</v>
      </c>
      <c r="J65" s="340">
        <v>0</v>
      </c>
      <c r="K65" s="342">
        <v>179.5</v>
      </c>
      <c r="L65" s="342">
        <v>26.04</v>
      </c>
      <c r="M65" s="343">
        <f t="shared" si="0"/>
        <v>153.46</v>
      </c>
      <c r="N65" s="340">
        <v>0</v>
      </c>
      <c r="O65" s="340">
        <v>0</v>
      </c>
      <c r="P65" s="340">
        <f t="shared" si="1"/>
        <v>0</v>
      </c>
      <c r="Q65" s="342">
        <v>0</v>
      </c>
      <c r="R65" s="340">
        <v>0</v>
      </c>
      <c r="S65" s="340">
        <f t="shared" si="2"/>
        <v>0</v>
      </c>
      <c r="T65" s="340">
        <v>0</v>
      </c>
      <c r="U65" s="340">
        <v>0</v>
      </c>
      <c r="V65" s="340">
        <f t="shared" si="3"/>
        <v>0</v>
      </c>
      <c r="W65" s="345"/>
      <c r="X65" s="340">
        <v>0</v>
      </c>
      <c r="Y65" s="344">
        <v>0</v>
      </c>
      <c r="Z65" s="344">
        <v>0</v>
      </c>
      <c r="AA65" s="344"/>
      <c r="AB65" s="344">
        <f t="shared" si="4"/>
        <v>288.88</v>
      </c>
    </row>
    <row r="66" spans="1:28" s="421" customFormat="1" ht="15" customHeight="1">
      <c r="A66" s="333" t="s">
        <v>411</v>
      </c>
      <c r="B66" s="334" t="s">
        <v>412</v>
      </c>
      <c r="C66" s="335">
        <v>6657901470</v>
      </c>
      <c r="D66" s="336" t="s">
        <v>499</v>
      </c>
      <c r="E66" s="346" t="s">
        <v>419</v>
      </c>
      <c r="F66" s="347" t="s">
        <v>414</v>
      </c>
      <c r="G66" s="339" t="s">
        <v>1327</v>
      </c>
      <c r="H66" s="340">
        <v>0</v>
      </c>
      <c r="I66" s="341">
        <v>66.66</v>
      </c>
      <c r="J66" s="340">
        <v>0</v>
      </c>
      <c r="K66" s="342">
        <v>179.5</v>
      </c>
      <c r="L66" s="342">
        <v>13.89</v>
      </c>
      <c r="M66" s="343">
        <f t="shared" si="0"/>
        <v>165.61</v>
      </c>
      <c r="N66" s="340">
        <v>0</v>
      </c>
      <c r="O66" s="340">
        <v>0</v>
      </c>
      <c r="P66" s="340">
        <f t="shared" si="1"/>
        <v>0</v>
      </c>
      <c r="Q66" s="342">
        <v>0</v>
      </c>
      <c r="R66" s="340">
        <v>0</v>
      </c>
      <c r="S66" s="340">
        <f t="shared" si="2"/>
        <v>0</v>
      </c>
      <c r="T66" s="340">
        <v>0</v>
      </c>
      <c r="U66" s="340">
        <v>0</v>
      </c>
      <c r="V66" s="340">
        <f t="shared" si="3"/>
        <v>0</v>
      </c>
      <c r="W66" s="345"/>
      <c r="X66" s="340">
        <v>0</v>
      </c>
      <c r="Y66" s="344">
        <v>0</v>
      </c>
      <c r="Z66" s="344">
        <v>0</v>
      </c>
      <c r="AA66" s="344"/>
      <c r="AB66" s="344">
        <f t="shared" si="4"/>
        <v>232.27</v>
      </c>
    </row>
    <row r="67" spans="1:28" s="421" customFormat="1" ht="15" customHeight="1">
      <c r="A67" s="333" t="s">
        <v>411</v>
      </c>
      <c r="B67" s="334" t="s">
        <v>412</v>
      </c>
      <c r="C67" s="335">
        <v>70154975494</v>
      </c>
      <c r="D67" s="336" t="s">
        <v>500</v>
      </c>
      <c r="E67" s="346" t="s">
        <v>415</v>
      </c>
      <c r="F67" s="347" t="s">
        <v>421</v>
      </c>
      <c r="G67" s="339" t="s">
        <v>1327</v>
      </c>
      <c r="H67" s="340">
        <v>0</v>
      </c>
      <c r="I67" s="341">
        <v>888.41</v>
      </c>
      <c r="J67" s="340">
        <v>0</v>
      </c>
      <c r="K67" s="342">
        <v>179.5</v>
      </c>
      <c r="L67" s="342">
        <v>8</v>
      </c>
      <c r="M67" s="343">
        <f t="shared" si="0"/>
        <v>171.5</v>
      </c>
      <c r="N67" s="340">
        <v>0</v>
      </c>
      <c r="O67" s="340">
        <v>0</v>
      </c>
      <c r="P67" s="340">
        <f t="shared" ref="P67:P130" si="5">N67-O67</f>
        <v>0</v>
      </c>
      <c r="Q67" s="342">
        <v>0</v>
      </c>
      <c r="R67" s="340">
        <v>0</v>
      </c>
      <c r="S67" s="340">
        <f t="shared" ref="S67:S130" si="6">Q67-R67</f>
        <v>0</v>
      </c>
      <c r="T67" s="340">
        <v>0</v>
      </c>
      <c r="U67" s="340">
        <v>0</v>
      </c>
      <c r="V67" s="340">
        <f t="shared" ref="V67:V132" si="7">T67-U67</f>
        <v>0</v>
      </c>
      <c r="W67" s="345"/>
      <c r="X67" s="340">
        <v>0</v>
      </c>
      <c r="Y67" s="344">
        <v>0</v>
      </c>
      <c r="Z67" s="344">
        <v>0</v>
      </c>
      <c r="AA67" s="344"/>
      <c r="AB67" s="344">
        <f t="shared" ref="AB67:AB132" si="8">SUM(Z67,V67,S67,P67,M67,J67,I67)</f>
        <v>1059.9099999999999</v>
      </c>
    </row>
    <row r="68" spans="1:28" s="422" customFormat="1" ht="18.75">
      <c r="A68" s="333" t="s">
        <v>411</v>
      </c>
      <c r="B68" s="334" t="s">
        <v>412</v>
      </c>
      <c r="C68" s="335">
        <v>7321319440</v>
      </c>
      <c r="D68" s="336" t="s">
        <v>501</v>
      </c>
      <c r="E68" s="346" t="s">
        <v>419</v>
      </c>
      <c r="F68" s="347" t="s">
        <v>502</v>
      </c>
      <c r="G68" s="339" t="s">
        <v>1327</v>
      </c>
      <c r="H68" s="340">
        <v>0</v>
      </c>
      <c r="I68" s="341">
        <v>244.33</v>
      </c>
      <c r="J68" s="340">
        <v>0</v>
      </c>
      <c r="K68" s="342">
        <v>179.5</v>
      </c>
      <c r="L68" s="342">
        <v>2.1800000000000002</v>
      </c>
      <c r="M68" s="343">
        <f t="shared" ref="M68:M131" si="9">K68-L68</f>
        <v>177.32</v>
      </c>
      <c r="N68" s="340">
        <v>0</v>
      </c>
      <c r="O68" s="340">
        <v>0</v>
      </c>
      <c r="P68" s="340">
        <f t="shared" si="5"/>
        <v>0</v>
      </c>
      <c r="Q68" s="342">
        <v>0</v>
      </c>
      <c r="R68" s="340">
        <v>0</v>
      </c>
      <c r="S68" s="340">
        <f t="shared" si="6"/>
        <v>0</v>
      </c>
      <c r="T68" s="340">
        <v>0</v>
      </c>
      <c r="U68" s="340">
        <v>0</v>
      </c>
      <c r="V68" s="340">
        <f t="shared" si="7"/>
        <v>0</v>
      </c>
      <c r="W68" s="345"/>
      <c r="X68" s="340">
        <v>0</v>
      </c>
      <c r="Y68" s="344">
        <v>0</v>
      </c>
      <c r="Z68" s="344">
        <v>0</v>
      </c>
      <c r="AA68" s="344"/>
      <c r="AB68" s="344">
        <f t="shared" si="8"/>
        <v>421.65</v>
      </c>
    </row>
    <row r="69" spans="1:28" s="422" customFormat="1" ht="18.75">
      <c r="A69" s="333" t="s">
        <v>411</v>
      </c>
      <c r="B69" s="334" t="s">
        <v>412</v>
      </c>
      <c r="C69" s="335">
        <v>4810664465</v>
      </c>
      <c r="D69" s="336" t="s">
        <v>503</v>
      </c>
      <c r="E69" s="346" t="s">
        <v>419</v>
      </c>
      <c r="F69" s="347" t="s">
        <v>414</v>
      </c>
      <c r="G69" s="339" t="s">
        <v>1327</v>
      </c>
      <c r="H69" s="340">
        <v>0</v>
      </c>
      <c r="I69" s="341">
        <v>128.04</v>
      </c>
      <c r="J69" s="340">
        <v>0</v>
      </c>
      <c r="K69" s="342">
        <v>179.5</v>
      </c>
      <c r="L69" s="342">
        <v>26.8</v>
      </c>
      <c r="M69" s="343">
        <f t="shared" si="9"/>
        <v>152.69999999999999</v>
      </c>
      <c r="N69" s="340">
        <v>0</v>
      </c>
      <c r="O69" s="340">
        <v>0</v>
      </c>
      <c r="P69" s="340">
        <f t="shared" si="5"/>
        <v>0</v>
      </c>
      <c r="Q69" s="342">
        <v>0</v>
      </c>
      <c r="R69" s="340">
        <v>0</v>
      </c>
      <c r="S69" s="340">
        <f t="shared" si="6"/>
        <v>0</v>
      </c>
      <c r="T69" s="340">
        <v>77.569999999999993</v>
      </c>
      <c r="U69" s="340">
        <v>0</v>
      </c>
      <c r="V69" s="340">
        <f t="shared" si="7"/>
        <v>77.569999999999993</v>
      </c>
      <c r="W69" s="345" t="s">
        <v>626</v>
      </c>
      <c r="X69" s="340">
        <v>0</v>
      </c>
      <c r="Y69" s="344">
        <v>0</v>
      </c>
      <c r="Z69" s="344">
        <v>0</v>
      </c>
      <c r="AA69" s="344"/>
      <c r="AB69" s="344">
        <f t="shared" si="8"/>
        <v>358.30999999999995</v>
      </c>
    </row>
    <row r="70" spans="1:28" s="422" customFormat="1" ht="18.75">
      <c r="A70" s="333" t="s">
        <v>411</v>
      </c>
      <c r="B70" s="334" t="s">
        <v>412</v>
      </c>
      <c r="C70" s="335">
        <v>79930263420</v>
      </c>
      <c r="D70" s="336" t="s">
        <v>1329</v>
      </c>
      <c r="E70" s="346" t="s">
        <v>419</v>
      </c>
      <c r="F70" s="355" t="s">
        <v>426</v>
      </c>
      <c r="G70" s="339" t="s">
        <v>1327</v>
      </c>
      <c r="H70" s="340">
        <v>0</v>
      </c>
      <c r="I70" s="341">
        <v>285.98</v>
      </c>
      <c r="J70" s="340">
        <v>0</v>
      </c>
      <c r="K70" s="342">
        <v>179.5</v>
      </c>
      <c r="L70" s="342">
        <v>23.28</v>
      </c>
      <c r="M70" s="343">
        <f t="shared" si="9"/>
        <v>156.22</v>
      </c>
      <c r="N70" s="340">
        <v>0</v>
      </c>
      <c r="O70" s="340">
        <v>0</v>
      </c>
      <c r="P70" s="340">
        <f t="shared" si="5"/>
        <v>0</v>
      </c>
      <c r="Q70" s="342">
        <v>0</v>
      </c>
      <c r="R70" s="340">
        <v>0</v>
      </c>
      <c r="S70" s="340">
        <f t="shared" si="6"/>
        <v>0</v>
      </c>
      <c r="T70" s="340">
        <v>0</v>
      </c>
      <c r="U70" s="340">
        <v>0</v>
      </c>
      <c r="V70" s="340">
        <f t="shared" si="7"/>
        <v>0</v>
      </c>
      <c r="W70" s="345"/>
      <c r="X70" s="340">
        <v>0</v>
      </c>
      <c r="Y70" s="344">
        <v>0</v>
      </c>
      <c r="Z70" s="344">
        <v>0</v>
      </c>
      <c r="AA70" s="344"/>
      <c r="AB70" s="344">
        <f t="shared" si="8"/>
        <v>442.20000000000005</v>
      </c>
    </row>
    <row r="71" spans="1:28" s="422" customFormat="1" ht="18.75">
      <c r="A71" s="333" t="s">
        <v>411</v>
      </c>
      <c r="B71" s="334" t="s">
        <v>412</v>
      </c>
      <c r="C71" s="335">
        <v>10274174421</v>
      </c>
      <c r="D71" s="336" t="s">
        <v>504</v>
      </c>
      <c r="E71" s="346" t="s">
        <v>419</v>
      </c>
      <c r="F71" s="338" t="s">
        <v>432</v>
      </c>
      <c r="G71" s="339" t="s">
        <v>1327</v>
      </c>
      <c r="H71" s="340">
        <v>0</v>
      </c>
      <c r="I71" s="341">
        <v>126.86</v>
      </c>
      <c r="J71" s="340">
        <v>0</v>
      </c>
      <c r="K71" s="342">
        <v>179.5</v>
      </c>
      <c r="L71" s="342">
        <v>26.04</v>
      </c>
      <c r="M71" s="343">
        <f t="shared" si="9"/>
        <v>153.46</v>
      </c>
      <c r="N71" s="340">
        <v>0</v>
      </c>
      <c r="O71" s="340">
        <v>0</v>
      </c>
      <c r="P71" s="340">
        <f t="shared" si="5"/>
        <v>0</v>
      </c>
      <c r="Q71" s="342">
        <v>344.47</v>
      </c>
      <c r="R71" s="340">
        <v>78.12</v>
      </c>
      <c r="S71" s="340">
        <f t="shared" si="6"/>
        <v>266.35000000000002</v>
      </c>
      <c r="T71" s="340">
        <v>0</v>
      </c>
      <c r="U71" s="340">
        <v>0</v>
      </c>
      <c r="V71" s="340">
        <f t="shared" si="7"/>
        <v>0</v>
      </c>
      <c r="W71" s="345"/>
      <c r="X71" s="340">
        <v>0</v>
      </c>
      <c r="Y71" s="344">
        <v>0</v>
      </c>
      <c r="Z71" s="344">
        <v>0</v>
      </c>
      <c r="AA71" s="344"/>
      <c r="AB71" s="344">
        <f t="shared" si="8"/>
        <v>546.67000000000007</v>
      </c>
    </row>
    <row r="72" spans="1:28" s="422" customFormat="1" ht="18.75">
      <c r="A72" s="333" t="s">
        <v>411</v>
      </c>
      <c r="B72" s="334" t="s">
        <v>412</v>
      </c>
      <c r="C72" s="335">
        <v>14581551455</v>
      </c>
      <c r="D72" s="336" t="s">
        <v>505</v>
      </c>
      <c r="E72" s="346" t="s">
        <v>428</v>
      </c>
      <c r="F72" s="338" t="s">
        <v>417</v>
      </c>
      <c r="G72" s="339" t="s">
        <v>1327</v>
      </c>
      <c r="H72" s="340">
        <v>0</v>
      </c>
      <c r="I72" s="341">
        <v>131.15</v>
      </c>
      <c r="J72" s="340">
        <v>0</v>
      </c>
      <c r="K72" s="342">
        <v>179.5</v>
      </c>
      <c r="L72" s="342">
        <v>26.04</v>
      </c>
      <c r="M72" s="343">
        <f t="shared" si="9"/>
        <v>153.46</v>
      </c>
      <c r="N72" s="340">
        <v>0</v>
      </c>
      <c r="O72" s="340">
        <v>0</v>
      </c>
      <c r="P72" s="340">
        <f t="shared" si="5"/>
        <v>0</v>
      </c>
      <c r="Q72" s="342">
        <v>0</v>
      </c>
      <c r="R72" s="340">
        <v>0</v>
      </c>
      <c r="S72" s="340">
        <f t="shared" si="6"/>
        <v>0</v>
      </c>
      <c r="T72" s="340">
        <v>0</v>
      </c>
      <c r="U72" s="340">
        <v>0</v>
      </c>
      <c r="V72" s="340">
        <f t="shared" si="7"/>
        <v>0</v>
      </c>
      <c r="W72" s="345"/>
      <c r="X72" s="340">
        <v>0</v>
      </c>
      <c r="Y72" s="344">
        <v>0</v>
      </c>
      <c r="Z72" s="344">
        <v>0</v>
      </c>
      <c r="AA72" s="344"/>
      <c r="AB72" s="344">
        <f t="shared" si="8"/>
        <v>284.61</v>
      </c>
    </row>
    <row r="73" spans="1:28" s="422" customFormat="1" ht="18.75">
      <c r="A73" s="333" t="s">
        <v>411</v>
      </c>
      <c r="B73" s="334" t="s">
        <v>412</v>
      </c>
      <c r="C73" s="335">
        <v>15859071469</v>
      </c>
      <c r="D73" s="336" t="s">
        <v>506</v>
      </c>
      <c r="E73" s="346" t="s">
        <v>428</v>
      </c>
      <c r="F73" s="347" t="s">
        <v>476</v>
      </c>
      <c r="G73" s="339" t="s">
        <v>1327</v>
      </c>
      <c r="H73" s="340">
        <v>0</v>
      </c>
      <c r="I73" s="341">
        <v>126.03</v>
      </c>
      <c r="J73" s="340">
        <v>0</v>
      </c>
      <c r="K73" s="342">
        <v>179.5</v>
      </c>
      <c r="L73" s="342">
        <v>26.04</v>
      </c>
      <c r="M73" s="343">
        <f t="shared" si="9"/>
        <v>153.46</v>
      </c>
      <c r="N73" s="340">
        <v>0</v>
      </c>
      <c r="O73" s="340">
        <v>0</v>
      </c>
      <c r="P73" s="340">
        <f t="shared" si="5"/>
        <v>0</v>
      </c>
      <c r="Q73" s="343">
        <v>87</v>
      </c>
      <c r="R73" s="340">
        <v>78.12</v>
      </c>
      <c r="S73" s="340">
        <f t="shared" si="6"/>
        <v>8.8799999999999955</v>
      </c>
      <c r="T73" s="340">
        <v>0</v>
      </c>
      <c r="U73" s="340">
        <v>0</v>
      </c>
      <c r="V73" s="340">
        <f t="shared" si="7"/>
        <v>0</v>
      </c>
      <c r="W73" s="345"/>
      <c r="X73" s="340">
        <v>0</v>
      </c>
      <c r="Y73" s="344">
        <v>0</v>
      </c>
      <c r="Z73" s="344">
        <v>0</v>
      </c>
      <c r="AA73" s="344"/>
      <c r="AB73" s="344">
        <f t="shared" si="8"/>
        <v>288.37</v>
      </c>
    </row>
    <row r="74" spans="1:28" s="422" customFormat="1" ht="18.75">
      <c r="A74" s="333" t="s">
        <v>411</v>
      </c>
      <c r="B74" s="334" t="s">
        <v>412</v>
      </c>
      <c r="C74" s="335">
        <v>810359421</v>
      </c>
      <c r="D74" s="336" t="s">
        <v>507</v>
      </c>
      <c r="E74" s="346" t="s">
        <v>419</v>
      </c>
      <c r="F74" s="338" t="s">
        <v>493</v>
      </c>
      <c r="G74" s="339" t="s">
        <v>1327</v>
      </c>
      <c r="H74" s="340">
        <v>0</v>
      </c>
      <c r="I74" s="341">
        <v>235.43</v>
      </c>
      <c r="J74" s="340">
        <v>0</v>
      </c>
      <c r="K74" s="342">
        <v>179.5</v>
      </c>
      <c r="L74" s="342">
        <v>35.57</v>
      </c>
      <c r="M74" s="343">
        <f t="shared" si="9"/>
        <v>143.93</v>
      </c>
      <c r="N74" s="340">
        <v>0</v>
      </c>
      <c r="O74" s="340">
        <v>0</v>
      </c>
      <c r="P74" s="340">
        <f t="shared" si="5"/>
        <v>0</v>
      </c>
      <c r="Q74" s="342">
        <v>0</v>
      </c>
      <c r="R74" s="340">
        <v>0</v>
      </c>
      <c r="S74" s="340">
        <f t="shared" si="6"/>
        <v>0</v>
      </c>
      <c r="T74" s="340">
        <v>0</v>
      </c>
      <c r="U74" s="340">
        <v>0</v>
      </c>
      <c r="V74" s="340">
        <f t="shared" si="7"/>
        <v>0</v>
      </c>
      <c r="W74" s="345"/>
      <c r="X74" s="340">
        <v>0</v>
      </c>
      <c r="Y74" s="344">
        <v>0</v>
      </c>
      <c r="Z74" s="344">
        <v>0</v>
      </c>
      <c r="AA74" s="344"/>
      <c r="AB74" s="344">
        <f t="shared" si="8"/>
        <v>379.36</v>
      </c>
    </row>
    <row r="75" spans="1:28" s="422" customFormat="1" ht="16.5" customHeight="1">
      <c r="A75" s="333" t="s">
        <v>411</v>
      </c>
      <c r="B75" s="334" t="s">
        <v>412</v>
      </c>
      <c r="C75" s="335">
        <v>6299255420</v>
      </c>
      <c r="D75" s="336" t="s">
        <v>508</v>
      </c>
      <c r="E75" s="346" t="s">
        <v>428</v>
      </c>
      <c r="F75" s="347" t="s">
        <v>435</v>
      </c>
      <c r="G75" s="339" t="s">
        <v>1327</v>
      </c>
      <c r="H75" s="340">
        <v>0</v>
      </c>
      <c r="I75" s="341">
        <v>124.99</v>
      </c>
      <c r="J75" s="340">
        <v>0</v>
      </c>
      <c r="K75" s="342">
        <v>179.5</v>
      </c>
      <c r="L75" s="342">
        <v>26.04</v>
      </c>
      <c r="M75" s="343">
        <f t="shared" si="9"/>
        <v>153.46</v>
      </c>
      <c r="N75" s="340">
        <v>0</v>
      </c>
      <c r="O75" s="340">
        <v>0</v>
      </c>
      <c r="P75" s="340">
        <f t="shared" si="5"/>
        <v>0</v>
      </c>
      <c r="Q75" s="342">
        <v>172.23</v>
      </c>
      <c r="R75" s="340">
        <v>78.12</v>
      </c>
      <c r="S75" s="340">
        <f t="shared" si="6"/>
        <v>94.109999999999985</v>
      </c>
      <c r="T75" s="340">
        <v>0</v>
      </c>
      <c r="U75" s="340">
        <v>0</v>
      </c>
      <c r="V75" s="340">
        <f t="shared" si="7"/>
        <v>0</v>
      </c>
      <c r="W75" s="345"/>
      <c r="X75" s="340">
        <v>0</v>
      </c>
      <c r="Y75" s="344">
        <v>0</v>
      </c>
      <c r="Z75" s="344">
        <v>0</v>
      </c>
      <c r="AA75" s="344"/>
      <c r="AB75" s="344">
        <f t="shared" si="8"/>
        <v>372.56</v>
      </c>
    </row>
    <row r="76" spans="1:28" s="422" customFormat="1" ht="18.75">
      <c r="A76" s="333" t="s">
        <v>411</v>
      </c>
      <c r="B76" s="334" t="s">
        <v>412</v>
      </c>
      <c r="C76" s="335">
        <v>5635525490</v>
      </c>
      <c r="D76" s="336" t="s">
        <v>509</v>
      </c>
      <c r="E76" s="346" t="s">
        <v>428</v>
      </c>
      <c r="F76" s="347" t="s">
        <v>476</v>
      </c>
      <c r="G76" s="339" t="s">
        <v>1327</v>
      </c>
      <c r="H76" s="340">
        <v>0</v>
      </c>
      <c r="I76" s="341">
        <v>124.99</v>
      </c>
      <c r="J76" s="340">
        <v>0</v>
      </c>
      <c r="K76" s="342">
        <v>179.5</v>
      </c>
      <c r="L76" s="342">
        <v>26.04</v>
      </c>
      <c r="M76" s="343">
        <f t="shared" si="9"/>
        <v>153.46</v>
      </c>
      <c r="N76" s="340">
        <v>0</v>
      </c>
      <c r="O76" s="340">
        <v>0</v>
      </c>
      <c r="P76" s="340">
        <f t="shared" si="5"/>
        <v>0</v>
      </c>
      <c r="Q76" s="342">
        <v>229.64</v>
      </c>
      <c r="R76" s="340">
        <v>78.12</v>
      </c>
      <c r="S76" s="340">
        <f t="shared" si="6"/>
        <v>151.51999999999998</v>
      </c>
      <c r="T76" s="340">
        <v>0</v>
      </c>
      <c r="U76" s="340">
        <v>0</v>
      </c>
      <c r="V76" s="340">
        <f t="shared" si="7"/>
        <v>0</v>
      </c>
      <c r="W76" s="345"/>
      <c r="X76" s="340">
        <v>0</v>
      </c>
      <c r="Y76" s="344">
        <v>0</v>
      </c>
      <c r="Z76" s="344">
        <v>0</v>
      </c>
      <c r="AA76" s="344"/>
      <c r="AB76" s="344">
        <f t="shared" si="8"/>
        <v>429.97</v>
      </c>
    </row>
    <row r="77" spans="1:28" s="422" customFormat="1" ht="18.75">
      <c r="A77" s="333" t="s">
        <v>411</v>
      </c>
      <c r="B77" s="334" t="s">
        <v>412</v>
      </c>
      <c r="C77" s="358">
        <v>5217038403</v>
      </c>
      <c r="D77" s="336" t="s">
        <v>510</v>
      </c>
      <c r="E77" s="337">
        <v>2</v>
      </c>
      <c r="F77" s="352">
        <v>322205</v>
      </c>
      <c r="G77" s="339" t="s">
        <v>1327</v>
      </c>
      <c r="H77" s="340">
        <v>0</v>
      </c>
      <c r="I77" s="341">
        <v>127.08</v>
      </c>
      <c r="J77" s="340">
        <v>0</v>
      </c>
      <c r="K77" s="342">
        <v>179.5</v>
      </c>
      <c r="L77" s="342">
        <v>26.04</v>
      </c>
      <c r="M77" s="343">
        <f t="shared" si="9"/>
        <v>153.46</v>
      </c>
      <c r="N77" s="340">
        <v>0</v>
      </c>
      <c r="O77" s="340">
        <v>0</v>
      </c>
      <c r="P77" s="340">
        <f t="shared" si="5"/>
        <v>0</v>
      </c>
      <c r="Q77" s="342">
        <v>126.1</v>
      </c>
      <c r="R77" s="340">
        <v>78.12</v>
      </c>
      <c r="S77" s="340">
        <f t="shared" si="6"/>
        <v>47.97999999999999</v>
      </c>
      <c r="T77" s="340">
        <v>69.41</v>
      </c>
      <c r="U77" s="340">
        <v>0</v>
      </c>
      <c r="V77" s="340">
        <f t="shared" si="7"/>
        <v>69.41</v>
      </c>
      <c r="W77" s="345" t="s">
        <v>626</v>
      </c>
      <c r="X77" s="340">
        <v>0</v>
      </c>
      <c r="Y77" s="344">
        <v>0</v>
      </c>
      <c r="Z77" s="344">
        <v>0</v>
      </c>
      <c r="AA77" s="344"/>
      <c r="AB77" s="344">
        <f t="shared" si="8"/>
        <v>397.93</v>
      </c>
    </row>
    <row r="78" spans="1:28" s="422" customFormat="1" ht="18.75">
      <c r="A78" s="333" t="s">
        <v>411</v>
      </c>
      <c r="B78" s="334" t="s">
        <v>412</v>
      </c>
      <c r="C78" s="335">
        <v>92120482420</v>
      </c>
      <c r="D78" s="336" t="s">
        <v>511</v>
      </c>
      <c r="E78" s="346" t="s">
        <v>419</v>
      </c>
      <c r="F78" s="357" t="s">
        <v>414</v>
      </c>
      <c r="G78" s="339" t="s">
        <v>1327</v>
      </c>
      <c r="H78" s="340">
        <v>0</v>
      </c>
      <c r="I78" s="341">
        <v>136.59</v>
      </c>
      <c r="J78" s="340">
        <v>0</v>
      </c>
      <c r="K78" s="342">
        <v>179.5</v>
      </c>
      <c r="L78" s="342">
        <v>26.04</v>
      </c>
      <c r="M78" s="343">
        <f t="shared" si="9"/>
        <v>153.46</v>
      </c>
      <c r="N78" s="340">
        <v>0</v>
      </c>
      <c r="O78" s="340">
        <v>0</v>
      </c>
      <c r="P78" s="340">
        <f t="shared" si="5"/>
        <v>0</v>
      </c>
      <c r="Q78" s="342">
        <v>298.33</v>
      </c>
      <c r="R78" s="340">
        <v>78.12</v>
      </c>
      <c r="S78" s="340">
        <f t="shared" si="6"/>
        <v>220.20999999999998</v>
      </c>
      <c r="T78" s="340">
        <v>0</v>
      </c>
      <c r="U78" s="340">
        <v>0</v>
      </c>
      <c r="V78" s="340">
        <f t="shared" si="7"/>
        <v>0</v>
      </c>
      <c r="W78" s="345"/>
      <c r="X78" s="340">
        <v>0</v>
      </c>
      <c r="Y78" s="344">
        <v>0</v>
      </c>
      <c r="Z78" s="344">
        <v>0</v>
      </c>
      <c r="AA78" s="344"/>
      <c r="AB78" s="344">
        <f t="shared" si="8"/>
        <v>510.26</v>
      </c>
    </row>
    <row r="79" spans="1:28" s="422" customFormat="1" ht="18.75">
      <c r="A79" s="333" t="s">
        <v>411</v>
      </c>
      <c r="B79" s="334" t="s">
        <v>412</v>
      </c>
      <c r="C79" s="349">
        <v>4995622403</v>
      </c>
      <c r="D79" s="353" t="s">
        <v>512</v>
      </c>
      <c r="E79" s="346" t="s">
        <v>419</v>
      </c>
      <c r="F79" s="338" t="s">
        <v>414</v>
      </c>
      <c r="G79" s="339" t="s">
        <v>1327</v>
      </c>
      <c r="H79" s="340">
        <v>0</v>
      </c>
      <c r="I79" s="341">
        <v>206.42</v>
      </c>
      <c r="J79" s="340">
        <v>0</v>
      </c>
      <c r="K79" s="342">
        <v>179.5</v>
      </c>
      <c r="L79" s="342">
        <v>46.4</v>
      </c>
      <c r="M79" s="343">
        <f t="shared" si="9"/>
        <v>133.1</v>
      </c>
      <c r="N79" s="340">
        <v>0</v>
      </c>
      <c r="O79" s="340">
        <v>0</v>
      </c>
      <c r="P79" s="340">
        <f t="shared" si="5"/>
        <v>0</v>
      </c>
      <c r="Q79" s="342">
        <v>172.23</v>
      </c>
      <c r="R79" s="340">
        <v>139.19999999999999</v>
      </c>
      <c r="S79" s="340">
        <f t="shared" si="6"/>
        <v>33.03</v>
      </c>
      <c r="T79" s="340">
        <v>0</v>
      </c>
      <c r="U79" s="340">
        <v>0</v>
      </c>
      <c r="V79" s="340">
        <f t="shared" si="7"/>
        <v>0</v>
      </c>
      <c r="W79" s="345"/>
      <c r="X79" s="340">
        <v>0</v>
      </c>
      <c r="Y79" s="344">
        <v>0</v>
      </c>
      <c r="Z79" s="344">
        <v>0</v>
      </c>
      <c r="AA79" s="344"/>
      <c r="AB79" s="344">
        <f t="shared" si="8"/>
        <v>372.54999999999995</v>
      </c>
    </row>
    <row r="80" spans="1:28" s="422" customFormat="1" ht="18.75">
      <c r="A80" s="333" t="s">
        <v>411</v>
      </c>
      <c r="B80" s="334" t="s">
        <v>412</v>
      </c>
      <c r="C80" s="349">
        <v>86566539468</v>
      </c>
      <c r="D80" s="353" t="s">
        <v>513</v>
      </c>
      <c r="E80" s="346" t="s">
        <v>428</v>
      </c>
      <c r="F80" s="338" t="s">
        <v>451</v>
      </c>
      <c r="G80" s="339" t="s">
        <v>1327</v>
      </c>
      <c r="H80" s="340">
        <v>0</v>
      </c>
      <c r="I80" s="341">
        <v>165.43</v>
      </c>
      <c r="J80" s="340">
        <v>0</v>
      </c>
      <c r="K80" s="342">
        <v>179.5</v>
      </c>
      <c r="L80" s="342">
        <v>18.77</v>
      </c>
      <c r="M80" s="343">
        <f t="shared" si="9"/>
        <v>160.72999999999999</v>
      </c>
      <c r="N80" s="340">
        <v>0</v>
      </c>
      <c r="O80" s="340">
        <v>0</v>
      </c>
      <c r="P80" s="340">
        <f t="shared" si="5"/>
        <v>0</v>
      </c>
      <c r="Q80" s="342">
        <v>258.55</v>
      </c>
      <c r="R80" s="340">
        <v>56.31</v>
      </c>
      <c r="S80" s="340">
        <f t="shared" si="6"/>
        <v>202.24</v>
      </c>
      <c r="T80" s="340">
        <v>0</v>
      </c>
      <c r="U80" s="340">
        <v>0</v>
      </c>
      <c r="V80" s="340">
        <f t="shared" si="7"/>
        <v>0</v>
      </c>
      <c r="W80" s="345"/>
      <c r="X80" s="340">
        <v>0</v>
      </c>
      <c r="Y80" s="344">
        <v>0</v>
      </c>
      <c r="Z80" s="344">
        <v>0</v>
      </c>
      <c r="AA80" s="344"/>
      <c r="AB80" s="344">
        <f t="shared" si="8"/>
        <v>528.40000000000009</v>
      </c>
    </row>
    <row r="81" spans="1:28" s="422" customFormat="1" ht="18.75">
      <c r="A81" s="333" t="s">
        <v>411</v>
      </c>
      <c r="B81" s="334" t="s">
        <v>412</v>
      </c>
      <c r="C81" s="335">
        <v>3825030407</v>
      </c>
      <c r="D81" s="336" t="s">
        <v>514</v>
      </c>
      <c r="E81" s="346" t="s">
        <v>419</v>
      </c>
      <c r="F81" s="338" t="s">
        <v>441</v>
      </c>
      <c r="G81" s="339" t="s">
        <v>1327</v>
      </c>
      <c r="H81" s="340">
        <v>0</v>
      </c>
      <c r="I81" s="341">
        <v>143.01</v>
      </c>
      <c r="J81" s="340">
        <v>0</v>
      </c>
      <c r="K81" s="342">
        <v>179.5</v>
      </c>
      <c r="L81" s="342">
        <v>26.8</v>
      </c>
      <c r="M81" s="343">
        <f t="shared" si="9"/>
        <v>152.69999999999999</v>
      </c>
      <c r="N81" s="340">
        <v>0</v>
      </c>
      <c r="O81" s="340">
        <v>0</v>
      </c>
      <c r="P81" s="340">
        <f t="shared" si="5"/>
        <v>0</v>
      </c>
      <c r="Q81" s="342">
        <v>0</v>
      </c>
      <c r="R81" s="340">
        <v>0</v>
      </c>
      <c r="S81" s="340">
        <f t="shared" si="6"/>
        <v>0</v>
      </c>
      <c r="T81" s="340">
        <v>0</v>
      </c>
      <c r="U81" s="340">
        <v>0</v>
      </c>
      <c r="V81" s="340">
        <f t="shared" si="7"/>
        <v>0</v>
      </c>
      <c r="W81" s="345"/>
      <c r="X81" s="340">
        <v>0</v>
      </c>
      <c r="Y81" s="344">
        <v>0</v>
      </c>
      <c r="Z81" s="344">
        <v>0</v>
      </c>
      <c r="AA81" s="344"/>
      <c r="AB81" s="344">
        <f t="shared" si="8"/>
        <v>295.70999999999998</v>
      </c>
    </row>
    <row r="82" spans="1:28" s="422" customFormat="1" ht="18.75">
      <c r="A82" s="333" t="s">
        <v>411</v>
      </c>
      <c r="B82" s="334" t="s">
        <v>412</v>
      </c>
      <c r="C82" s="335">
        <v>6346714481</v>
      </c>
      <c r="D82" s="336" t="s">
        <v>515</v>
      </c>
      <c r="E82" s="337">
        <v>2</v>
      </c>
      <c r="F82" s="352">
        <v>322205</v>
      </c>
      <c r="G82" s="339" t="s">
        <v>1327</v>
      </c>
      <c r="H82" s="340">
        <v>0</v>
      </c>
      <c r="I82" s="341">
        <v>126.03</v>
      </c>
      <c r="J82" s="340">
        <v>0</v>
      </c>
      <c r="K82" s="342">
        <v>179.5</v>
      </c>
      <c r="L82" s="342">
        <v>26.04</v>
      </c>
      <c r="M82" s="343">
        <f t="shared" si="9"/>
        <v>153.46</v>
      </c>
      <c r="N82" s="340">
        <v>0</v>
      </c>
      <c r="O82" s="340">
        <v>0</v>
      </c>
      <c r="P82" s="340">
        <f t="shared" si="5"/>
        <v>0</v>
      </c>
      <c r="Q82" s="342">
        <v>172.23</v>
      </c>
      <c r="R82" s="340">
        <v>78.12</v>
      </c>
      <c r="S82" s="340">
        <f t="shared" si="6"/>
        <v>94.109999999999985</v>
      </c>
      <c r="T82" s="340">
        <v>0</v>
      </c>
      <c r="U82" s="340">
        <v>0</v>
      </c>
      <c r="V82" s="340">
        <f t="shared" si="7"/>
        <v>0</v>
      </c>
      <c r="W82" s="345"/>
      <c r="X82" s="340">
        <v>0</v>
      </c>
      <c r="Y82" s="344">
        <v>0</v>
      </c>
      <c r="Z82" s="344">
        <v>0</v>
      </c>
      <c r="AA82" s="344"/>
      <c r="AB82" s="344">
        <f t="shared" si="8"/>
        <v>373.6</v>
      </c>
    </row>
    <row r="83" spans="1:28" s="419" customFormat="1" ht="18.75">
      <c r="A83" s="333" t="s">
        <v>411</v>
      </c>
      <c r="B83" s="334" t="s">
        <v>412</v>
      </c>
      <c r="C83" s="359">
        <v>10505042401</v>
      </c>
      <c r="D83" s="353" t="s">
        <v>516</v>
      </c>
      <c r="E83" s="346" t="s">
        <v>419</v>
      </c>
      <c r="F83" s="338" t="s">
        <v>414</v>
      </c>
      <c r="G83" s="339" t="s">
        <v>1327</v>
      </c>
      <c r="H83" s="340">
        <v>0</v>
      </c>
      <c r="I83" s="341">
        <v>138.56</v>
      </c>
      <c r="J83" s="340">
        <v>0</v>
      </c>
      <c r="K83" s="342">
        <v>179.5</v>
      </c>
      <c r="L83" s="342">
        <v>26.04</v>
      </c>
      <c r="M83" s="343">
        <f t="shared" si="9"/>
        <v>153.46</v>
      </c>
      <c r="N83" s="340">
        <v>0</v>
      </c>
      <c r="O83" s="340">
        <v>0</v>
      </c>
      <c r="P83" s="340">
        <f t="shared" si="5"/>
        <v>0</v>
      </c>
      <c r="Q83" s="342">
        <v>159.52000000000001</v>
      </c>
      <c r="R83" s="340">
        <v>78.12</v>
      </c>
      <c r="S83" s="340">
        <f t="shared" si="6"/>
        <v>81.400000000000006</v>
      </c>
      <c r="T83" s="340">
        <v>0</v>
      </c>
      <c r="U83" s="340">
        <v>0</v>
      </c>
      <c r="V83" s="340">
        <f t="shared" si="7"/>
        <v>0</v>
      </c>
      <c r="W83" s="345"/>
      <c r="X83" s="340">
        <v>0</v>
      </c>
      <c r="Y83" s="344">
        <v>0</v>
      </c>
      <c r="Z83" s="344">
        <v>0</v>
      </c>
      <c r="AA83" s="344"/>
      <c r="AB83" s="344">
        <f t="shared" si="8"/>
        <v>373.42</v>
      </c>
    </row>
    <row r="84" spans="1:28" s="419" customFormat="1" ht="18.75">
      <c r="A84" s="333" t="s">
        <v>411</v>
      </c>
      <c r="B84" s="334" t="s">
        <v>412</v>
      </c>
      <c r="C84" s="335">
        <v>7538262407</v>
      </c>
      <c r="D84" s="336" t="s">
        <v>517</v>
      </c>
      <c r="E84" s="346" t="s">
        <v>419</v>
      </c>
      <c r="F84" s="338" t="s">
        <v>456</v>
      </c>
      <c r="G84" s="339" t="s">
        <v>1327</v>
      </c>
      <c r="H84" s="340">
        <v>0</v>
      </c>
      <c r="I84" s="341">
        <v>385.31</v>
      </c>
      <c r="J84" s="340">
        <v>0</v>
      </c>
      <c r="K84" s="342">
        <v>179.5</v>
      </c>
      <c r="L84" s="342">
        <v>18.71</v>
      </c>
      <c r="M84" s="343">
        <f t="shared" si="9"/>
        <v>160.79</v>
      </c>
      <c r="N84" s="340">
        <v>0</v>
      </c>
      <c r="O84" s="340">
        <v>0</v>
      </c>
      <c r="P84" s="340">
        <f t="shared" si="5"/>
        <v>0</v>
      </c>
      <c r="Q84" s="342">
        <v>0</v>
      </c>
      <c r="R84" s="340">
        <v>0</v>
      </c>
      <c r="S84" s="340">
        <f t="shared" si="6"/>
        <v>0</v>
      </c>
      <c r="T84" s="340">
        <v>163.06</v>
      </c>
      <c r="U84" s="340">
        <v>0</v>
      </c>
      <c r="V84" s="340">
        <f t="shared" si="7"/>
        <v>163.06</v>
      </c>
      <c r="W84" s="345" t="s">
        <v>626</v>
      </c>
      <c r="X84" s="340">
        <v>0</v>
      </c>
      <c r="Y84" s="344">
        <v>0</v>
      </c>
      <c r="Z84" s="344">
        <v>0</v>
      </c>
      <c r="AA84" s="344"/>
      <c r="AB84" s="344">
        <f t="shared" si="8"/>
        <v>709.16000000000008</v>
      </c>
    </row>
    <row r="85" spans="1:28" s="419" customFormat="1" ht="18.75">
      <c r="A85" s="333" t="s">
        <v>411</v>
      </c>
      <c r="B85" s="334" t="s">
        <v>412</v>
      </c>
      <c r="C85" s="335">
        <v>3360673484</v>
      </c>
      <c r="D85" s="336" t="s">
        <v>518</v>
      </c>
      <c r="E85" s="346" t="s">
        <v>419</v>
      </c>
      <c r="F85" s="338" t="s">
        <v>414</v>
      </c>
      <c r="G85" s="339" t="s">
        <v>1327</v>
      </c>
      <c r="H85" s="340">
        <v>0</v>
      </c>
      <c r="I85" s="341">
        <v>184.77</v>
      </c>
      <c r="J85" s="340">
        <v>0</v>
      </c>
      <c r="K85" s="342">
        <v>179.5</v>
      </c>
      <c r="L85" s="342">
        <v>4.34</v>
      </c>
      <c r="M85" s="343">
        <f t="shared" si="9"/>
        <v>175.16</v>
      </c>
      <c r="N85" s="340">
        <v>0</v>
      </c>
      <c r="O85" s="340">
        <v>0</v>
      </c>
      <c r="P85" s="340">
        <f t="shared" si="5"/>
        <v>0</v>
      </c>
      <c r="Q85" s="342">
        <v>59.67</v>
      </c>
      <c r="R85" s="340">
        <v>13.02</v>
      </c>
      <c r="S85" s="340">
        <f t="shared" si="6"/>
        <v>46.650000000000006</v>
      </c>
      <c r="T85" s="340">
        <v>0</v>
      </c>
      <c r="U85" s="340">
        <v>0</v>
      </c>
      <c r="V85" s="340">
        <f t="shared" si="7"/>
        <v>0</v>
      </c>
      <c r="W85" s="345"/>
      <c r="X85" s="340">
        <v>0</v>
      </c>
      <c r="Y85" s="344">
        <v>0</v>
      </c>
      <c r="Z85" s="344">
        <v>0</v>
      </c>
      <c r="AA85" s="344"/>
      <c r="AB85" s="344">
        <f t="shared" si="8"/>
        <v>406.58000000000004</v>
      </c>
    </row>
    <row r="86" spans="1:28" s="422" customFormat="1" ht="15" customHeight="1">
      <c r="A86" s="333" t="s">
        <v>411</v>
      </c>
      <c r="B86" s="334" t="s">
        <v>412</v>
      </c>
      <c r="C86" s="335">
        <v>8493083488</v>
      </c>
      <c r="D86" s="336" t="s">
        <v>519</v>
      </c>
      <c r="E86" s="346" t="s">
        <v>419</v>
      </c>
      <c r="F86" s="347" t="s">
        <v>502</v>
      </c>
      <c r="G86" s="339" t="s">
        <v>1327</v>
      </c>
      <c r="H86" s="340">
        <v>0</v>
      </c>
      <c r="I86" s="341">
        <v>309.48</v>
      </c>
      <c r="J86" s="340">
        <v>0</v>
      </c>
      <c r="K86" s="342">
        <v>179.5</v>
      </c>
      <c r="L86" s="342">
        <v>0.44</v>
      </c>
      <c r="M86" s="343">
        <f t="shared" si="9"/>
        <v>179.06</v>
      </c>
      <c r="N86" s="340">
        <v>0</v>
      </c>
      <c r="O86" s="340">
        <v>0</v>
      </c>
      <c r="P86" s="340">
        <f t="shared" si="5"/>
        <v>0</v>
      </c>
      <c r="Q86" s="342">
        <v>0</v>
      </c>
      <c r="R86" s="340">
        <v>0</v>
      </c>
      <c r="S86" s="340">
        <f t="shared" si="6"/>
        <v>0</v>
      </c>
      <c r="T86" s="340">
        <v>0</v>
      </c>
      <c r="U86" s="340">
        <v>0</v>
      </c>
      <c r="V86" s="340">
        <f t="shared" si="7"/>
        <v>0</v>
      </c>
      <c r="W86" s="345"/>
      <c r="X86" s="340">
        <v>0</v>
      </c>
      <c r="Y86" s="344">
        <v>0</v>
      </c>
      <c r="Z86" s="344">
        <v>0</v>
      </c>
      <c r="AA86" s="344"/>
      <c r="AB86" s="344">
        <f t="shared" si="8"/>
        <v>488.54</v>
      </c>
    </row>
    <row r="87" spans="1:28" s="422" customFormat="1" ht="18.75">
      <c r="A87" s="333" t="s">
        <v>411</v>
      </c>
      <c r="B87" s="334" t="s">
        <v>412</v>
      </c>
      <c r="C87" s="335">
        <v>39140016404</v>
      </c>
      <c r="D87" s="336" t="s">
        <v>520</v>
      </c>
      <c r="E87" s="346" t="s">
        <v>415</v>
      </c>
      <c r="F87" s="338" t="s">
        <v>521</v>
      </c>
      <c r="G87" s="339" t="s">
        <v>1327</v>
      </c>
      <c r="H87" s="340">
        <v>0</v>
      </c>
      <c r="I87" s="341">
        <v>2711.69</v>
      </c>
      <c r="J87" s="340">
        <v>0</v>
      </c>
      <c r="K87" s="342">
        <v>179.5</v>
      </c>
      <c r="L87" s="342">
        <v>18</v>
      </c>
      <c r="M87" s="343">
        <f t="shared" si="9"/>
        <v>161.5</v>
      </c>
      <c r="N87" s="340">
        <v>0</v>
      </c>
      <c r="O87" s="340">
        <v>0</v>
      </c>
      <c r="P87" s="340">
        <f t="shared" si="5"/>
        <v>0</v>
      </c>
      <c r="Q87" s="342">
        <v>0</v>
      </c>
      <c r="R87" s="340">
        <v>0</v>
      </c>
      <c r="S87" s="340">
        <f t="shared" si="6"/>
        <v>0</v>
      </c>
      <c r="T87" s="340">
        <v>0</v>
      </c>
      <c r="U87" s="340">
        <v>0</v>
      </c>
      <c r="V87" s="340">
        <f t="shared" si="7"/>
        <v>0</v>
      </c>
      <c r="W87" s="345"/>
      <c r="X87" s="340">
        <v>0</v>
      </c>
      <c r="Y87" s="344">
        <v>0</v>
      </c>
      <c r="Z87" s="344">
        <v>0</v>
      </c>
      <c r="AA87" s="344"/>
      <c r="AB87" s="344">
        <f t="shared" si="8"/>
        <v>2873.19</v>
      </c>
    </row>
    <row r="88" spans="1:28" s="422" customFormat="1" ht="18.75">
      <c r="A88" s="333" t="s">
        <v>411</v>
      </c>
      <c r="B88" s="334" t="s">
        <v>412</v>
      </c>
      <c r="C88" s="335">
        <v>10751312436</v>
      </c>
      <c r="D88" s="336" t="s">
        <v>522</v>
      </c>
      <c r="E88" s="346" t="s">
        <v>419</v>
      </c>
      <c r="F88" s="338" t="s">
        <v>423</v>
      </c>
      <c r="G88" s="339" t="s">
        <v>1327</v>
      </c>
      <c r="H88" s="340">
        <v>0</v>
      </c>
      <c r="I88" s="341">
        <v>219.5</v>
      </c>
      <c r="J88" s="340">
        <v>0</v>
      </c>
      <c r="K88" s="342">
        <v>179.5</v>
      </c>
      <c r="L88" s="342">
        <v>3.53</v>
      </c>
      <c r="M88" s="343">
        <f t="shared" si="9"/>
        <v>175.97</v>
      </c>
      <c r="N88" s="340">
        <v>0</v>
      </c>
      <c r="O88" s="340">
        <v>0</v>
      </c>
      <c r="P88" s="340">
        <f t="shared" si="5"/>
        <v>0</v>
      </c>
      <c r="Q88" s="342">
        <v>0</v>
      </c>
      <c r="R88" s="340">
        <v>0</v>
      </c>
      <c r="S88" s="340">
        <f t="shared" si="6"/>
        <v>0</v>
      </c>
      <c r="T88" s="340">
        <v>0</v>
      </c>
      <c r="U88" s="340">
        <v>0</v>
      </c>
      <c r="V88" s="340">
        <f t="shared" si="7"/>
        <v>0</v>
      </c>
      <c r="W88" s="345"/>
      <c r="X88" s="340">
        <v>0</v>
      </c>
      <c r="Y88" s="344">
        <v>0</v>
      </c>
      <c r="Z88" s="344">
        <v>0</v>
      </c>
      <c r="AA88" s="344"/>
      <c r="AB88" s="344">
        <f t="shared" si="8"/>
        <v>395.47</v>
      </c>
    </row>
    <row r="89" spans="1:28" s="422" customFormat="1" ht="18.75">
      <c r="A89" s="333" t="s">
        <v>411</v>
      </c>
      <c r="B89" s="334" t="s">
        <v>412</v>
      </c>
      <c r="C89" s="335">
        <v>72804416453</v>
      </c>
      <c r="D89" s="336" t="s">
        <v>523</v>
      </c>
      <c r="E89" s="346" t="s">
        <v>428</v>
      </c>
      <c r="F89" s="347" t="s">
        <v>435</v>
      </c>
      <c r="G89" s="339" t="s">
        <v>1327</v>
      </c>
      <c r="H89" s="340">
        <v>0</v>
      </c>
      <c r="I89" s="341">
        <v>126.03</v>
      </c>
      <c r="J89" s="340">
        <v>0</v>
      </c>
      <c r="K89" s="342">
        <v>179.5</v>
      </c>
      <c r="L89" s="342">
        <v>26.04</v>
      </c>
      <c r="M89" s="343">
        <f t="shared" si="9"/>
        <v>153.46</v>
      </c>
      <c r="N89" s="340">
        <v>0</v>
      </c>
      <c r="O89" s="340">
        <v>0</v>
      </c>
      <c r="P89" s="340">
        <f t="shared" si="5"/>
        <v>0</v>
      </c>
      <c r="Q89" s="342">
        <v>0</v>
      </c>
      <c r="R89" s="340">
        <v>0</v>
      </c>
      <c r="S89" s="340">
        <f t="shared" si="6"/>
        <v>0</v>
      </c>
      <c r="T89" s="340">
        <v>0</v>
      </c>
      <c r="U89" s="340">
        <v>0</v>
      </c>
      <c r="V89" s="340">
        <f t="shared" si="7"/>
        <v>0</v>
      </c>
      <c r="W89" s="345"/>
      <c r="X89" s="340">
        <v>0</v>
      </c>
      <c r="Y89" s="344">
        <v>0</v>
      </c>
      <c r="Z89" s="344">
        <v>0</v>
      </c>
      <c r="AA89" s="344"/>
      <c r="AB89" s="344">
        <f t="shared" si="8"/>
        <v>279.49</v>
      </c>
    </row>
    <row r="90" spans="1:28" s="422" customFormat="1" ht="18.75">
      <c r="A90" s="333" t="s">
        <v>411</v>
      </c>
      <c r="B90" s="334" t="s">
        <v>412</v>
      </c>
      <c r="C90" s="335">
        <v>46543214899</v>
      </c>
      <c r="D90" s="336" t="s">
        <v>524</v>
      </c>
      <c r="E90" s="346" t="s">
        <v>428</v>
      </c>
      <c r="F90" s="338" t="s">
        <v>470</v>
      </c>
      <c r="G90" s="339" t="s">
        <v>1327</v>
      </c>
      <c r="H90" s="340">
        <v>0</v>
      </c>
      <c r="I90" s="341">
        <v>139.08000000000001</v>
      </c>
      <c r="J90" s="340">
        <v>0</v>
      </c>
      <c r="K90" s="342">
        <v>179.5</v>
      </c>
      <c r="L90" s="342">
        <v>26.04</v>
      </c>
      <c r="M90" s="343">
        <f t="shared" si="9"/>
        <v>153.46</v>
      </c>
      <c r="N90" s="340">
        <v>0</v>
      </c>
      <c r="O90" s="340">
        <v>0</v>
      </c>
      <c r="P90" s="340">
        <f t="shared" si="5"/>
        <v>0</v>
      </c>
      <c r="Q90" s="342">
        <v>378.3</v>
      </c>
      <c r="R90" s="340">
        <v>78.12</v>
      </c>
      <c r="S90" s="340">
        <f t="shared" si="6"/>
        <v>300.18</v>
      </c>
      <c r="T90" s="340">
        <v>0</v>
      </c>
      <c r="U90" s="340">
        <v>0</v>
      </c>
      <c r="V90" s="340">
        <f t="shared" si="7"/>
        <v>0</v>
      </c>
      <c r="W90" s="345"/>
      <c r="X90" s="340">
        <v>0</v>
      </c>
      <c r="Y90" s="344">
        <v>0</v>
      </c>
      <c r="Z90" s="344">
        <v>0</v>
      </c>
      <c r="AA90" s="344"/>
      <c r="AB90" s="344">
        <f t="shared" si="8"/>
        <v>592.72</v>
      </c>
    </row>
    <row r="91" spans="1:28" s="422" customFormat="1" ht="18.75">
      <c r="A91" s="333" t="s">
        <v>411</v>
      </c>
      <c r="B91" s="334" t="s">
        <v>412</v>
      </c>
      <c r="C91" s="335">
        <v>2562493427</v>
      </c>
      <c r="D91" s="336" t="s">
        <v>525</v>
      </c>
      <c r="E91" s="346" t="s">
        <v>419</v>
      </c>
      <c r="F91" s="338" t="s">
        <v>426</v>
      </c>
      <c r="G91" s="339" t="s">
        <v>1327</v>
      </c>
      <c r="H91" s="340">
        <v>0</v>
      </c>
      <c r="I91" s="341">
        <v>288.64999999999998</v>
      </c>
      <c r="J91" s="340">
        <v>0</v>
      </c>
      <c r="K91" s="342">
        <v>179.5</v>
      </c>
      <c r="L91" s="342">
        <v>24.08</v>
      </c>
      <c r="M91" s="343">
        <f t="shared" si="9"/>
        <v>155.42000000000002</v>
      </c>
      <c r="N91" s="340">
        <v>0</v>
      </c>
      <c r="O91" s="340">
        <v>0</v>
      </c>
      <c r="P91" s="340">
        <f t="shared" si="5"/>
        <v>0</v>
      </c>
      <c r="Q91" s="342">
        <v>0</v>
      </c>
      <c r="R91" s="340">
        <v>0</v>
      </c>
      <c r="S91" s="340">
        <f t="shared" si="6"/>
        <v>0</v>
      </c>
      <c r="T91" s="340">
        <v>0</v>
      </c>
      <c r="U91" s="340">
        <v>0</v>
      </c>
      <c r="V91" s="340">
        <f t="shared" si="7"/>
        <v>0</v>
      </c>
      <c r="W91" s="345"/>
      <c r="X91" s="340">
        <v>0</v>
      </c>
      <c r="Y91" s="344">
        <v>0</v>
      </c>
      <c r="Z91" s="344">
        <v>0</v>
      </c>
      <c r="AA91" s="344"/>
      <c r="AB91" s="344">
        <f t="shared" si="8"/>
        <v>444.07</v>
      </c>
    </row>
    <row r="92" spans="1:28" s="422" customFormat="1" ht="18.75">
      <c r="A92" s="333" t="s">
        <v>411</v>
      </c>
      <c r="B92" s="334" t="s">
        <v>412</v>
      </c>
      <c r="C92" s="335">
        <v>11233574477</v>
      </c>
      <c r="D92" s="336" t="s">
        <v>526</v>
      </c>
      <c r="E92" s="346" t="s">
        <v>419</v>
      </c>
      <c r="F92" s="347" t="s">
        <v>502</v>
      </c>
      <c r="G92" s="339" t="s">
        <v>1327</v>
      </c>
      <c r="H92" s="340">
        <v>0</v>
      </c>
      <c r="I92" s="341">
        <v>244.33</v>
      </c>
      <c r="J92" s="340">
        <v>0</v>
      </c>
      <c r="K92" s="342">
        <v>179.5</v>
      </c>
      <c r="L92" s="342">
        <v>2.1800000000000002</v>
      </c>
      <c r="M92" s="343">
        <f t="shared" si="9"/>
        <v>177.32</v>
      </c>
      <c r="N92" s="340">
        <v>0</v>
      </c>
      <c r="O92" s="340">
        <v>0</v>
      </c>
      <c r="P92" s="340">
        <f t="shared" si="5"/>
        <v>0</v>
      </c>
      <c r="Q92" s="342">
        <v>0</v>
      </c>
      <c r="R92" s="340">
        <v>0</v>
      </c>
      <c r="S92" s="340">
        <f t="shared" si="6"/>
        <v>0</v>
      </c>
      <c r="T92" s="340">
        <v>0</v>
      </c>
      <c r="U92" s="340">
        <v>0</v>
      </c>
      <c r="V92" s="340">
        <f t="shared" si="7"/>
        <v>0</v>
      </c>
      <c r="W92" s="345"/>
      <c r="X92" s="340">
        <v>0</v>
      </c>
      <c r="Y92" s="344">
        <v>0</v>
      </c>
      <c r="Z92" s="344">
        <v>0</v>
      </c>
      <c r="AA92" s="344"/>
      <c r="AB92" s="344">
        <f t="shared" si="8"/>
        <v>421.65</v>
      </c>
    </row>
    <row r="93" spans="1:28" s="422" customFormat="1" ht="18.75">
      <c r="A93" s="333" t="s">
        <v>411</v>
      </c>
      <c r="B93" s="334" t="s">
        <v>412</v>
      </c>
      <c r="C93" s="335">
        <v>4492125485</v>
      </c>
      <c r="D93" s="336" t="s">
        <v>527</v>
      </c>
      <c r="E93" s="337">
        <v>2</v>
      </c>
      <c r="F93" s="352">
        <v>322205</v>
      </c>
      <c r="G93" s="339" t="s">
        <v>1327</v>
      </c>
      <c r="H93" s="340">
        <v>0</v>
      </c>
      <c r="I93" s="341">
        <v>124.99</v>
      </c>
      <c r="J93" s="340">
        <v>0</v>
      </c>
      <c r="K93" s="342">
        <v>179.5</v>
      </c>
      <c r="L93" s="342">
        <v>26.04</v>
      </c>
      <c r="M93" s="343">
        <f t="shared" si="9"/>
        <v>153.46</v>
      </c>
      <c r="N93" s="340">
        <v>0</v>
      </c>
      <c r="O93" s="340">
        <v>0</v>
      </c>
      <c r="P93" s="340">
        <f t="shared" si="5"/>
        <v>0</v>
      </c>
      <c r="Q93" s="342">
        <v>0</v>
      </c>
      <c r="R93" s="340">
        <v>0</v>
      </c>
      <c r="S93" s="340">
        <f t="shared" si="6"/>
        <v>0</v>
      </c>
      <c r="T93" s="340">
        <v>0</v>
      </c>
      <c r="U93" s="340">
        <v>0</v>
      </c>
      <c r="V93" s="340">
        <f t="shared" si="7"/>
        <v>0</v>
      </c>
      <c r="W93" s="345"/>
      <c r="X93" s="340">
        <v>0</v>
      </c>
      <c r="Y93" s="344">
        <v>0</v>
      </c>
      <c r="Z93" s="344">
        <v>0</v>
      </c>
      <c r="AA93" s="344"/>
      <c r="AB93" s="344">
        <f t="shared" si="8"/>
        <v>278.45</v>
      </c>
    </row>
    <row r="94" spans="1:28" s="422" customFormat="1" ht="18.75">
      <c r="A94" s="333" t="s">
        <v>411</v>
      </c>
      <c r="B94" s="334" t="s">
        <v>412</v>
      </c>
      <c r="C94" s="335">
        <v>2546359460</v>
      </c>
      <c r="D94" s="336" t="s">
        <v>528</v>
      </c>
      <c r="E94" s="346" t="s">
        <v>428</v>
      </c>
      <c r="F94" s="338" t="s">
        <v>459</v>
      </c>
      <c r="G94" s="339" t="s">
        <v>1327</v>
      </c>
      <c r="H94" s="340">
        <v>0</v>
      </c>
      <c r="I94" s="341">
        <v>167.42</v>
      </c>
      <c r="J94" s="340">
        <v>0</v>
      </c>
      <c r="K94" s="342">
        <v>179.5</v>
      </c>
      <c r="L94" s="342">
        <v>32.549999999999997</v>
      </c>
      <c r="M94" s="343">
        <f t="shared" si="9"/>
        <v>146.94999999999999</v>
      </c>
      <c r="N94" s="340">
        <v>0</v>
      </c>
      <c r="O94" s="340">
        <v>0</v>
      </c>
      <c r="P94" s="340">
        <f t="shared" si="5"/>
        <v>0</v>
      </c>
      <c r="Q94" s="342">
        <v>0</v>
      </c>
      <c r="R94" s="340">
        <v>0</v>
      </c>
      <c r="S94" s="340">
        <f t="shared" si="6"/>
        <v>0</v>
      </c>
      <c r="T94" s="340">
        <v>0</v>
      </c>
      <c r="U94" s="340">
        <v>0</v>
      </c>
      <c r="V94" s="340">
        <f t="shared" si="7"/>
        <v>0</v>
      </c>
      <c r="W94" s="345"/>
      <c r="X94" s="340">
        <v>0</v>
      </c>
      <c r="Y94" s="344">
        <v>0</v>
      </c>
      <c r="Z94" s="344">
        <v>0</v>
      </c>
      <c r="AA94" s="344"/>
      <c r="AB94" s="344">
        <f t="shared" si="8"/>
        <v>314.37</v>
      </c>
    </row>
    <row r="95" spans="1:28" s="422" customFormat="1" ht="18.75">
      <c r="A95" s="333" t="s">
        <v>411</v>
      </c>
      <c r="B95" s="334" t="s">
        <v>412</v>
      </c>
      <c r="C95" s="349">
        <v>6662742406</v>
      </c>
      <c r="D95" s="353" t="s">
        <v>529</v>
      </c>
      <c r="E95" s="346" t="s">
        <v>415</v>
      </c>
      <c r="F95" s="338" t="s">
        <v>421</v>
      </c>
      <c r="G95" s="339" t="s">
        <v>1327</v>
      </c>
      <c r="H95" s="340">
        <v>0</v>
      </c>
      <c r="I95" s="341">
        <v>1269.75</v>
      </c>
      <c r="J95" s="340">
        <v>0</v>
      </c>
      <c r="K95" s="342">
        <v>179.5</v>
      </c>
      <c r="L95" s="342">
        <v>9</v>
      </c>
      <c r="M95" s="343">
        <f t="shared" si="9"/>
        <v>170.5</v>
      </c>
      <c r="N95" s="340">
        <v>0</v>
      </c>
      <c r="O95" s="340">
        <v>0</v>
      </c>
      <c r="P95" s="340">
        <f t="shared" si="5"/>
        <v>0</v>
      </c>
      <c r="Q95" s="342">
        <v>0</v>
      </c>
      <c r="R95" s="340">
        <v>0</v>
      </c>
      <c r="S95" s="340">
        <f t="shared" si="6"/>
        <v>0</v>
      </c>
      <c r="T95" s="340">
        <v>0</v>
      </c>
      <c r="U95" s="340">
        <v>0</v>
      </c>
      <c r="V95" s="340">
        <f t="shared" si="7"/>
        <v>0</v>
      </c>
      <c r="W95" s="345"/>
      <c r="X95" s="340">
        <v>0</v>
      </c>
      <c r="Y95" s="344">
        <v>0</v>
      </c>
      <c r="Z95" s="344">
        <v>0</v>
      </c>
      <c r="AA95" s="344"/>
      <c r="AB95" s="344">
        <f t="shared" si="8"/>
        <v>1440.25</v>
      </c>
    </row>
    <row r="96" spans="1:28" s="422" customFormat="1" ht="18.75">
      <c r="A96" s="333" t="s">
        <v>411</v>
      </c>
      <c r="B96" s="334" t="s">
        <v>412</v>
      </c>
      <c r="C96" s="335">
        <v>6315436439</v>
      </c>
      <c r="D96" s="336" t="s">
        <v>530</v>
      </c>
      <c r="E96" s="346" t="s">
        <v>419</v>
      </c>
      <c r="F96" s="338" t="s">
        <v>414</v>
      </c>
      <c r="G96" s="339" t="s">
        <v>1327</v>
      </c>
      <c r="H96" s="340">
        <v>0</v>
      </c>
      <c r="I96" s="341">
        <v>135.41999999999999</v>
      </c>
      <c r="J96" s="340">
        <v>0</v>
      </c>
      <c r="K96" s="342">
        <v>179.5</v>
      </c>
      <c r="L96" s="342">
        <v>26.04</v>
      </c>
      <c r="M96" s="343">
        <f t="shared" si="9"/>
        <v>153.46</v>
      </c>
      <c r="N96" s="340">
        <v>0</v>
      </c>
      <c r="O96" s="340">
        <v>0</v>
      </c>
      <c r="P96" s="340">
        <f t="shared" si="5"/>
        <v>0</v>
      </c>
      <c r="Q96" s="342">
        <v>298.33</v>
      </c>
      <c r="R96" s="340">
        <v>78.12</v>
      </c>
      <c r="S96" s="340">
        <f t="shared" si="6"/>
        <v>220.20999999999998</v>
      </c>
      <c r="T96" s="340">
        <v>0</v>
      </c>
      <c r="U96" s="340">
        <v>0</v>
      </c>
      <c r="V96" s="340">
        <f t="shared" si="7"/>
        <v>0</v>
      </c>
      <c r="W96" s="345"/>
      <c r="X96" s="340">
        <v>0</v>
      </c>
      <c r="Y96" s="344">
        <v>0</v>
      </c>
      <c r="Z96" s="344">
        <v>0</v>
      </c>
      <c r="AA96" s="344"/>
      <c r="AB96" s="344">
        <f t="shared" si="8"/>
        <v>509.08999999999992</v>
      </c>
    </row>
    <row r="97" spans="1:28" s="422" customFormat="1" ht="18.75">
      <c r="A97" s="333" t="s">
        <v>411</v>
      </c>
      <c r="B97" s="334" t="s">
        <v>412</v>
      </c>
      <c r="C97" s="335">
        <v>10560715404</v>
      </c>
      <c r="D97" s="336" t="s">
        <v>531</v>
      </c>
      <c r="E97" s="346" t="s">
        <v>419</v>
      </c>
      <c r="F97" s="347" t="s">
        <v>502</v>
      </c>
      <c r="G97" s="339" t="s">
        <v>1327</v>
      </c>
      <c r="H97" s="340">
        <v>0</v>
      </c>
      <c r="I97" s="341">
        <v>244.33</v>
      </c>
      <c r="J97" s="340">
        <v>0</v>
      </c>
      <c r="K97" s="342">
        <v>179.5</v>
      </c>
      <c r="L97" s="342">
        <v>2.1800000000000002</v>
      </c>
      <c r="M97" s="343">
        <f t="shared" si="9"/>
        <v>177.32</v>
      </c>
      <c r="N97" s="340">
        <v>0</v>
      </c>
      <c r="O97" s="340">
        <v>0</v>
      </c>
      <c r="P97" s="340">
        <f t="shared" si="5"/>
        <v>0</v>
      </c>
      <c r="Q97" s="342">
        <v>0</v>
      </c>
      <c r="R97" s="340">
        <v>0</v>
      </c>
      <c r="S97" s="340">
        <f t="shared" si="6"/>
        <v>0</v>
      </c>
      <c r="T97" s="340">
        <v>0</v>
      </c>
      <c r="U97" s="340">
        <v>0</v>
      </c>
      <c r="V97" s="340">
        <f t="shared" si="7"/>
        <v>0</v>
      </c>
      <c r="W97" s="345"/>
      <c r="X97" s="340">
        <v>0</v>
      </c>
      <c r="Y97" s="344">
        <v>0</v>
      </c>
      <c r="Z97" s="344">
        <v>0</v>
      </c>
      <c r="AA97" s="344"/>
      <c r="AB97" s="344">
        <f t="shared" si="8"/>
        <v>421.65</v>
      </c>
    </row>
    <row r="98" spans="1:28" s="422" customFormat="1" ht="18.75">
      <c r="A98" s="333" t="s">
        <v>411</v>
      </c>
      <c r="B98" s="334" t="s">
        <v>412</v>
      </c>
      <c r="C98" s="335">
        <v>11297041496</v>
      </c>
      <c r="D98" s="336" t="s">
        <v>532</v>
      </c>
      <c r="E98" s="346" t="s">
        <v>419</v>
      </c>
      <c r="F98" s="347" t="s">
        <v>533</v>
      </c>
      <c r="G98" s="339" t="s">
        <v>1327</v>
      </c>
      <c r="H98" s="340">
        <v>0</v>
      </c>
      <c r="I98" s="341">
        <v>245.47</v>
      </c>
      <c r="J98" s="340">
        <v>0</v>
      </c>
      <c r="K98" s="342">
        <v>179.5</v>
      </c>
      <c r="L98" s="342">
        <v>56.16</v>
      </c>
      <c r="M98" s="343">
        <f t="shared" si="9"/>
        <v>123.34</v>
      </c>
      <c r="N98" s="340">
        <v>0</v>
      </c>
      <c r="O98" s="340">
        <v>0</v>
      </c>
      <c r="P98" s="340">
        <f t="shared" si="5"/>
        <v>0</v>
      </c>
      <c r="Q98" s="342">
        <v>0</v>
      </c>
      <c r="R98" s="340">
        <v>0</v>
      </c>
      <c r="S98" s="340">
        <f t="shared" si="6"/>
        <v>0</v>
      </c>
      <c r="T98" s="340">
        <v>0</v>
      </c>
      <c r="U98" s="340">
        <v>0</v>
      </c>
      <c r="V98" s="340">
        <f t="shared" si="7"/>
        <v>0</v>
      </c>
      <c r="W98" s="345"/>
      <c r="X98" s="340">
        <v>0</v>
      </c>
      <c r="Y98" s="344">
        <v>0</v>
      </c>
      <c r="Z98" s="344">
        <v>0</v>
      </c>
      <c r="AA98" s="344"/>
      <c r="AB98" s="344">
        <f t="shared" si="8"/>
        <v>368.81</v>
      </c>
    </row>
    <row r="99" spans="1:28" s="422" customFormat="1" ht="18.75">
      <c r="A99" s="333" t="s">
        <v>411</v>
      </c>
      <c r="B99" s="334" t="s">
        <v>412</v>
      </c>
      <c r="C99" s="335">
        <v>70306823438</v>
      </c>
      <c r="D99" s="336" t="s">
        <v>534</v>
      </c>
      <c r="E99" s="346" t="s">
        <v>419</v>
      </c>
      <c r="F99" s="338" t="s">
        <v>502</v>
      </c>
      <c r="G99" s="339" t="s">
        <v>1327</v>
      </c>
      <c r="H99" s="340">
        <v>0</v>
      </c>
      <c r="I99" s="341">
        <v>252.48</v>
      </c>
      <c r="J99" s="340">
        <v>0</v>
      </c>
      <c r="K99" s="342">
        <v>179.5</v>
      </c>
      <c r="L99" s="342">
        <v>1.96</v>
      </c>
      <c r="M99" s="343">
        <f t="shared" si="9"/>
        <v>177.54</v>
      </c>
      <c r="N99" s="340">
        <v>0</v>
      </c>
      <c r="O99" s="340">
        <v>0</v>
      </c>
      <c r="P99" s="340">
        <f t="shared" si="5"/>
        <v>0</v>
      </c>
      <c r="Q99" s="342">
        <v>0</v>
      </c>
      <c r="R99" s="340">
        <v>0</v>
      </c>
      <c r="S99" s="340">
        <f t="shared" si="6"/>
        <v>0</v>
      </c>
      <c r="T99" s="340">
        <v>0</v>
      </c>
      <c r="U99" s="340">
        <v>0</v>
      </c>
      <c r="V99" s="340">
        <f t="shared" si="7"/>
        <v>0</v>
      </c>
      <c r="W99" s="345"/>
      <c r="X99" s="340">
        <v>0</v>
      </c>
      <c r="Y99" s="344">
        <v>0</v>
      </c>
      <c r="Z99" s="344">
        <v>0</v>
      </c>
      <c r="AA99" s="344"/>
      <c r="AB99" s="344">
        <f t="shared" si="8"/>
        <v>430.02</v>
      </c>
    </row>
    <row r="100" spans="1:28" s="422" customFormat="1" ht="18.75">
      <c r="A100" s="333" t="s">
        <v>411</v>
      </c>
      <c r="B100" s="334" t="s">
        <v>412</v>
      </c>
      <c r="C100" s="335">
        <v>13635988480</v>
      </c>
      <c r="D100" s="336" t="s">
        <v>535</v>
      </c>
      <c r="E100" s="346" t="s">
        <v>428</v>
      </c>
      <c r="F100" s="338" t="s">
        <v>536</v>
      </c>
      <c r="G100" s="339" t="s">
        <v>1327</v>
      </c>
      <c r="H100" s="340">
        <v>0</v>
      </c>
      <c r="I100" s="341">
        <v>244.29</v>
      </c>
      <c r="J100" s="340">
        <v>0</v>
      </c>
      <c r="K100" s="342">
        <v>179.5</v>
      </c>
      <c r="L100" s="342">
        <v>55.87</v>
      </c>
      <c r="M100" s="343">
        <f t="shared" si="9"/>
        <v>123.63</v>
      </c>
      <c r="N100" s="340">
        <v>0</v>
      </c>
      <c r="O100" s="340">
        <v>0</v>
      </c>
      <c r="P100" s="340">
        <f t="shared" si="5"/>
        <v>0</v>
      </c>
      <c r="Q100" s="342">
        <v>0</v>
      </c>
      <c r="R100" s="340">
        <v>0</v>
      </c>
      <c r="S100" s="340">
        <f t="shared" si="6"/>
        <v>0</v>
      </c>
      <c r="T100" s="340">
        <v>0</v>
      </c>
      <c r="U100" s="340">
        <v>0</v>
      </c>
      <c r="V100" s="340">
        <f t="shared" si="7"/>
        <v>0</v>
      </c>
      <c r="W100" s="345"/>
      <c r="X100" s="340">
        <v>0</v>
      </c>
      <c r="Y100" s="344">
        <v>0</v>
      </c>
      <c r="Z100" s="344">
        <v>0</v>
      </c>
      <c r="AA100" s="344"/>
      <c r="AB100" s="344">
        <f t="shared" si="8"/>
        <v>367.91999999999996</v>
      </c>
    </row>
    <row r="101" spans="1:28" s="422" customFormat="1" ht="18.75">
      <c r="A101" s="333" t="s">
        <v>411</v>
      </c>
      <c r="B101" s="334" t="s">
        <v>412</v>
      </c>
      <c r="C101" s="335">
        <v>70811055485</v>
      </c>
      <c r="D101" s="336" t="s">
        <v>537</v>
      </c>
      <c r="E101" s="346" t="s">
        <v>419</v>
      </c>
      <c r="F101" s="338" t="s">
        <v>414</v>
      </c>
      <c r="G101" s="339" t="s">
        <v>1327</v>
      </c>
      <c r="H101" s="340">
        <v>0</v>
      </c>
      <c r="I101" s="341">
        <v>127.99</v>
      </c>
      <c r="J101" s="340">
        <v>0</v>
      </c>
      <c r="K101" s="342">
        <v>179.5</v>
      </c>
      <c r="L101" s="342">
        <v>24.3</v>
      </c>
      <c r="M101" s="343">
        <f t="shared" si="9"/>
        <v>155.19999999999999</v>
      </c>
      <c r="N101" s="340">
        <v>0</v>
      </c>
      <c r="O101" s="340">
        <v>0</v>
      </c>
      <c r="P101" s="340">
        <f t="shared" si="5"/>
        <v>0</v>
      </c>
      <c r="Q101" s="342">
        <v>0</v>
      </c>
      <c r="R101" s="340">
        <v>0</v>
      </c>
      <c r="S101" s="340">
        <f t="shared" si="6"/>
        <v>0</v>
      </c>
      <c r="T101" s="340">
        <v>0</v>
      </c>
      <c r="U101" s="340">
        <v>0</v>
      </c>
      <c r="V101" s="340">
        <f t="shared" si="7"/>
        <v>0</v>
      </c>
      <c r="W101" s="345"/>
      <c r="X101" s="340">
        <v>0</v>
      </c>
      <c r="Y101" s="344">
        <v>0</v>
      </c>
      <c r="Z101" s="344">
        <v>0</v>
      </c>
      <c r="AA101" s="344"/>
      <c r="AB101" s="344">
        <f t="shared" si="8"/>
        <v>283.19</v>
      </c>
    </row>
    <row r="102" spans="1:28" s="422" customFormat="1" ht="18.75">
      <c r="A102" s="333" t="s">
        <v>411</v>
      </c>
      <c r="B102" s="334" t="s">
        <v>412</v>
      </c>
      <c r="C102" s="335">
        <v>98694910497</v>
      </c>
      <c r="D102" s="336" t="s">
        <v>538</v>
      </c>
      <c r="E102" s="346" t="s">
        <v>419</v>
      </c>
      <c r="F102" s="338" t="s">
        <v>414</v>
      </c>
      <c r="G102" s="339" t="s">
        <v>1327</v>
      </c>
      <c r="H102" s="340">
        <v>0</v>
      </c>
      <c r="I102" s="341">
        <v>137.1</v>
      </c>
      <c r="J102" s="340">
        <v>0</v>
      </c>
      <c r="K102" s="342">
        <v>179.5</v>
      </c>
      <c r="L102" s="342">
        <v>24.3</v>
      </c>
      <c r="M102" s="343">
        <f t="shared" si="9"/>
        <v>155.19999999999999</v>
      </c>
      <c r="N102" s="340">
        <v>0</v>
      </c>
      <c r="O102" s="340">
        <v>0</v>
      </c>
      <c r="P102" s="340">
        <f t="shared" si="5"/>
        <v>0</v>
      </c>
      <c r="Q102" s="342">
        <v>0</v>
      </c>
      <c r="R102" s="340">
        <v>0</v>
      </c>
      <c r="S102" s="340">
        <f t="shared" si="6"/>
        <v>0</v>
      </c>
      <c r="T102" s="340">
        <v>0</v>
      </c>
      <c r="U102" s="340">
        <v>0</v>
      </c>
      <c r="V102" s="340">
        <f t="shared" si="7"/>
        <v>0</v>
      </c>
      <c r="W102" s="345"/>
      <c r="X102" s="340">
        <v>0</v>
      </c>
      <c r="Y102" s="344">
        <v>0</v>
      </c>
      <c r="Z102" s="344">
        <v>0</v>
      </c>
      <c r="AA102" s="344"/>
      <c r="AB102" s="344">
        <f t="shared" si="8"/>
        <v>292.29999999999995</v>
      </c>
    </row>
    <row r="103" spans="1:28" s="422" customFormat="1" ht="18.75">
      <c r="A103" s="333" t="s">
        <v>411</v>
      </c>
      <c r="B103" s="334" t="s">
        <v>412</v>
      </c>
      <c r="C103" s="335">
        <v>70315023490</v>
      </c>
      <c r="D103" s="336" t="s">
        <v>539</v>
      </c>
      <c r="E103" s="346" t="s">
        <v>428</v>
      </c>
      <c r="F103" s="347" t="s">
        <v>417</v>
      </c>
      <c r="G103" s="339" t="s">
        <v>1327</v>
      </c>
      <c r="H103" s="340">
        <v>0</v>
      </c>
      <c r="I103" s="341">
        <v>152.65</v>
      </c>
      <c r="J103" s="340">
        <v>0</v>
      </c>
      <c r="K103" s="342">
        <v>179.5</v>
      </c>
      <c r="L103" s="342">
        <v>26.04</v>
      </c>
      <c r="M103" s="343">
        <f t="shared" si="9"/>
        <v>153.46</v>
      </c>
      <c r="N103" s="340">
        <v>0</v>
      </c>
      <c r="O103" s="340">
        <v>0</v>
      </c>
      <c r="P103" s="340">
        <f t="shared" si="5"/>
        <v>0</v>
      </c>
      <c r="Q103" s="342">
        <v>212.22</v>
      </c>
      <c r="R103" s="340">
        <v>78.12</v>
      </c>
      <c r="S103" s="340">
        <f t="shared" si="6"/>
        <v>134.1</v>
      </c>
      <c r="T103" s="340">
        <v>0</v>
      </c>
      <c r="U103" s="340">
        <v>0</v>
      </c>
      <c r="V103" s="340">
        <f t="shared" si="7"/>
        <v>0</v>
      </c>
      <c r="W103" s="345"/>
      <c r="X103" s="340">
        <v>0</v>
      </c>
      <c r="Y103" s="344">
        <v>0</v>
      </c>
      <c r="Z103" s="344">
        <v>0</v>
      </c>
      <c r="AA103" s="344"/>
      <c r="AB103" s="344">
        <f t="shared" si="8"/>
        <v>440.21000000000004</v>
      </c>
    </row>
    <row r="104" spans="1:28" s="422" customFormat="1" ht="18.75">
      <c r="A104" s="333" t="s">
        <v>411</v>
      </c>
      <c r="B104" s="334" t="s">
        <v>412</v>
      </c>
      <c r="C104" s="335">
        <v>1343233437</v>
      </c>
      <c r="D104" s="336" t="s">
        <v>540</v>
      </c>
      <c r="E104" s="346" t="s">
        <v>415</v>
      </c>
      <c r="F104" s="338" t="s">
        <v>521</v>
      </c>
      <c r="G104" s="339" t="s">
        <v>1327</v>
      </c>
      <c r="H104" s="340">
        <v>0</v>
      </c>
      <c r="I104" s="341">
        <v>782.22</v>
      </c>
      <c r="J104" s="340">
        <v>0</v>
      </c>
      <c r="K104" s="342">
        <v>179.5</v>
      </c>
      <c r="L104" s="342">
        <v>8</v>
      </c>
      <c r="M104" s="343">
        <f t="shared" si="9"/>
        <v>171.5</v>
      </c>
      <c r="N104" s="340">
        <v>0</v>
      </c>
      <c r="O104" s="340">
        <v>0</v>
      </c>
      <c r="P104" s="340">
        <f t="shared" si="5"/>
        <v>0</v>
      </c>
      <c r="Q104" s="342">
        <v>0</v>
      </c>
      <c r="R104" s="340">
        <v>0</v>
      </c>
      <c r="S104" s="340">
        <f t="shared" si="6"/>
        <v>0</v>
      </c>
      <c r="T104" s="340">
        <v>0</v>
      </c>
      <c r="U104" s="340">
        <v>0</v>
      </c>
      <c r="V104" s="340">
        <f t="shared" si="7"/>
        <v>0</v>
      </c>
      <c r="W104" s="345"/>
      <c r="X104" s="340">
        <v>0</v>
      </c>
      <c r="Y104" s="344">
        <v>0</v>
      </c>
      <c r="Z104" s="344">
        <v>0</v>
      </c>
      <c r="AA104" s="344"/>
      <c r="AB104" s="344">
        <f t="shared" si="8"/>
        <v>953.72</v>
      </c>
    </row>
    <row r="105" spans="1:28" s="422" customFormat="1" ht="18.75">
      <c r="A105" s="333" t="s">
        <v>411</v>
      </c>
      <c r="B105" s="334" t="s">
        <v>412</v>
      </c>
      <c r="C105" s="335">
        <v>3545645444</v>
      </c>
      <c r="D105" s="336" t="s">
        <v>541</v>
      </c>
      <c r="E105" s="346" t="s">
        <v>415</v>
      </c>
      <c r="F105" s="347" t="s">
        <v>447</v>
      </c>
      <c r="G105" s="339" t="s">
        <v>1327</v>
      </c>
      <c r="H105" s="340">
        <v>0</v>
      </c>
      <c r="I105" s="341">
        <v>970.15</v>
      </c>
      <c r="J105" s="340">
        <v>0</v>
      </c>
      <c r="K105" s="342">
        <v>179.5</v>
      </c>
      <c r="L105" s="342">
        <v>8</v>
      </c>
      <c r="M105" s="343">
        <f t="shared" si="9"/>
        <v>171.5</v>
      </c>
      <c r="N105" s="340">
        <v>0</v>
      </c>
      <c r="O105" s="340">
        <v>0</v>
      </c>
      <c r="P105" s="340">
        <f t="shared" si="5"/>
        <v>0</v>
      </c>
      <c r="Q105" s="342">
        <v>0</v>
      </c>
      <c r="R105" s="340">
        <v>0</v>
      </c>
      <c r="S105" s="340">
        <f t="shared" si="6"/>
        <v>0</v>
      </c>
      <c r="T105" s="340">
        <v>0</v>
      </c>
      <c r="U105" s="340">
        <v>0</v>
      </c>
      <c r="V105" s="340">
        <f t="shared" si="7"/>
        <v>0</v>
      </c>
      <c r="W105" s="345"/>
      <c r="X105" s="340">
        <v>0</v>
      </c>
      <c r="Y105" s="344">
        <v>0</v>
      </c>
      <c r="Z105" s="344">
        <v>0</v>
      </c>
      <c r="AA105" s="344"/>
      <c r="AB105" s="344">
        <f t="shared" si="8"/>
        <v>1141.6500000000001</v>
      </c>
    </row>
    <row r="106" spans="1:28" s="422" customFormat="1" ht="18.75">
      <c r="A106" s="333" t="s">
        <v>411</v>
      </c>
      <c r="B106" s="334" t="s">
        <v>412</v>
      </c>
      <c r="C106" s="335">
        <v>2693094461</v>
      </c>
      <c r="D106" s="336" t="s">
        <v>542</v>
      </c>
      <c r="E106" s="346" t="s">
        <v>419</v>
      </c>
      <c r="F106" s="338" t="s">
        <v>423</v>
      </c>
      <c r="G106" s="339" t="s">
        <v>1327</v>
      </c>
      <c r="H106" s="340">
        <v>0</v>
      </c>
      <c r="I106" s="341">
        <v>266.29000000000002</v>
      </c>
      <c r="J106" s="340">
        <v>0</v>
      </c>
      <c r="K106" s="342">
        <v>179.5</v>
      </c>
      <c r="L106" s="342">
        <v>4.1900000000000004</v>
      </c>
      <c r="M106" s="343">
        <f t="shared" si="9"/>
        <v>175.31</v>
      </c>
      <c r="N106" s="340">
        <v>0</v>
      </c>
      <c r="O106" s="340">
        <v>0</v>
      </c>
      <c r="P106" s="340">
        <f t="shared" si="5"/>
        <v>0</v>
      </c>
      <c r="Q106" s="342">
        <v>0</v>
      </c>
      <c r="R106" s="340">
        <v>0</v>
      </c>
      <c r="S106" s="340">
        <f t="shared" si="6"/>
        <v>0</v>
      </c>
      <c r="T106" s="340">
        <v>0</v>
      </c>
      <c r="U106" s="340">
        <v>0</v>
      </c>
      <c r="V106" s="340">
        <f t="shared" si="7"/>
        <v>0</v>
      </c>
      <c r="W106" s="345"/>
      <c r="X106" s="340">
        <v>0</v>
      </c>
      <c r="Y106" s="344">
        <v>0</v>
      </c>
      <c r="Z106" s="344">
        <v>0</v>
      </c>
      <c r="AA106" s="344"/>
      <c r="AB106" s="344">
        <f t="shared" si="8"/>
        <v>441.6</v>
      </c>
    </row>
    <row r="107" spans="1:28" s="422" customFormat="1" ht="18.75">
      <c r="A107" s="333" t="s">
        <v>411</v>
      </c>
      <c r="B107" s="334" t="s">
        <v>412</v>
      </c>
      <c r="C107" s="335">
        <v>43139019300</v>
      </c>
      <c r="D107" s="336" t="s">
        <v>543</v>
      </c>
      <c r="E107" s="346" t="s">
        <v>419</v>
      </c>
      <c r="F107" s="338" t="s">
        <v>423</v>
      </c>
      <c r="G107" s="339" t="s">
        <v>1327</v>
      </c>
      <c r="H107" s="340">
        <v>0</v>
      </c>
      <c r="I107" s="341">
        <v>219.5</v>
      </c>
      <c r="J107" s="340">
        <v>0</v>
      </c>
      <c r="K107" s="342">
        <v>179.5</v>
      </c>
      <c r="L107" s="342">
        <v>3.53</v>
      </c>
      <c r="M107" s="343">
        <f t="shared" si="9"/>
        <v>175.97</v>
      </c>
      <c r="N107" s="340">
        <v>0</v>
      </c>
      <c r="O107" s="340">
        <v>0</v>
      </c>
      <c r="P107" s="340">
        <f t="shared" si="5"/>
        <v>0</v>
      </c>
      <c r="Q107" s="342">
        <v>0</v>
      </c>
      <c r="R107" s="340">
        <v>0</v>
      </c>
      <c r="S107" s="340">
        <f t="shared" si="6"/>
        <v>0</v>
      </c>
      <c r="T107" s="340">
        <v>0</v>
      </c>
      <c r="U107" s="340">
        <v>0</v>
      </c>
      <c r="V107" s="340">
        <f t="shared" si="7"/>
        <v>0</v>
      </c>
      <c r="W107" s="345"/>
      <c r="X107" s="340">
        <v>0</v>
      </c>
      <c r="Y107" s="344">
        <v>0</v>
      </c>
      <c r="Z107" s="344">
        <v>0</v>
      </c>
      <c r="AA107" s="344"/>
      <c r="AB107" s="344">
        <f t="shared" si="8"/>
        <v>395.47</v>
      </c>
    </row>
    <row r="108" spans="1:28" s="422" customFormat="1" ht="18.75">
      <c r="A108" s="333" t="s">
        <v>411</v>
      </c>
      <c r="B108" s="334" t="s">
        <v>412</v>
      </c>
      <c r="C108" s="335">
        <v>3321578492</v>
      </c>
      <c r="D108" s="336" t="s">
        <v>544</v>
      </c>
      <c r="E108" s="346" t="s">
        <v>428</v>
      </c>
      <c r="F108" s="338" t="s">
        <v>417</v>
      </c>
      <c r="G108" s="339" t="s">
        <v>1327</v>
      </c>
      <c r="H108" s="340">
        <v>0</v>
      </c>
      <c r="I108" s="341">
        <v>137.51</v>
      </c>
      <c r="J108" s="340">
        <v>0</v>
      </c>
      <c r="K108" s="342">
        <v>179.5</v>
      </c>
      <c r="L108" s="342">
        <v>26.04</v>
      </c>
      <c r="M108" s="343">
        <f t="shared" si="9"/>
        <v>153.46</v>
      </c>
      <c r="N108" s="340">
        <v>0</v>
      </c>
      <c r="O108" s="340">
        <v>0</v>
      </c>
      <c r="P108" s="340">
        <f t="shared" si="5"/>
        <v>0</v>
      </c>
      <c r="Q108" s="342">
        <v>0</v>
      </c>
      <c r="R108" s="340">
        <v>0</v>
      </c>
      <c r="S108" s="340">
        <f t="shared" si="6"/>
        <v>0</v>
      </c>
      <c r="T108" s="340">
        <v>0</v>
      </c>
      <c r="U108" s="340">
        <v>0</v>
      </c>
      <c r="V108" s="340">
        <f t="shared" si="7"/>
        <v>0</v>
      </c>
      <c r="W108" s="345"/>
      <c r="X108" s="340">
        <v>0</v>
      </c>
      <c r="Y108" s="344">
        <v>0</v>
      </c>
      <c r="Z108" s="344">
        <v>0</v>
      </c>
      <c r="AA108" s="344"/>
      <c r="AB108" s="344">
        <f t="shared" si="8"/>
        <v>290.97000000000003</v>
      </c>
    </row>
    <row r="109" spans="1:28" s="422" customFormat="1" ht="18.75">
      <c r="A109" s="333" t="s">
        <v>411</v>
      </c>
      <c r="B109" s="334" t="s">
        <v>412</v>
      </c>
      <c r="C109" s="335">
        <v>64860450434</v>
      </c>
      <c r="D109" s="336" t="s">
        <v>545</v>
      </c>
      <c r="E109" s="346" t="s">
        <v>419</v>
      </c>
      <c r="F109" s="338" t="s">
        <v>493</v>
      </c>
      <c r="G109" s="339" t="s">
        <v>1327</v>
      </c>
      <c r="H109" s="340">
        <v>0</v>
      </c>
      <c r="I109" s="341">
        <v>206.42</v>
      </c>
      <c r="J109" s="340">
        <v>0</v>
      </c>
      <c r="K109" s="342">
        <v>179.5</v>
      </c>
      <c r="L109" s="342">
        <v>46.4</v>
      </c>
      <c r="M109" s="343">
        <f t="shared" si="9"/>
        <v>133.1</v>
      </c>
      <c r="N109" s="340">
        <v>0</v>
      </c>
      <c r="O109" s="340">
        <v>0</v>
      </c>
      <c r="P109" s="340">
        <f t="shared" si="5"/>
        <v>0</v>
      </c>
      <c r="Q109" s="342">
        <v>0</v>
      </c>
      <c r="R109" s="340">
        <v>0</v>
      </c>
      <c r="S109" s="340">
        <f t="shared" si="6"/>
        <v>0</v>
      </c>
      <c r="T109" s="340">
        <v>0</v>
      </c>
      <c r="U109" s="340">
        <v>0</v>
      </c>
      <c r="V109" s="340">
        <f t="shared" si="7"/>
        <v>0</v>
      </c>
      <c r="W109" s="345"/>
      <c r="X109" s="340">
        <v>0</v>
      </c>
      <c r="Y109" s="344">
        <v>0</v>
      </c>
      <c r="Z109" s="344">
        <v>0</v>
      </c>
      <c r="AA109" s="344"/>
      <c r="AB109" s="344">
        <f t="shared" si="8"/>
        <v>339.52</v>
      </c>
    </row>
    <row r="110" spans="1:28" s="422" customFormat="1" ht="16.5" customHeight="1">
      <c r="A110" s="333" t="s">
        <v>411</v>
      </c>
      <c r="B110" s="334" t="s">
        <v>412</v>
      </c>
      <c r="C110" s="335">
        <v>76656071449</v>
      </c>
      <c r="D110" s="336" t="s">
        <v>546</v>
      </c>
      <c r="E110" s="346" t="s">
        <v>419</v>
      </c>
      <c r="F110" s="347" t="s">
        <v>435</v>
      </c>
      <c r="G110" s="339" t="s">
        <v>1327</v>
      </c>
      <c r="H110" s="340">
        <v>0</v>
      </c>
      <c r="I110" s="341">
        <v>127.77</v>
      </c>
      <c r="J110" s="340">
        <v>0</v>
      </c>
      <c r="K110" s="342">
        <v>179.5</v>
      </c>
      <c r="L110" s="342">
        <v>24.3</v>
      </c>
      <c r="M110" s="343">
        <f t="shared" si="9"/>
        <v>155.19999999999999</v>
      </c>
      <c r="N110" s="340">
        <v>0</v>
      </c>
      <c r="O110" s="340">
        <v>0</v>
      </c>
      <c r="P110" s="340">
        <f t="shared" si="5"/>
        <v>0</v>
      </c>
      <c r="Q110" s="342">
        <v>0</v>
      </c>
      <c r="R110" s="340">
        <v>0</v>
      </c>
      <c r="S110" s="340">
        <f t="shared" si="6"/>
        <v>0</v>
      </c>
      <c r="T110" s="340">
        <v>0</v>
      </c>
      <c r="U110" s="340">
        <v>0</v>
      </c>
      <c r="V110" s="340">
        <f t="shared" si="7"/>
        <v>0</v>
      </c>
      <c r="W110" s="345"/>
      <c r="X110" s="340">
        <v>0</v>
      </c>
      <c r="Y110" s="344">
        <v>0</v>
      </c>
      <c r="Z110" s="344">
        <v>0</v>
      </c>
      <c r="AA110" s="344"/>
      <c r="AB110" s="344">
        <f t="shared" si="8"/>
        <v>282.96999999999997</v>
      </c>
    </row>
    <row r="111" spans="1:28" s="422" customFormat="1" ht="18.75">
      <c r="A111" s="333" t="s">
        <v>411</v>
      </c>
      <c r="B111" s="334" t="s">
        <v>412</v>
      </c>
      <c r="C111" s="335">
        <v>12870188404</v>
      </c>
      <c r="D111" s="336" t="s">
        <v>547</v>
      </c>
      <c r="E111" s="346" t="s">
        <v>415</v>
      </c>
      <c r="F111" s="338" t="s">
        <v>447</v>
      </c>
      <c r="G111" s="339" t="s">
        <v>1327</v>
      </c>
      <c r="H111" s="340">
        <v>0</v>
      </c>
      <c r="I111" s="341">
        <v>842.9</v>
      </c>
      <c r="J111" s="340">
        <v>0</v>
      </c>
      <c r="K111" s="342">
        <v>179.5</v>
      </c>
      <c r="L111" s="342">
        <v>9</v>
      </c>
      <c r="M111" s="343">
        <f t="shared" si="9"/>
        <v>170.5</v>
      </c>
      <c r="N111" s="340">
        <v>0</v>
      </c>
      <c r="O111" s="340">
        <v>0</v>
      </c>
      <c r="P111" s="340">
        <f t="shared" si="5"/>
        <v>0</v>
      </c>
      <c r="Q111" s="342">
        <v>0</v>
      </c>
      <c r="R111" s="340">
        <v>0</v>
      </c>
      <c r="S111" s="340">
        <f t="shared" si="6"/>
        <v>0</v>
      </c>
      <c r="T111" s="340">
        <v>0</v>
      </c>
      <c r="U111" s="340">
        <v>0</v>
      </c>
      <c r="V111" s="340">
        <f t="shared" si="7"/>
        <v>0</v>
      </c>
      <c r="W111" s="345"/>
      <c r="X111" s="340">
        <v>0</v>
      </c>
      <c r="Y111" s="344">
        <v>0</v>
      </c>
      <c r="Z111" s="344">
        <v>0</v>
      </c>
      <c r="AA111" s="344"/>
      <c r="AB111" s="344">
        <f t="shared" si="8"/>
        <v>1013.4</v>
      </c>
    </row>
    <row r="112" spans="1:28" s="422" customFormat="1" ht="18.75">
      <c r="A112" s="333" t="s">
        <v>411</v>
      </c>
      <c r="B112" s="334" t="s">
        <v>412</v>
      </c>
      <c r="C112" s="335">
        <v>70799239488</v>
      </c>
      <c r="D112" s="336" t="s">
        <v>1330</v>
      </c>
      <c r="E112" s="346" t="s">
        <v>428</v>
      </c>
      <c r="F112" s="355" t="s">
        <v>484</v>
      </c>
      <c r="G112" s="339" t="s">
        <v>1327</v>
      </c>
      <c r="H112" s="340">
        <v>0</v>
      </c>
      <c r="I112" s="341">
        <v>99.99</v>
      </c>
      <c r="J112" s="340">
        <v>0</v>
      </c>
      <c r="K112" s="342">
        <v>179.5</v>
      </c>
      <c r="L112" s="342">
        <v>20.83</v>
      </c>
      <c r="M112" s="343">
        <f t="shared" si="9"/>
        <v>158.67000000000002</v>
      </c>
      <c r="N112" s="340">
        <v>0</v>
      </c>
      <c r="O112" s="340">
        <v>0</v>
      </c>
      <c r="P112" s="340">
        <f t="shared" si="5"/>
        <v>0</v>
      </c>
      <c r="Q112" s="342">
        <v>220.32</v>
      </c>
      <c r="R112" s="340">
        <v>62.5</v>
      </c>
      <c r="S112" s="340">
        <f t="shared" si="6"/>
        <v>157.82</v>
      </c>
      <c r="T112" s="340">
        <v>0</v>
      </c>
      <c r="U112" s="340">
        <v>0</v>
      </c>
      <c r="V112" s="340">
        <f t="shared" si="7"/>
        <v>0</v>
      </c>
      <c r="W112" s="345"/>
      <c r="X112" s="340">
        <v>0</v>
      </c>
      <c r="Y112" s="344">
        <v>0</v>
      </c>
      <c r="Z112" s="344">
        <v>0</v>
      </c>
      <c r="AA112" s="344"/>
      <c r="AB112" s="344">
        <f t="shared" si="8"/>
        <v>416.48</v>
      </c>
    </row>
    <row r="113" spans="1:28" s="421" customFormat="1" ht="18.75">
      <c r="A113" s="333" t="s">
        <v>411</v>
      </c>
      <c r="B113" s="334" t="s">
        <v>412</v>
      </c>
      <c r="C113" s="335">
        <v>4326493445</v>
      </c>
      <c r="D113" s="336" t="s">
        <v>548</v>
      </c>
      <c r="E113" s="346" t="s">
        <v>419</v>
      </c>
      <c r="F113" s="338" t="s">
        <v>423</v>
      </c>
      <c r="G113" s="339" t="s">
        <v>1327</v>
      </c>
      <c r="H113" s="340">
        <v>0</v>
      </c>
      <c r="I113" s="341">
        <v>239.68</v>
      </c>
      <c r="J113" s="340">
        <v>0</v>
      </c>
      <c r="K113" s="342">
        <v>179.5</v>
      </c>
      <c r="L113" s="342">
        <v>3.53</v>
      </c>
      <c r="M113" s="343">
        <f t="shared" si="9"/>
        <v>175.97</v>
      </c>
      <c r="N113" s="340">
        <v>0</v>
      </c>
      <c r="O113" s="340">
        <v>0</v>
      </c>
      <c r="P113" s="340">
        <f t="shared" si="5"/>
        <v>0</v>
      </c>
      <c r="Q113" s="342">
        <v>0</v>
      </c>
      <c r="R113" s="340">
        <v>0</v>
      </c>
      <c r="S113" s="340">
        <f t="shared" si="6"/>
        <v>0</v>
      </c>
      <c r="T113" s="340">
        <v>0</v>
      </c>
      <c r="U113" s="340">
        <v>0</v>
      </c>
      <c r="V113" s="340">
        <f t="shared" si="7"/>
        <v>0</v>
      </c>
      <c r="W113" s="345"/>
      <c r="X113" s="340">
        <v>0</v>
      </c>
      <c r="Y113" s="344">
        <v>0</v>
      </c>
      <c r="Z113" s="344">
        <v>0</v>
      </c>
      <c r="AA113" s="344"/>
      <c r="AB113" s="344">
        <f t="shared" si="8"/>
        <v>415.65</v>
      </c>
    </row>
    <row r="114" spans="1:28" s="421" customFormat="1" ht="18.75">
      <c r="A114" s="333" t="s">
        <v>411</v>
      </c>
      <c r="B114" s="334" t="s">
        <v>412</v>
      </c>
      <c r="C114" s="335">
        <v>8066304420</v>
      </c>
      <c r="D114" s="336" t="s">
        <v>549</v>
      </c>
      <c r="E114" s="346" t="s">
        <v>415</v>
      </c>
      <c r="F114" s="338" t="s">
        <v>421</v>
      </c>
      <c r="G114" s="339" t="s">
        <v>1327</v>
      </c>
      <c r="H114" s="340">
        <v>0</v>
      </c>
      <c r="I114" s="341">
        <v>315.32</v>
      </c>
      <c r="J114" s="340">
        <v>0</v>
      </c>
      <c r="K114" s="342">
        <v>179.5</v>
      </c>
      <c r="L114" s="342">
        <v>8</v>
      </c>
      <c r="M114" s="343">
        <f t="shared" si="9"/>
        <v>171.5</v>
      </c>
      <c r="N114" s="340">
        <v>0</v>
      </c>
      <c r="O114" s="340">
        <v>0</v>
      </c>
      <c r="P114" s="340">
        <f t="shared" si="5"/>
        <v>0</v>
      </c>
      <c r="Q114" s="342">
        <v>0</v>
      </c>
      <c r="R114" s="340">
        <v>0</v>
      </c>
      <c r="S114" s="340">
        <f t="shared" si="6"/>
        <v>0</v>
      </c>
      <c r="T114" s="340">
        <v>0</v>
      </c>
      <c r="U114" s="340">
        <v>0</v>
      </c>
      <c r="V114" s="340">
        <f t="shared" si="7"/>
        <v>0</v>
      </c>
      <c r="W114" s="345"/>
      <c r="X114" s="340">
        <v>0</v>
      </c>
      <c r="Y114" s="344">
        <v>0</v>
      </c>
      <c r="Z114" s="344">
        <v>0</v>
      </c>
      <c r="AA114" s="344"/>
      <c r="AB114" s="344">
        <f t="shared" si="8"/>
        <v>486.82</v>
      </c>
    </row>
    <row r="115" spans="1:28" s="421" customFormat="1" ht="18.75">
      <c r="A115" s="333" t="s">
        <v>411</v>
      </c>
      <c r="B115" s="334" t="s">
        <v>412</v>
      </c>
      <c r="C115" s="335">
        <v>5859303416</v>
      </c>
      <c r="D115" s="336" t="s">
        <v>550</v>
      </c>
      <c r="E115" s="346" t="s">
        <v>415</v>
      </c>
      <c r="F115" s="347" t="s">
        <v>447</v>
      </c>
      <c r="G115" s="339" t="s">
        <v>1327</v>
      </c>
      <c r="H115" s="340">
        <v>0</v>
      </c>
      <c r="I115" s="341">
        <v>842.9</v>
      </c>
      <c r="J115" s="340">
        <v>0</v>
      </c>
      <c r="K115" s="342">
        <v>179.49</v>
      </c>
      <c r="L115" s="342">
        <v>9</v>
      </c>
      <c r="M115" s="343">
        <f t="shared" si="9"/>
        <v>170.49</v>
      </c>
      <c r="N115" s="340">
        <v>0</v>
      </c>
      <c r="O115" s="340">
        <v>0</v>
      </c>
      <c r="P115" s="340">
        <f t="shared" si="5"/>
        <v>0</v>
      </c>
      <c r="Q115" s="342">
        <v>0</v>
      </c>
      <c r="R115" s="340">
        <v>0</v>
      </c>
      <c r="S115" s="340">
        <f t="shared" si="6"/>
        <v>0</v>
      </c>
      <c r="T115" s="340">
        <v>0</v>
      </c>
      <c r="U115" s="340">
        <v>0</v>
      </c>
      <c r="V115" s="340">
        <f t="shared" si="7"/>
        <v>0</v>
      </c>
      <c r="W115" s="345"/>
      <c r="X115" s="340">
        <v>0</v>
      </c>
      <c r="Y115" s="344">
        <v>0</v>
      </c>
      <c r="Z115" s="344">
        <v>0</v>
      </c>
      <c r="AA115" s="344"/>
      <c r="AB115" s="344">
        <f t="shared" si="8"/>
        <v>1013.39</v>
      </c>
    </row>
    <row r="116" spans="1:28" s="421" customFormat="1" ht="18.75">
      <c r="A116" s="333" t="s">
        <v>411</v>
      </c>
      <c r="B116" s="334" t="s">
        <v>412</v>
      </c>
      <c r="C116" s="335">
        <v>90002172453</v>
      </c>
      <c r="D116" s="336" t="s">
        <v>551</v>
      </c>
      <c r="E116" s="346" t="s">
        <v>428</v>
      </c>
      <c r="F116" s="338" t="s">
        <v>476</v>
      </c>
      <c r="G116" s="339" t="s">
        <v>1327</v>
      </c>
      <c r="H116" s="340">
        <v>0</v>
      </c>
      <c r="I116" s="341">
        <v>126.03</v>
      </c>
      <c r="J116" s="340">
        <v>0</v>
      </c>
      <c r="K116" s="342">
        <v>179.49</v>
      </c>
      <c r="L116" s="342">
        <v>26.04</v>
      </c>
      <c r="M116" s="343">
        <f t="shared" si="9"/>
        <v>153.45000000000002</v>
      </c>
      <c r="N116" s="340">
        <v>0</v>
      </c>
      <c r="O116" s="340">
        <v>0</v>
      </c>
      <c r="P116" s="340">
        <f t="shared" si="5"/>
        <v>0</v>
      </c>
      <c r="Q116" s="342">
        <v>172.23</v>
      </c>
      <c r="R116" s="340">
        <v>78.12</v>
      </c>
      <c r="S116" s="340">
        <f t="shared" si="6"/>
        <v>94.109999999999985</v>
      </c>
      <c r="T116" s="340">
        <v>0</v>
      </c>
      <c r="U116" s="340">
        <v>0</v>
      </c>
      <c r="V116" s="340">
        <f t="shared" si="7"/>
        <v>0</v>
      </c>
      <c r="W116" s="345"/>
      <c r="X116" s="340">
        <v>0</v>
      </c>
      <c r="Y116" s="344">
        <v>0</v>
      </c>
      <c r="Z116" s="344">
        <v>0</v>
      </c>
      <c r="AA116" s="344"/>
      <c r="AB116" s="344">
        <f t="shared" si="8"/>
        <v>373.59000000000003</v>
      </c>
    </row>
    <row r="117" spans="1:28" s="421" customFormat="1" ht="18.75">
      <c r="A117" s="333" t="s">
        <v>411</v>
      </c>
      <c r="B117" s="334" t="s">
        <v>412</v>
      </c>
      <c r="C117" s="335">
        <v>7639145414</v>
      </c>
      <c r="D117" s="336" t="s">
        <v>1331</v>
      </c>
      <c r="E117" s="346" t="s">
        <v>419</v>
      </c>
      <c r="F117" s="355" t="s">
        <v>562</v>
      </c>
      <c r="G117" s="356" t="s">
        <v>1327</v>
      </c>
      <c r="H117" s="340">
        <v>0</v>
      </c>
      <c r="I117" s="341">
        <v>51.08</v>
      </c>
      <c r="J117" s="340">
        <v>0</v>
      </c>
      <c r="K117" s="342">
        <v>179.49</v>
      </c>
      <c r="L117" s="342">
        <v>10.86</v>
      </c>
      <c r="M117" s="343">
        <f t="shared" si="9"/>
        <v>168.63</v>
      </c>
      <c r="N117" s="340">
        <v>0</v>
      </c>
      <c r="O117" s="340">
        <v>0</v>
      </c>
      <c r="P117" s="340">
        <f t="shared" si="5"/>
        <v>0</v>
      </c>
      <c r="Q117" s="342">
        <v>0</v>
      </c>
      <c r="R117" s="340">
        <v>0</v>
      </c>
      <c r="S117" s="340">
        <f t="shared" si="6"/>
        <v>0</v>
      </c>
      <c r="T117" s="340">
        <v>0</v>
      </c>
      <c r="U117" s="340">
        <v>0</v>
      </c>
      <c r="V117" s="340">
        <f t="shared" si="7"/>
        <v>0</v>
      </c>
      <c r="W117" s="345"/>
      <c r="X117" s="340">
        <v>0</v>
      </c>
      <c r="Y117" s="344">
        <v>0</v>
      </c>
      <c r="Z117" s="344">
        <v>0</v>
      </c>
      <c r="AA117" s="344"/>
      <c r="AB117" s="344">
        <f t="shared" si="8"/>
        <v>219.70999999999998</v>
      </c>
    </row>
    <row r="118" spans="1:28" s="421" customFormat="1" ht="18.75">
      <c r="A118" s="333" t="s">
        <v>411</v>
      </c>
      <c r="B118" s="334" t="s">
        <v>412</v>
      </c>
      <c r="C118" s="335">
        <v>5410341465</v>
      </c>
      <c r="D118" s="336" t="s">
        <v>552</v>
      </c>
      <c r="E118" s="360" t="s">
        <v>419</v>
      </c>
      <c r="F118" s="338" t="s">
        <v>414</v>
      </c>
      <c r="G118" s="339" t="s">
        <v>1327</v>
      </c>
      <c r="H118" s="340">
        <v>0</v>
      </c>
      <c r="I118" s="341">
        <v>124.99</v>
      </c>
      <c r="J118" s="340">
        <v>0</v>
      </c>
      <c r="K118" s="342">
        <v>179.49</v>
      </c>
      <c r="L118" s="342">
        <v>26.04</v>
      </c>
      <c r="M118" s="343">
        <f t="shared" si="9"/>
        <v>153.45000000000002</v>
      </c>
      <c r="N118" s="340">
        <v>0</v>
      </c>
      <c r="O118" s="340">
        <v>0</v>
      </c>
      <c r="P118" s="340">
        <f t="shared" si="5"/>
        <v>0</v>
      </c>
      <c r="Q118" s="342">
        <v>172.23</v>
      </c>
      <c r="R118" s="343">
        <v>78.12</v>
      </c>
      <c r="S118" s="340">
        <f t="shared" si="6"/>
        <v>94.109999999999985</v>
      </c>
      <c r="T118" s="340">
        <v>0</v>
      </c>
      <c r="U118" s="340">
        <v>0</v>
      </c>
      <c r="V118" s="340">
        <f t="shared" si="7"/>
        <v>0</v>
      </c>
      <c r="W118" s="345"/>
      <c r="X118" s="340">
        <v>0</v>
      </c>
      <c r="Y118" s="344">
        <v>0</v>
      </c>
      <c r="Z118" s="344">
        <v>0</v>
      </c>
      <c r="AA118" s="344"/>
      <c r="AB118" s="344">
        <f t="shared" si="8"/>
        <v>372.55</v>
      </c>
    </row>
    <row r="119" spans="1:28" s="421" customFormat="1" ht="18.75">
      <c r="A119" s="333" t="s">
        <v>411</v>
      </c>
      <c r="B119" s="334" t="s">
        <v>412</v>
      </c>
      <c r="C119" s="335">
        <v>66049890463</v>
      </c>
      <c r="D119" s="336" t="s">
        <v>553</v>
      </c>
      <c r="E119" s="346" t="s">
        <v>428</v>
      </c>
      <c r="F119" s="338" t="s">
        <v>435</v>
      </c>
      <c r="G119" s="339" t="s">
        <v>1327</v>
      </c>
      <c r="H119" s="340">
        <v>0</v>
      </c>
      <c r="I119" s="341">
        <v>140.63999999999999</v>
      </c>
      <c r="J119" s="340">
        <v>0</v>
      </c>
      <c r="K119" s="342">
        <v>179.49</v>
      </c>
      <c r="L119" s="342">
        <v>26.04</v>
      </c>
      <c r="M119" s="343">
        <f t="shared" si="9"/>
        <v>153.45000000000002</v>
      </c>
      <c r="N119" s="340">
        <v>0</v>
      </c>
      <c r="O119" s="340">
        <v>0</v>
      </c>
      <c r="P119" s="340">
        <f t="shared" si="5"/>
        <v>0</v>
      </c>
      <c r="Q119" s="342">
        <v>172.23</v>
      </c>
      <c r="R119" s="340">
        <v>78.12</v>
      </c>
      <c r="S119" s="340">
        <f t="shared" si="6"/>
        <v>94.109999999999985</v>
      </c>
      <c r="T119" s="340">
        <v>0</v>
      </c>
      <c r="U119" s="340">
        <v>0</v>
      </c>
      <c r="V119" s="340">
        <f t="shared" si="7"/>
        <v>0</v>
      </c>
      <c r="W119" s="345"/>
      <c r="X119" s="340">
        <v>0</v>
      </c>
      <c r="Y119" s="344">
        <v>0</v>
      </c>
      <c r="Z119" s="344">
        <v>0</v>
      </c>
      <c r="AA119" s="344"/>
      <c r="AB119" s="344">
        <f t="shared" si="8"/>
        <v>388.2</v>
      </c>
    </row>
    <row r="120" spans="1:28" s="421" customFormat="1" ht="18.75">
      <c r="A120" s="333" t="s">
        <v>411</v>
      </c>
      <c r="B120" s="334" t="s">
        <v>412</v>
      </c>
      <c r="C120" s="335">
        <v>3303704481</v>
      </c>
      <c r="D120" s="336" t="s">
        <v>554</v>
      </c>
      <c r="E120" s="346" t="s">
        <v>419</v>
      </c>
      <c r="F120" s="347" t="s">
        <v>435</v>
      </c>
      <c r="G120" s="339" t="s">
        <v>1327</v>
      </c>
      <c r="H120" s="340">
        <v>0</v>
      </c>
      <c r="I120" s="341">
        <v>133.34</v>
      </c>
      <c r="J120" s="340">
        <v>0</v>
      </c>
      <c r="K120" s="342">
        <v>179.49</v>
      </c>
      <c r="L120" s="342">
        <v>26.04</v>
      </c>
      <c r="M120" s="343">
        <f t="shared" si="9"/>
        <v>153.45000000000002</v>
      </c>
      <c r="N120" s="340">
        <v>0</v>
      </c>
      <c r="O120" s="340">
        <v>0</v>
      </c>
      <c r="P120" s="340">
        <f t="shared" si="5"/>
        <v>0</v>
      </c>
      <c r="Q120" s="342">
        <v>298.33</v>
      </c>
      <c r="R120" s="340">
        <v>78.12</v>
      </c>
      <c r="S120" s="340">
        <f t="shared" si="6"/>
        <v>220.20999999999998</v>
      </c>
      <c r="T120" s="340">
        <v>0</v>
      </c>
      <c r="U120" s="340">
        <v>0</v>
      </c>
      <c r="V120" s="340">
        <f t="shared" si="7"/>
        <v>0</v>
      </c>
      <c r="W120" s="345"/>
      <c r="X120" s="340">
        <v>0</v>
      </c>
      <c r="Y120" s="344">
        <v>0</v>
      </c>
      <c r="Z120" s="344">
        <v>0</v>
      </c>
      <c r="AA120" s="344"/>
      <c r="AB120" s="344">
        <f t="shared" si="8"/>
        <v>507</v>
      </c>
    </row>
    <row r="121" spans="1:28" s="421" customFormat="1" ht="18.75">
      <c r="A121" s="333" t="s">
        <v>411</v>
      </c>
      <c r="B121" s="334" t="s">
        <v>412</v>
      </c>
      <c r="C121" s="349">
        <v>40791564487</v>
      </c>
      <c r="D121" s="353" t="s">
        <v>555</v>
      </c>
      <c r="E121" s="346" t="s">
        <v>419</v>
      </c>
      <c r="F121" s="347" t="s">
        <v>423</v>
      </c>
      <c r="G121" s="339" t="s">
        <v>1327</v>
      </c>
      <c r="H121" s="340">
        <v>0</v>
      </c>
      <c r="I121" s="341">
        <v>363.23</v>
      </c>
      <c r="J121" s="340">
        <v>0</v>
      </c>
      <c r="K121" s="342">
        <v>179.49</v>
      </c>
      <c r="L121" s="342">
        <v>6.42</v>
      </c>
      <c r="M121" s="343">
        <f t="shared" si="9"/>
        <v>173.07000000000002</v>
      </c>
      <c r="N121" s="340">
        <v>0</v>
      </c>
      <c r="O121" s="340">
        <v>0</v>
      </c>
      <c r="P121" s="340">
        <f t="shared" si="5"/>
        <v>0</v>
      </c>
      <c r="Q121" s="342">
        <v>0</v>
      </c>
      <c r="R121" s="340">
        <v>0</v>
      </c>
      <c r="S121" s="340">
        <f t="shared" si="6"/>
        <v>0</v>
      </c>
      <c r="T121" s="340">
        <v>0</v>
      </c>
      <c r="U121" s="340">
        <v>0</v>
      </c>
      <c r="V121" s="340">
        <f t="shared" si="7"/>
        <v>0</v>
      </c>
      <c r="W121" s="345"/>
      <c r="X121" s="340">
        <v>0</v>
      </c>
      <c r="Y121" s="344">
        <v>0</v>
      </c>
      <c r="Z121" s="344">
        <v>0</v>
      </c>
      <c r="AA121" s="344"/>
      <c r="AB121" s="344">
        <f t="shared" si="8"/>
        <v>536.30000000000007</v>
      </c>
    </row>
    <row r="122" spans="1:28" s="421" customFormat="1" ht="18.75">
      <c r="A122" s="333" t="s">
        <v>411</v>
      </c>
      <c r="B122" s="334" t="s">
        <v>412</v>
      </c>
      <c r="C122" s="335">
        <v>50022440410</v>
      </c>
      <c r="D122" s="336" t="s">
        <v>556</v>
      </c>
      <c r="E122" s="346" t="s">
        <v>419</v>
      </c>
      <c r="F122" s="347" t="s">
        <v>414</v>
      </c>
      <c r="G122" s="339" t="s">
        <v>1327</v>
      </c>
      <c r="H122" s="340">
        <v>0</v>
      </c>
      <c r="I122" s="341">
        <v>88.58</v>
      </c>
      <c r="J122" s="340">
        <v>0</v>
      </c>
      <c r="K122" s="342">
        <v>179.49</v>
      </c>
      <c r="L122" s="342">
        <v>18.23</v>
      </c>
      <c r="M122" s="343">
        <f t="shared" si="9"/>
        <v>161.26000000000002</v>
      </c>
      <c r="N122" s="340">
        <v>0</v>
      </c>
      <c r="O122" s="340">
        <v>0</v>
      </c>
      <c r="P122" s="340">
        <f t="shared" si="5"/>
        <v>0</v>
      </c>
      <c r="Q122" s="342">
        <v>0</v>
      </c>
      <c r="R122" s="340">
        <v>0</v>
      </c>
      <c r="S122" s="340">
        <f t="shared" si="6"/>
        <v>0</v>
      </c>
      <c r="T122" s="340">
        <v>0</v>
      </c>
      <c r="U122" s="340">
        <v>0</v>
      </c>
      <c r="V122" s="340">
        <f t="shared" si="7"/>
        <v>0</v>
      </c>
      <c r="W122" s="345"/>
      <c r="X122" s="340">
        <v>0</v>
      </c>
      <c r="Y122" s="344">
        <v>0</v>
      </c>
      <c r="Z122" s="344">
        <v>0</v>
      </c>
      <c r="AA122" s="344"/>
      <c r="AB122" s="344">
        <f t="shared" si="8"/>
        <v>249.84000000000003</v>
      </c>
    </row>
    <row r="123" spans="1:28" s="421" customFormat="1" ht="18.75">
      <c r="A123" s="333" t="s">
        <v>411</v>
      </c>
      <c r="B123" s="334" t="s">
        <v>412</v>
      </c>
      <c r="C123" s="335">
        <v>5810369480</v>
      </c>
      <c r="D123" s="336" t="s">
        <v>557</v>
      </c>
      <c r="E123" s="346" t="s">
        <v>419</v>
      </c>
      <c r="F123" s="347" t="s">
        <v>414</v>
      </c>
      <c r="G123" s="339" t="s">
        <v>1327</v>
      </c>
      <c r="H123" s="340">
        <v>0</v>
      </c>
      <c r="I123" s="341">
        <v>124.99</v>
      </c>
      <c r="J123" s="340">
        <v>0</v>
      </c>
      <c r="K123" s="342">
        <v>179.49</v>
      </c>
      <c r="L123" s="342">
        <v>26.04</v>
      </c>
      <c r="M123" s="343">
        <f t="shared" si="9"/>
        <v>153.45000000000002</v>
      </c>
      <c r="N123" s="340">
        <v>0</v>
      </c>
      <c r="O123" s="340">
        <v>0</v>
      </c>
      <c r="P123" s="340">
        <f t="shared" si="5"/>
        <v>0</v>
      </c>
      <c r="Q123" s="342">
        <v>0</v>
      </c>
      <c r="R123" s="340">
        <v>0</v>
      </c>
      <c r="S123" s="340">
        <f t="shared" si="6"/>
        <v>0</v>
      </c>
      <c r="T123" s="340">
        <v>0</v>
      </c>
      <c r="U123" s="340">
        <v>0</v>
      </c>
      <c r="V123" s="340">
        <f t="shared" si="7"/>
        <v>0</v>
      </c>
      <c r="W123" s="345"/>
      <c r="X123" s="340">
        <v>0</v>
      </c>
      <c r="Y123" s="344">
        <v>0</v>
      </c>
      <c r="Z123" s="344">
        <v>0</v>
      </c>
      <c r="AA123" s="344"/>
      <c r="AB123" s="344">
        <f t="shared" si="8"/>
        <v>278.44</v>
      </c>
    </row>
    <row r="124" spans="1:28" s="421" customFormat="1" ht="18.75">
      <c r="A124" s="333" t="s">
        <v>411</v>
      </c>
      <c r="B124" s="334" t="s">
        <v>412</v>
      </c>
      <c r="C124" s="349">
        <v>97586390487</v>
      </c>
      <c r="D124" s="353" t="s">
        <v>558</v>
      </c>
      <c r="E124" s="346" t="s">
        <v>419</v>
      </c>
      <c r="F124" s="338" t="s">
        <v>414</v>
      </c>
      <c r="G124" s="339" t="s">
        <v>1327</v>
      </c>
      <c r="H124" s="340">
        <v>0</v>
      </c>
      <c r="I124" s="341">
        <v>139.6</v>
      </c>
      <c r="J124" s="340">
        <v>0</v>
      </c>
      <c r="K124" s="342">
        <v>179.49</v>
      </c>
      <c r="L124" s="342">
        <v>26.04</v>
      </c>
      <c r="M124" s="343">
        <f t="shared" si="9"/>
        <v>153.45000000000002</v>
      </c>
      <c r="N124" s="340">
        <v>0</v>
      </c>
      <c r="O124" s="340">
        <v>0</v>
      </c>
      <c r="P124" s="340">
        <f t="shared" si="5"/>
        <v>0</v>
      </c>
      <c r="Q124" s="342">
        <v>252.27</v>
      </c>
      <c r="R124" s="340">
        <v>78.12</v>
      </c>
      <c r="S124" s="340">
        <f t="shared" si="6"/>
        <v>174.15</v>
      </c>
      <c r="T124" s="340">
        <v>0</v>
      </c>
      <c r="U124" s="340">
        <v>0</v>
      </c>
      <c r="V124" s="340">
        <f t="shared" si="7"/>
        <v>0</v>
      </c>
      <c r="W124" s="345"/>
      <c r="X124" s="340">
        <v>0</v>
      </c>
      <c r="Y124" s="344">
        <v>0</v>
      </c>
      <c r="Z124" s="344">
        <v>0</v>
      </c>
      <c r="AA124" s="344"/>
      <c r="AB124" s="344">
        <f t="shared" si="8"/>
        <v>467.20000000000005</v>
      </c>
    </row>
    <row r="125" spans="1:28" s="421" customFormat="1" ht="18.75">
      <c r="A125" s="333" t="s">
        <v>411</v>
      </c>
      <c r="B125" s="334" t="s">
        <v>412</v>
      </c>
      <c r="C125" s="335">
        <v>8232311436</v>
      </c>
      <c r="D125" s="336" t="s">
        <v>559</v>
      </c>
      <c r="E125" s="346" t="s">
        <v>419</v>
      </c>
      <c r="F125" s="347" t="s">
        <v>456</v>
      </c>
      <c r="G125" s="339" t="s">
        <v>1327</v>
      </c>
      <c r="H125" s="340">
        <v>0</v>
      </c>
      <c r="I125" s="341">
        <v>379.23</v>
      </c>
      <c r="J125" s="340">
        <v>0</v>
      </c>
      <c r="K125" s="342">
        <v>179.49</v>
      </c>
      <c r="L125" s="342">
        <v>18.71</v>
      </c>
      <c r="M125" s="343">
        <f t="shared" si="9"/>
        <v>160.78</v>
      </c>
      <c r="N125" s="340">
        <v>0</v>
      </c>
      <c r="O125" s="340">
        <v>0</v>
      </c>
      <c r="P125" s="340">
        <f t="shared" si="5"/>
        <v>0</v>
      </c>
      <c r="Q125" s="342">
        <v>0</v>
      </c>
      <c r="R125" s="340">
        <v>0</v>
      </c>
      <c r="S125" s="340">
        <f t="shared" si="6"/>
        <v>0</v>
      </c>
      <c r="T125" s="340">
        <v>0</v>
      </c>
      <c r="U125" s="340">
        <v>0</v>
      </c>
      <c r="V125" s="340">
        <f t="shared" si="7"/>
        <v>0</v>
      </c>
      <c r="W125" s="345"/>
      <c r="X125" s="340">
        <v>0</v>
      </c>
      <c r="Y125" s="344">
        <v>0</v>
      </c>
      <c r="Z125" s="344">
        <v>0</v>
      </c>
      <c r="AA125" s="344"/>
      <c r="AB125" s="344">
        <f t="shared" si="8"/>
        <v>540.01</v>
      </c>
    </row>
    <row r="126" spans="1:28" s="421" customFormat="1" ht="18.75">
      <c r="A126" s="333" t="s">
        <v>411</v>
      </c>
      <c r="B126" s="334" t="s">
        <v>412</v>
      </c>
      <c r="C126" s="335">
        <v>11186896400</v>
      </c>
      <c r="D126" s="336" t="s">
        <v>560</v>
      </c>
      <c r="E126" s="346" t="s">
        <v>428</v>
      </c>
      <c r="F126" s="338" t="s">
        <v>470</v>
      </c>
      <c r="G126" s="339" t="s">
        <v>1327</v>
      </c>
      <c r="H126" s="340">
        <v>0</v>
      </c>
      <c r="I126" s="341">
        <v>132.29</v>
      </c>
      <c r="J126" s="340">
        <v>0</v>
      </c>
      <c r="K126" s="342">
        <v>179.49</v>
      </c>
      <c r="L126" s="342">
        <v>26.04</v>
      </c>
      <c r="M126" s="343">
        <f t="shared" si="9"/>
        <v>153.45000000000002</v>
      </c>
      <c r="N126" s="340">
        <v>0</v>
      </c>
      <c r="O126" s="340">
        <v>0</v>
      </c>
      <c r="P126" s="340">
        <f t="shared" si="5"/>
        <v>0</v>
      </c>
      <c r="Q126" s="342">
        <v>298.33</v>
      </c>
      <c r="R126" s="340">
        <v>78.12</v>
      </c>
      <c r="S126" s="340">
        <f t="shared" si="6"/>
        <v>220.20999999999998</v>
      </c>
      <c r="T126" s="340">
        <v>0</v>
      </c>
      <c r="U126" s="340">
        <v>0</v>
      </c>
      <c r="V126" s="340">
        <f t="shared" si="7"/>
        <v>0</v>
      </c>
      <c r="W126" s="345"/>
      <c r="X126" s="340">
        <v>0</v>
      </c>
      <c r="Y126" s="344">
        <v>0</v>
      </c>
      <c r="Z126" s="344">
        <v>0</v>
      </c>
      <c r="AA126" s="344"/>
      <c r="AB126" s="344">
        <f t="shared" si="8"/>
        <v>505.94999999999993</v>
      </c>
    </row>
    <row r="127" spans="1:28" s="421" customFormat="1" ht="18.75">
      <c r="A127" s="333" t="s">
        <v>411</v>
      </c>
      <c r="B127" s="334" t="s">
        <v>412</v>
      </c>
      <c r="C127" s="349">
        <v>86334050400</v>
      </c>
      <c r="D127" s="353" t="s">
        <v>561</v>
      </c>
      <c r="E127" s="346" t="s">
        <v>419</v>
      </c>
      <c r="F127" s="338" t="s">
        <v>562</v>
      </c>
      <c r="G127" s="339" t="s">
        <v>1327</v>
      </c>
      <c r="H127" s="340">
        <v>0</v>
      </c>
      <c r="I127" s="341">
        <v>139.31</v>
      </c>
      <c r="J127" s="340">
        <v>0</v>
      </c>
      <c r="K127" s="342">
        <v>179.49</v>
      </c>
      <c r="L127" s="342">
        <v>29.04</v>
      </c>
      <c r="M127" s="343">
        <f t="shared" si="9"/>
        <v>150.45000000000002</v>
      </c>
      <c r="N127" s="340">
        <v>0</v>
      </c>
      <c r="O127" s="340">
        <v>0</v>
      </c>
      <c r="P127" s="340">
        <f t="shared" si="5"/>
        <v>0</v>
      </c>
      <c r="Q127" s="342">
        <v>0</v>
      </c>
      <c r="R127" s="340">
        <v>0</v>
      </c>
      <c r="S127" s="340">
        <f t="shared" si="6"/>
        <v>0</v>
      </c>
      <c r="T127" s="340">
        <v>0</v>
      </c>
      <c r="U127" s="340">
        <v>0</v>
      </c>
      <c r="V127" s="340">
        <f t="shared" si="7"/>
        <v>0</v>
      </c>
      <c r="W127" s="345"/>
      <c r="X127" s="340">
        <v>0</v>
      </c>
      <c r="Y127" s="344">
        <v>0</v>
      </c>
      <c r="Z127" s="344">
        <v>0</v>
      </c>
      <c r="AA127" s="344"/>
      <c r="AB127" s="344">
        <f t="shared" si="8"/>
        <v>289.76</v>
      </c>
    </row>
    <row r="128" spans="1:28" s="421" customFormat="1" ht="18.75">
      <c r="A128" s="333" t="s">
        <v>411</v>
      </c>
      <c r="B128" s="334" t="s">
        <v>412</v>
      </c>
      <c r="C128" s="335">
        <v>8942423426</v>
      </c>
      <c r="D128" s="336" t="s">
        <v>563</v>
      </c>
      <c r="E128" s="346" t="s">
        <v>428</v>
      </c>
      <c r="F128" s="339" t="s">
        <v>481</v>
      </c>
      <c r="G128" s="339" t="s">
        <v>1327</v>
      </c>
      <c r="H128" s="340">
        <v>0</v>
      </c>
      <c r="I128" s="341">
        <v>306.86</v>
      </c>
      <c r="J128" s="340">
        <v>0</v>
      </c>
      <c r="K128" s="342">
        <v>179.49</v>
      </c>
      <c r="L128" s="342">
        <v>71.510000000000005</v>
      </c>
      <c r="M128" s="343">
        <f t="shared" si="9"/>
        <v>107.98</v>
      </c>
      <c r="N128" s="340">
        <v>0</v>
      </c>
      <c r="O128" s="340">
        <v>0</v>
      </c>
      <c r="P128" s="340">
        <f t="shared" si="5"/>
        <v>0</v>
      </c>
      <c r="Q128" s="342">
        <v>0</v>
      </c>
      <c r="R128" s="340">
        <v>0</v>
      </c>
      <c r="S128" s="340">
        <f t="shared" si="6"/>
        <v>0</v>
      </c>
      <c r="T128" s="340">
        <v>0</v>
      </c>
      <c r="U128" s="340">
        <v>0</v>
      </c>
      <c r="V128" s="340">
        <f t="shared" si="7"/>
        <v>0</v>
      </c>
      <c r="W128" s="345"/>
      <c r="X128" s="340">
        <v>0</v>
      </c>
      <c r="Y128" s="344">
        <v>0</v>
      </c>
      <c r="Z128" s="344">
        <v>0</v>
      </c>
      <c r="AA128" s="344"/>
      <c r="AB128" s="344">
        <f t="shared" si="8"/>
        <v>414.84000000000003</v>
      </c>
    </row>
    <row r="129" spans="1:28" s="421" customFormat="1" ht="18.75">
      <c r="A129" s="333" t="s">
        <v>411</v>
      </c>
      <c r="B129" s="334" t="s">
        <v>412</v>
      </c>
      <c r="C129" s="349">
        <v>7807917466</v>
      </c>
      <c r="D129" s="353" t="s">
        <v>564</v>
      </c>
      <c r="E129" s="346" t="s">
        <v>428</v>
      </c>
      <c r="F129" s="338" t="s">
        <v>470</v>
      </c>
      <c r="G129" s="339" t="s">
        <v>1327</v>
      </c>
      <c r="H129" s="340">
        <v>0</v>
      </c>
      <c r="I129" s="341">
        <v>128.86000000000001</v>
      </c>
      <c r="J129" s="340">
        <v>0</v>
      </c>
      <c r="K129" s="342">
        <v>179.49</v>
      </c>
      <c r="L129" s="342">
        <v>24.3</v>
      </c>
      <c r="M129" s="343">
        <f t="shared" si="9"/>
        <v>155.19</v>
      </c>
      <c r="N129" s="340">
        <v>0</v>
      </c>
      <c r="O129" s="340">
        <v>0</v>
      </c>
      <c r="P129" s="340">
        <f t="shared" si="5"/>
        <v>0</v>
      </c>
      <c r="Q129" s="342">
        <v>0</v>
      </c>
      <c r="R129" s="340">
        <v>0</v>
      </c>
      <c r="S129" s="340">
        <f t="shared" si="6"/>
        <v>0</v>
      </c>
      <c r="T129" s="340">
        <v>0</v>
      </c>
      <c r="U129" s="340">
        <v>0</v>
      </c>
      <c r="V129" s="340">
        <f t="shared" si="7"/>
        <v>0</v>
      </c>
      <c r="W129" s="345"/>
      <c r="X129" s="340">
        <v>0</v>
      </c>
      <c r="Y129" s="344">
        <v>0</v>
      </c>
      <c r="Z129" s="344">
        <v>0</v>
      </c>
      <c r="AA129" s="344"/>
      <c r="AB129" s="344">
        <f t="shared" si="8"/>
        <v>284.05</v>
      </c>
    </row>
    <row r="130" spans="1:28" s="421" customFormat="1" ht="18.75">
      <c r="A130" s="333" t="s">
        <v>411</v>
      </c>
      <c r="B130" s="334" t="s">
        <v>412</v>
      </c>
      <c r="C130" s="349">
        <v>9851817457</v>
      </c>
      <c r="D130" s="353" t="s">
        <v>565</v>
      </c>
      <c r="E130" s="346" t="s">
        <v>428</v>
      </c>
      <c r="F130" s="338" t="s">
        <v>459</v>
      </c>
      <c r="G130" s="339" t="s">
        <v>1327</v>
      </c>
      <c r="H130" s="340">
        <v>0</v>
      </c>
      <c r="I130" s="341">
        <v>151.03</v>
      </c>
      <c r="J130" s="340">
        <v>0</v>
      </c>
      <c r="K130" s="342">
        <v>179.49</v>
      </c>
      <c r="L130" s="342">
        <v>32.549999999999997</v>
      </c>
      <c r="M130" s="343">
        <f t="shared" si="9"/>
        <v>146.94</v>
      </c>
      <c r="N130" s="340">
        <v>0</v>
      </c>
      <c r="O130" s="340">
        <v>0</v>
      </c>
      <c r="P130" s="340">
        <f t="shared" si="5"/>
        <v>0</v>
      </c>
      <c r="Q130" s="342">
        <v>0</v>
      </c>
      <c r="R130" s="340">
        <v>0</v>
      </c>
      <c r="S130" s="340">
        <f t="shared" si="6"/>
        <v>0</v>
      </c>
      <c r="T130" s="340">
        <v>0</v>
      </c>
      <c r="U130" s="340">
        <v>0</v>
      </c>
      <c r="V130" s="340">
        <f t="shared" si="7"/>
        <v>0</v>
      </c>
      <c r="W130" s="345"/>
      <c r="X130" s="340">
        <v>0</v>
      </c>
      <c r="Y130" s="344">
        <v>0</v>
      </c>
      <c r="Z130" s="344">
        <v>0</v>
      </c>
      <c r="AA130" s="344"/>
      <c r="AB130" s="344">
        <f t="shared" si="8"/>
        <v>297.97000000000003</v>
      </c>
    </row>
    <row r="131" spans="1:28" s="421" customFormat="1" ht="18.75">
      <c r="A131" s="333" t="s">
        <v>411</v>
      </c>
      <c r="B131" s="334" t="s">
        <v>412</v>
      </c>
      <c r="C131" s="349">
        <v>3566360465</v>
      </c>
      <c r="D131" s="353" t="s">
        <v>566</v>
      </c>
      <c r="E131" s="346" t="s">
        <v>415</v>
      </c>
      <c r="F131" s="338" t="s">
        <v>421</v>
      </c>
      <c r="G131" s="339" t="s">
        <v>1327</v>
      </c>
      <c r="H131" s="340">
        <v>0</v>
      </c>
      <c r="I131" s="341">
        <v>782.22</v>
      </c>
      <c r="J131" s="340">
        <v>0</v>
      </c>
      <c r="K131" s="342">
        <v>179.49</v>
      </c>
      <c r="L131" s="342">
        <v>8</v>
      </c>
      <c r="M131" s="343">
        <f t="shared" si="9"/>
        <v>171.49</v>
      </c>
      <c r="N131" s="340">
        <v>0</v>
      </c>
      <c r="O131" s="340">
        <v>0</v>
      </c>
      <c r="P131" s="340">
        <f t="shared" ref="P131:P164" si="10">N131-O131</f>
        <v>0</v>
      </c>
      <c r="Q131" s="342">
        <v>0</v>
      </c>
      <c r="R131" s="340">
        <v>0</v>
      </c>
      <c r="S131" s="340">
        <f t="shared" ref="S131:S164" si="11">Q131-R131</f>
        <v>0</v>
      </c>
      <c r="T131" s="340">
        <v>0</v>
      </c>
      <c r="U131" s="340">
        <v>0</v>
      </c>
      <c r="V131" s="340">
        <f t="shared" si="7"/>
        <v>0</v>
      </c>
      <c r="W131" s="345"/>
      <c r="X131" s="340">
        <v>0</v>
      </c>
      <c r="Y131" s="344">
        <v>0</v>
      </c>
      <c r="Z131" s="344">
        <v>0</v>
      </c>
      <c r="AA131" s="344"/>
      <c r="AB131" s="344">
        <f t="shared" si="8"/>
        <v>953.71</v>
      </c>
    </row>
    <row r="132" spans="1:28" s="421" customFormat="1" ht="18.75">
      <c r="A132" s="333" t="s">
        <v>411</v>
      </c>
      <c r="B132" s="334" t="s">
        <v>412</v>
      </c>
      <c r="C132" s="351">
        <v>8548399414</v>
      </c>
      <c r="D132" s="353" t="s">
        <v>567</v>
      </c>
      <c r="E132" s="346" t="s">
        <v>428</v>
      </c>
      <c r="F132" s="338" t="s">
        <v>470</v>
      </c>
      <c r="G132" s="339" t="s">
        <v>1327</v>
      </c>
      <c r="H132" s="340">
        <v>0</v>
      </c>
      <c r="I132" s="341">
        <v>139.6</v>
      </c>
      <c r="J132" s="340">
        <v>0</v>
      </c>
      <c r="K132" s="342">
        <v>179.49</v>
      </c>
      <c r="L132" s="342">
        <v>26.04</v>
      </c>
      <c r="M132" s="343">
        <f t="shared" ref="M132:M164" si="12">K132-L132</f>
        <v>153.45000000000002</v>
      </c>
      <c r="N132" s="340">
        <v>0</v>
      </c>
      <c r="O132" s="340">
        <v>0</v>
      </c>
      <c r="P132" s="340">
        <f t="shared" si="10"/>
        <v>0</v>
      </c>
      <c r="Q132" s="342">
        <v>172.23</v>
      </c>
      <c r="R132" s="342">
        <v>78.12</v>
      </c>
      <c r="S132" s="340">
        <f t="shared" si="11"/>
        <v>94.109999999999985</v>
      </c>
      <c r="T132" s="340">
        <v>0</v>
      </c>
      <c r="U132" s="340">
        <v>0</v>
      </c>
      <c r="V132" s="340">
        <f t="shared" si="7"/>
        <v>0</v>
      </c>
      <c r="W132" s="345"/>
      <c r="X132" s="340">
        <v>0</v>
      </c>
      <c r="Y132" s="344">
        <v>0</v>
      </c>
      <c r="Z132" s="344">
        <v>0</v>
      </c>
      <c r="AA132" s="361"/>
      <c r="AB132" s="344">
        <f t="shared" si="8"/>
        <v>387.15999999999997</v>
      </c>
    </row>
    <row r="133" spans="1:28" s="421" customFormat="1" ht="18.75">
      <c r="A133" s="333" t="s">
        <v>411</v>
      </c>
      <c r="B133" s="334" t="s">
        <v>412</v>
      </c>
      <c r="C133" s="351">
        <v>1347872426</v>
      </c>
      <c r="D133" s="353" t="s">
        <v>568</v>
      </c>
      <c r="E133" s="346" t="s">
        <v>415</v>
      </c>
      <c r="F133" s="338" t="s">
        <v>421</v>
      </c>
      <c r="G133" s="339" t="s">
        <v>1327</v>
      </c>
      <c r="H133" s="340">
        <v>0</v>
      </c>
      <c r="I133" s="341">
        <v>660.83</v>
      </c>
      <c r="J133" s="340">
        <v>0</v>
      </c>
      <c r="K133" s="342">
        <v>179.49</v>
      </c>
      <c r="L133" s="342">
        <v>0</v>
      </c>
      <c r="M133" s="343">
        <f t="shared" si="12"/>
        <v>179.49</v>
      </c>
      <c r="N133" s="340">
        <v>0</v>
      </c>
      <c r="O133" s="340">
        <v>0</v>
      </c>
      <c r="P133" s="340">
        <f t="shared" si="10"/>
        <v>0</v>
      </c>
      <c r="Q133" s="342">
        <v>0</v>
      </c>
      <c r="R133" s="342">
        <v>0</v>
      </c>
      <c r="S133" s="340">
        <f t="shared" si="11"/>
        <v>0</v>
      </c>
      <c r="T133" s="340">
        <v>0</v>
      </c>
      <c r="U133" s="340">
        <v>0</v>
      </c>
      <c r="V133" s="340">
        <f t="shared" ref="V133:V164" si="13">T133-U133</f>
        <v>0</v>
      </c>
      <c r="W133" s="345"/>
      <c r="X133" s="340">
        <v>0</v>
      </c>
      <c r="Y133" s="344">
        <v>0</v>
      </c>
      <c r="Z133" s="344">
        <v>0</v>
      </c>
      <c r="AA133" s="361"/>
      <c r="AB133" s="344">
        <f t="shared" ref="AB133:AB164" si="14">SUM(Z133,V133,S133,P133,M133,J133,I133)</f>
        <v>840.32</v>
      </c>
    </row>
    <row r="134" spans="1:28" s="421" customFormat="1" ht="18.75">
      <c r="A134" s="333" t="s">
        <v>411</v>
      </c>
      <c r="B134" s="334" t="s">
        <v>412</v>
      </c>
      <c r="C134" s="335">
        <v>6824335436</v>
      </c>
      <c r="D134" s="336" t="s">
        <v>569</v>
      </c>
      <c r="E134" s="346" t="s">
        <v>428</v>
      </c>
      <c r="F134" s="338" t="s">
        <v>570</v>
      </c>
      <c r="G134" s="339" t="s">
        <v>1327</v>
      </c>
      <c r="H134" s="340">
        <v>0</v>
      </c>
      <c r="I134" s="341">
        <v>325.72000000000003</v>
      </c>
      <c r="J134" s="340">
        <v>0</v>
      </c>
      <c r="K134" s="342">
        <v>179.49</v>
      </c>
      <c r="L134" s="342">
        <v>0</v>
      </c>
      <c r="M134" s="343">
        <f t="shared" si="12"/>
        <v>179.49</v>
      </c>
      <c r="N134" s="340">
        <v>0</v>
      </c>
      <c r="O134" s="340">
        <v>0</v>
      </c>
      <c r="P134" s="340">
        <f t="shared" si="10"/>
        <v>0</v>
      </c>
      <c r="Q134" s="342">
        <v>0</v>
      </c>
      <c r="R134" s="342">
        <v>0</v>
      </c>
      <c r="S134" s="340">
        <f t="shared" si="11"/>
        <v>0</v>
      </c>
      <c r="T134" s="340">
        <v>0</v>
      </c>
      <c r="U134" s="340">
        <v>0</v>
      </c>
      <c r="V134" s="340">
        <f t="shared" si="13"/>
        <v>0</v>
      </c>
      <c r="W134" s="345"/>
      <c r="X134" s="340">
        <v>0</v>
      </c>
      <c r="Y134" s="344">
        <v>0</v>
      </c>
      <c r="Z134" s="344">
        <v>0</v>
      </c>
      <c r="AA134" s="361"/>
      <c r="AB134" s="344">
        <f t="shared" si="14"/>
        <v>505.21000000000004</v>
      </c>
    </row>
    <row r="135" spans="1:28" s="421" customFormat="1" ht="18.75">
      <c r="A135" s="333" t="s">
        <v>411</v>
      </c>
      <c r="B135" s="334" t="s">
        <v>412</v>
      </c>
      <c r="C135" s="335">
        <v>3828368476</v>
      </c>
      <c r="D135" s="336" t="s">
        <v>571</v>
      </c>
      <c r="E135" s="346" t="s">
        <v>428</v>
      </c>
      <c r="F135" s="347" t="s">
        <v>470</v>
      </c>
      <c r="G135" s="339" t="s">
        <v>1327</v>
      </c>
      <c r="H135" s="340">
        <v>0</v>
      </c>
      <c r="I135" s="341">
        <v>141.16</v>
      </c>
      <c r="J135" s="340">
        <v>0</v>
      </c>
      <c r="K135" s="342">
        <v>179.49</v>
      </c>
      <c r="L135" s="342">
        <v>26.04</v>
      </c>
      <c r="M135" s="343">
        <f t="shared" si="12"/>
        <v>153.45000000000002</v>
      </c>
      <c r="N135" s="340">
        <v>0</v>
      </c>
      <c r="O135" s="340">
        <v>0</v>
      </c>
      <c r="P135" s="340">
        <f t="shared" si="10"/>
        <v>0</v>
      </c>
      <c r="Q135" s="342">
        <v>0</v>
      </c>
      <c r="R135" s="342">
        <v>0</v>
      </c>
      <c r="S135" s="340">
        <f t="shared" si="11"/>
        <v>0</v>
      </c>
      <c r="T135" s="340">
        <v>0</v>
      </c>
      <c r="U135" s="340">
        <v>0</v>
      </c>
      <c r="V135" s="340">
        <f t="shared" si="13"/>
        <v>0</v>
      </c>
      <c r="W135" s="345"/>
      <c r="X135" s="340">
        <v>0</v>
      </c>
      <c r="Y135" s="344">
        <v>0</v>
      </c>
      <c r="Z135" s="344">
        <v>0</v>
      </c>
      <c r="AA135" s="361"/>
      <c r="AB135" s="344">
        <f t="shared" si="14"/>
        <v>294.61</v>
      </c>
    </row>
    <row r="136" spans="1:28" ht="18.75">
      <c r="A136" s="333" t="s">
        <v>411</v>
      </c>
      <c r="B136" s="334" t="s">
        <v>412</v>
      </c>
      <c r="C136" s="335">
        <v>2021469441</v>
      </c>
      <c r="D136" s="336" t="s">
        <v>572</v>
      </c>
      <c r="E136" s="346" t="s">
        <v>419</v>
      </c>
      <c r="F136" s="339" t="s">
        <v>502</v>
      </c>
      <c r="G136" s="339" t="s">
        <v>1327</v>
      </c>
      <c r="H136" s="340">
        <v>0</v>
      </c>
      <c r="I136" s="341">
        <v>244.33</v>
      </c>
      <c r="J136" s="340">
        <v>0</v>
      </c>
      <c r="K136" s="342">
        <v>179.49</v>
      </c>
      <c r="L136" s="342">
        <v>2.1800000000000002</v>
      </c>
      <c r="M136" s="343">
        <f t="shared" si="12"/>
        <v>177.31</v>
      </c>
      <c r="N136" s="340">
        <v>0</v>
      </c>
      <c r="O136" s="340">
        <v>0</v>
      </c>
      <c r="P136" s="340">
        <f t="shared" si="10"/>
        <v>0</v>
      </c>
      <c r="Q136" s="342">
        <v>0</v>
      </c>
      <c r="R136" s="342">
        <v>0</v>
      </c>
      <c r="S136" s="340">
        <f t="shared" si="11"/>
        <v>0</v>
      </c>
      <c r="T136" s="340">
        <v>0</v>
      </c>
      <c r="U136" s="340">
        <v>0</v>
      </c>
      <c r="V136" s="340">
        <f t="shared" si="13"/>
        <v>0</v>
      </c>
      <c r="W136" s="362"/>
      <c r="X136" s="340">
        <v>0</v>
      </c>
      <c r="Y136" s="344">
        <v>0</v>
      </c>
      <c r="Z136" s="344">
        <v>0</v>
      </c>
      <c r="AA136" s="363"/>
      <c r="AB136" s="344">
        <f t="shared" si="14"/>
        <v>421.64</v>
      </c>
    </row>
    <row r="137" spans="1:28" ht="18.75">
      <c r="A137" s="333" t="s">
        <v>411</v>
      </c>
      <c r="B137" s="334" t="s">
        <v>412</v>
      </c>
      <c r="C137" s="335">
        <v>66715300410</v>
      </c>
      <c r="D137" s="336" t="s">
        <v>573</v>
      </c>
      <c r="E137" s="346" t="s">
        <v>419</v>
      </c>
      <c r="F137" s="338" t="s">
        <v>414</v>
      </c>
      <c r="G137" s="339" t="s">
        <v>1327</v>
      </c>
      <c r="H137" s="340">
        <v>0</v>
      </c>
      <c r="I137" s="341">
        <v>135.41999999999999</v>
      </c>
      <c r="J137" s="340">
        <v>0</v>
      </c>
      <c r="K137" s="342">
        <v>179.49</v>
      </c>
      <c r="L137" s="342">
        <v>26.04</v>
      </c>
      <c r="M137" s="343">
        <f t="shared" si="12"/>
        <v>153.45000000000002</v>
      </c>
      <c r="N137" s="340">
        <v>0</v>
      </c>
      <c r="O137" s="340">
        <v>0</v>
      </c>
      <c r="P137" s="340">
        <f t="shared" si="10"/>
        <v>0</v>
      </c>
      <c r="Q137" s="364">
        <v>235.39</v>
      </c>
      <c r="R137" s="342">
        <v>78.12</v>
      </c>
      <c r="S137" s="340">
        <f t="shared" si="11"/>
        <v>157.26999999999998</v>
      </c>
      <c r="T137" s="340">
        <v>0</v>
      </c>
      <c r="U137" s="340">
        <v>0</v>
      </c>
      <c r="V137" s="340">
        <f t="shared" si="13"/>
        <v>0</v>
      </c>
      <c r="W137" s="362"/>
      <c r="X137" s="340">
        <v>0</v>
      </c>
      <c r="Y137" s="344">
        <v>0</v>
      </c>
      <c r="Z137" s="344">
        <v>0</v>
      </c>
      <c r="AA137" s="363"/>
      <c r="AB137" s="344">
        <f t="shared" si="14"/>
        <v>446.14</v>
      </c>
    </row>
    <row r="138" spans="1:28" ht="18.75">
      <c r="A138" s="333" t="s">
        <v>411</v>
      </c>
      <c r="B138" s="334" t="s">
        <v>412</v>
      </c>
      <c r="C138" s="349">
        <v>1196453438</v>
      </c>
      <c r="D138" s="353" t="s">
        <v>574</v>
      </c>
      <c r="E138" s="346" t="s">
        <v>419</v>
      </c>
      <c r="F138" s="347" t="s">
        <v>414</v>
      </c>
      <c r="G138" s="339" t="s">
        <v>1327</v>
      </c>
      <c r="H138" s="340">
        <v>0</v>
      </c>
      <c r="I138" s="341">
        <v>135.41999999999999</v>
      </c>
      <c r="J138" s="340">
        <v>0</v>
      </c>
      <c r="K138" s="342">
        <v>179.49</v>
      </c>
      <c r="L138" s="342">
        <v>26.04</v>
      </c>
      <c r="M138" s="343">
        <f t="shared" si="12"/>
        <v>153.45000000000002</v>
      </c>
      <c r="N138" s="340">
        <v>0</v>
      </c>
      <c r="O138" s="340">
        <v>0</v>
      </c>
      <c r="P138" s="340">
        <f t="shared" si="10"/>
        <v>0</v>
      </c>
      <c r="Q138" s="364">
        <v>298.33</v>
      </c>
      <c r="R138" s="342">
        <v>78.12</v>
      </c>
      <c r="S138" s="340">
        <f t="shared" si="11"/>
        <v>220.20999999999998</v>
      </c>
      <c r="T138" s="340">
        <v>0</v>
      </c>
      <c r="U138" s="340">
        <v>0</v>
      </c>
      <c r="V138" s="340">
        <f t="shared" si="13"/>
        <v>0</v>
      </c>
      <c r="W138" s="362"/>
      <c r="X138" s="340">
        <v>0</v>
      </c>
      <c r="Y138" s="344">
        <v>0</v>
      </c>
      <c r="Z138" s="344">
        <v>0</v>
      </c>
      <c r="AA138" s="363"/>
      <c r="AB138" s="344">
        <f t="shared" si="14"/>
        <v>509.07999999999993</v>
      </c>
    </row>
    <row r="139" spans="1:28" ht="18.75">
      <c r="A139" s="333" t="s">
        <v>411</v>
      </c>
      <c r="B139" s="334" t="s">
        <v>412</v>
      </c>
      <c r="C139" s="335">
        <v>71197891471</v>
      </c>
      <c r="D139" s="336" t="s">
        <v>575</v>
      </c>
      <c r="E139" s="346" t="s">
        <v>428</v>
      </c>
      <c r="F139" s="347" t="s">
        <v>417</v>
      </c>
      <c r="G139" s="339" t="s">
        <v>1327</v>
      </c>
      <c r="H139" s="340">
        <v>0</v>
      </c>
      <c r="I139" s="341">
        <v>124.99</v>
      </c>
      <c r="J139" s="340">
        <v>0</v>
      </c>
      <c r="K139" s="342">
        <v>179.49</v>
      </c>
      <c r="L139" s="342">
        <v>26.04</v>
      </c>
      <c r="M139" s="343">
        <f t="shared" si="12"/>
        <v>153.45000000000002</v>
      </c>
      <c r="N139" s="340">
        <v>0</v>
      </c>
      <c r="O139" s="340">
        <v>0</v>
      </c>
      <c r="P139" s="340">
        <f t="shared" si="10"/>
        <v>0</v>
      </c>
      <c r="Q139" s="364">
        <v>172.23</v>
      </c>
      <c r="R139" s="340">
        <v>78.12</v>
      </c>
      <c r="S139" s="340">
        <f t="shared" si="11"/>
        <v>94.109999999999985</v>
      </c>
      <c r="T139" s="340">
        <v>0</v>
      </c>
      <c r="U139" s="340">
        <v>0</v>
      </c>
      <c r="V139" s="340">
        <f t="shared" si="13"/>
        <v>0</v>
      </c>
      <c r="W139" s="362"/>
      <c r="X139" s="340">
        <v>0</v>
      </c>
      <c r="Y139" s="344">
        <v>0</v>
      </c>
      <c r="Z139" s="344">
        <v>0</v>
      </c>
      <c r="AA139" s="363"/>
      <c r="AB139" s="344">
        <f t="shared" si="14"/>
        <v>372.55</v>
      </c>
    </row>
    <row r="140" spans="1:28" ht="18.75">
      <c r="A140" s="333" t="s">
        <v>411</v>
      </c>
      <c r="B140" s="334" t="s">
        <v>412</v>
      </c>
      <c r="C140" s="351">
        <v>4532109450</v>
      </c>
      <c r="D140" s="353" t="s">
        <v>576</v>
      </c>
      <c r="E140" s="346" t="s">
        <v>428</v>
      </c>
      <c r="F140" s="338" t="s">
        <v>459</v>
      </c>
      <c r="G140" s="339" t="s">
        <v>1327</v>
      </c>
      <c r="H140" s="340">
        <v>0</v>
      </c>
      <c r="I140" s="341">
        <v>168.68</v>
      </c>
      <c r="J140" s="340">
        <v>0</v>
      </c>
      <c r="K140" s="342">
        <v>179.49</v>
      </c>
      <c r="L140" s="342">
        <v>32.549999999999997</v>
      </c>
      <c r="M140" s="343">
        <f t="shared" si="12"/>
        <v>146.94</v>
      </c>
      <c r="N140" s="340">
        <v>0</v>
      </c>
      <c r="O140" s="340">
        <v>0</v>
      </c>
      <c r="P140" s="340">
        <f t="shared" si="10"/>
        <v>0</v>
      </c>
      <c r="Q140" s="342">
        <v>0</v>
      </c>
      <c r="R140" s="340">
        <v>0</v>
      </c>
      <c r="S140" s="340">
        <f t="shared" si="11"/>
        <v>0</v>
      </c>
      <c r="T140" s="340">
        <v>0</v>
      </c>
      <c r="U140" s="340">
        <v>0</v>
      </c>
      <c r="V140" s="340">
        <f t="shared" si="13"/>
        <v>0</v>
      </c>
      <c r="W140" s="362"/>
      <c r="X140" s="340">
        <v>0</v>
      </c>
      <c r="Y140" s="344">
        <v>0</v>
      </c>
      <c r="Z140" s="344">
        <v>0</v>
      </c>
      <c r="AA140" s="363"/>
      <c r="AB140" s="344">
        <f t="shared" si="14"/>
        <v>315.62</v>
      </c>
    </row>
    <row r="141" spans="1:28" ht="18.75">
      <c r="A141" s="333" t="s">
        <v>411</v>
      </c>
      <c r="B141" s="334" t="s">
        <v>412</v>
      </c>
      <c r="C141" s="335">
        <v>4498061462</v>
      </c>
      <c r="D141" s="336" t="s">
        <v>577</v>
      </c>
      <c r="E141" s="346" t="s">
        <v>428</v>
      </c>
      <c r="F141" s="338" t="s">
        <v>459</v>
      </c>
      <c r="G141" s="339" t="s">
        <v>1327</v>
      </c>
      <c r="H141" s="340">
        <v>0</v>
      </c>
      <c r="I141" s="341">
        <v>155.83000000000001</v>
      </c>
      <c r="J141" s="340">
        <v>0</v>
      </c>
      <c r="K141" s="342">
        <v>179.49</v>
      </c>
      <c r="L141" s="342">
        <v>30.38</v>
      </c>
      <c r="M141" s="343">
        <f t="shared" si="12"/>
        <v>149.11000000000001</v>
      </c>
      <c r="N141" s="340">
        <v>0</v>
      </c>
      <c r="O141" s="340">
        <v>0</v>
      </c>
      <c r="P141" s="340">
        <f t="shared" si="10"/>
        <v>0</v>
      </c>
      <c r="Q141" s="342">
        <v>0</v>
      </c>
      <c r="R141" s="340">
        <v>0</v>
      </c>
      <c r="S141" s="340">
        <f t="shared" si="11"/>
        <v>0</v>
      </c>
      <c r="T141" s="340">
        <v>0</v>
      </c>
      <c r="U141" s="340">
        <v>0</v>
      </c>
      <c r="V141" s="340">
        <f t="shared" si="13"/>
        <v>0</v>
      </c>
      <c r="W141" s="362"/>
      <c r="X141" s="340">
        <v>0</v>
      </c>
      <c r="Y141" s="344">
        <v>0</v>
      </c>
      <c r="Z141" s="344">
        <v>0</v>
      </c>
      <c r="AA141" s="363"/>
      <c r="AB141" s="344">
        <f t="shared" si="14"/>
        <v>304.94000000000005</v>
      </c>
    </row>
    <row r="142" spans="1:28" ht="18.75">
      <c r="A142" s="333" t="s">
        <v>411</v>
      </c>
      <c r="B142" s="334" t="s">
        <v>412</v>
      </c>
      <c r="C142" s="335">
        <v>66757312468</v>
      </c>
      <c r="D142" s="336" t="s">
        <v>578</v>
      </c>
      <c r="E142" s="346" t="s">
        <v>428</v>
      </c>
      <c r="F142" s="338" t="s">
        <v>476</v>
      </c>
      <c r="G142" s="339" t="s">
        <v>1327</v>
      </c>
      <c r="H142" s="340">
        <v>0</v>
      </c>
      <c r="I142" s="341">
        <v>124.99</v>
      </c>
      <c r="J142" s="340">
        <v>0</v>
      </c>
      <c r="K142" s="342">
        <v>179.49</v>
      </c>
      <c r="L142" s="342">
        <v>26.04</v>
      </c>
      <c r="M142" s="343">
        <f t="shared" si="12"/>
        <v>153.45000000000002</v>
      </c>
      <c r="N142" s="340">
        <v>0</v>
      </c>
      <c r="O142" s="340">
        <v>0</v>
      </c>
      <c r="P142" s="340">
        <f t="shared" si="10"/>
        <v>0</v>
      </c>
      <c r="Q142" s="342">
        <v>172.23</v>
      </c>
      <c r="R142" s="340">
        <v>78.12</v>
      </c>
      <c r="S142" s="340">
        <f t="shared" si="11"/>
        <v>94.109999999999985</v>
      </c>
      <c r="T142" s="340">
        <v>0</v>
      </c>
      <c r="U142" s="340">
        <v>0</v>
      </c>
      <c r="V142" s="340">
        <f t="shared" si="13"/>
        <v>0</v>
      </c>
      <c r="W142" s="362"/>
      <c r="X142" s="340">
        <v>0</v>
      </c>
      <c r="Y142" s="344">
        <v>0</v>
      </c>
      <c r="Z142" s="344">
        <v>0</v>
      </c>
      <c r="AA142" s="363"/>
      <c r="AB142" s="344">
        <f t="shared" si="14"/>
        <v>372.55</v>
      </c>
    </row>
    <row r="143" spans="1:28" ht="18.75">
      <c r="A143" s="333" t="s">
        <v>411</v>
      </c>
      <c r="B143" s="334" t="s">
        <v>412</v>
      </c>
      <c r="C143" s="349">
        <v>3672267406</v>
      </c>
      <c r="D143" s="353" t="s">
        <v>579</v>
      </c>
      <c r="E143" s="346" t="s">
        <v>419</v>
      </c>
      <c r="F143" s="347" t="s">
        <v>414</v>
      </c>
      <c r="G143" s="339" t="s">
        <v>1327</v>
      </c>
      <c r="H143" s="340">
        <v>0</v>
      </c>
      <c r="I143" s="341">
        <v>140.63999999999999</v>
      </c>
      <c r="J143" s="340">
        <v>0</v>
      </c>
      <c r="K143" s="342">
        <v>179.49</v>
      </c>
      <c r="L143" s="342">
        <v>26.04</v>
      </c>
      <c r="M143" s="343">
        <f t="shared" si="12"/>
        <v>153.45000000000002</v>
      </c>
      <c r="N143" s="340">
        <v>0</v>
      </c>
      <c r="O143" s="340">
        <v>0</v>
      </c>
      <c r="P143" s="340">
        <f t="shared" si="10"/>
        <v>0</v>
      </c>
      <c r="Q143" s="364">
        <v>298.33</v>
      </c>
      <c r="R143" s="340">
        <v>78.12</v>
      </c>
      <c r="S143" s="340">
        <f t="shared" si="11"/>
        <v>220.20999999999998</v>
      </c>
      <c r="T143" s="340">
        <v>0</v>
      </c>
      <c r="U143" s="340">
        <v>0</v>
      </c>
      <c r="V143" s="340">
        <f t="shared" si="13"/>
        <v>0</v>
      </c>
      <c r="W143" s="362"/>
      <c r="X143" s="340">
        <v>0</v>
      </c>
      <c r="Y143" s="344">
        <v>0</v>
      </c>
      <c r="Z143" s="344">
        <v>0</v>
      </c>
      <c r="AA143" s="363"/>
      <c r="AB143" s="344">
        <f t="shared" si="14"/>
        <v>514.29999999999995</v>
      </c>
    </row>
    <row r="144" spans="1:28" ht="18.75">
      <c r="A144" s="333" t="s">
        <v>411</v>
      </c>
      <c r="B144" s="334" t="s">
        <v>412</v>
      </c>
      <c r="C144" s="349">
        <v>11167536428</v>
      </c>
      <c r="D144" s="353" t="s">
        <v>580</v>
      </c>
      <c r="E144" s="346" t="s">
        <v>419</v>
      </c>
      <c r="F144" s="338" t="s">
        <v>423</v>
      </c>
      <c r="G144" s="339" t="s">
        <v>1327</v>
      </c>
      <c r="H144" s="340">
        <v>0</v>
      </c>
      <c r="I144" s="341">
        <v>260.51</v>
      </c>
      <c r="J144" s="340">
        <v>0</v>
      </c>
      <c r="K144" s="342">
        <v>179.49</v>
      </c>
      <c r="L144" s="342">
        <v>4.49</v>
      </c>
      <c r="M144" s="343">
        <f t="shared" si="12"/>
        <v>175</v>
      </c>
      <c r="N144" s="340">
        <v>0</v>
      </c>
      <c r="O144" s="340">
        <v>0</v>
      </c>
      <c r="P144" s="340">
        <f t="shared" si="10"/>
        <v>0</v>
      </c>
      <c r="Q144" s="342">
        <v>0</v>
      </c>
      <c r="R144" s="340">
        <v>0</v>
      </c>
      <c r="S144" s="340">
        <f t="shared" si="11"/>
        <v>0</v>
      </c>
      <c r="T144" s="340">
        <v>120.26</v>
      </c>
      <c r="U144" s="340">
        <v>0</v>
      </c>
      <c r="V144" s="340">
        <f t="shared" si="13"/>
        <v>120.26</v>
      </c>
      <c r="W144" s="362" t="s">
        <v>626</v>
      </c>
      <c r="X144" s="340">
        <v>0</v>
      </c>
      <c r="Y144" s="344">
        <v>0</v>
      </c>
      <c r="Z144" s="344">
        <v>0</v>
      </c>
      <c r="AA144" s="363"/>
      <c r="AB144" s="344">
        <f t="shared" si="14"/>
        <v>555.77</v>
      </c>
    </row>
    <row r="145" spans="1:28" ht="18.75">
      <c r="A145" s="333" t="s">
        <v>411</v>
      </c>
      <c r="B145" s="334" t="s">
        <v>412</v>
      </c>
      <c r="C145" s="335">
        <v>68422253453</v>
      </c>
      <c r="D145" s="336" t="s">
        <v>581</v>
      </c>
      <c r="E145" s="346" t="s">
        <v>428</v>
      </c>
      <c r="F145" s="339" t="s">
        <v>521</v>
      </c>
      <c r="G145" s="339" t="s">
        <v>1327</v>
      </c>
      <c r="H145" s="340">
        <v>0</v>
      </c>
      <c r="I145" s="341">
        <v>893.04</v>
      </c>
      <c r="J145" s="340">
        <v>0</v>
      </c>
      <c r="K145" s="342">
        <v>179.49</v>
      </c>
      <c r="L145" s="342">
        <v>210.05</v>
      </c>
      <c r="M145" s="343">
        <f t="shared" si="12"/>
        <v>-30.560000000000002</v>
      </c>
      <c r="N145" s="340">
        <v>0</v>
      </c>
      <c r="O145" s="340">
        <v>0</v>
      </c>
      <c r="P145" s="340">
        <f t="shared" si="10"/>
        <v>0</v>
      </c>
      <c r="Q145" s="342">
        <v>0</v>
      </c>
      <c r="R145" s="342">
        <v>0</v>
      </c>
      <c r="S145" s="340">
        <f t="shared" si="11"/>
        <v>0</v>
      </c>
      <c r="T145" s="340">
        <v>0</v>
      </c>
      <c r="U145" s="340">
        <v>0</v>
      </c>
      <c r="V145" s="340">
        <f t="shared" si="13"/>
        <v>0</v>
      </c>
      <c r="W145" s="362"/>
      <c r="X145" s="340">
        <v>0</v>
      </c>
      <c r="Y145" s="344">
        <v>0</v>
      </c>
      <c r="Z145" s="344">
        <v>0</v>
      </c>
      <c r="AA145" s="363"/>
      <c r="AB145" s="344">
        <f t="shared" si="14"/>
        <v>862.48</v>
      </c>
    </row>
    <row r="146" spans="1:28" ht="18.75">
      <c r="A146" s="333" t="s">
        <v>411</v>
      </c>
      <c r="B146" s="334" t="s">
        <v>412</v>
      </c>
      <c r="C146" s="335">
        <v>61848670400</v>
      </c>
      <c r="D146" s="336" t="s">
        <v>582</v>
      </c>
      <c r="E146" s="346" t="s">
        <v>419</v>
      </c>
      <c r="F146" s="339" t="s">
        <v>426</v>
      </c>
      <c r="G146" s="339" t="s">
        <v>1327</v>
      </c>
      <c r="H146" s="340">
        <v>0</v>
      </c>
      <c r="I146" s="341">
        <v>294.85000000000002</v>
      </c>
      <c r="J146" s="340">
        <v>0</v>
      </c>
      <c r="K146" s="342">
        <v>179.49</v>
      </c>
      <c r="L146" s="342">
        <v>24.08</v>
      </c>
      <c r="M146" s="343">
        <f t="shared" si="12"/>
        <v>155.41000000000003</v>
      </c>
      <c r="N146" s="340">
        <v>0</v>
      </c>
      <c r="O146" s="340">
        <v>0</v>
      </c>
      <c r="P146" s="340">
        <f t="shared" si="10"/>
        <v>0</v>
      </c>
      <c r="Q146" s="342">
        <v>0</v>
      </c>
      <c r="R146" s="342">
        <v>0</v>
      </c>
      <c r="S146" s="340">
        <f t="shared" si="11"/>
        <v>0</v>
      </c>
      <c r="T146" s="340">
        <v>0</v>
      </c>
      <c r="U146" s="340">
        <v>0</v>
      </c>
      <c r="V146" s="340">
        <f t="shared" si="13"/>
        <v>0</v>
      </c>
      <c r="W146" s="362"/>
      <c r="X146" s="340">
        <v>0</v>
      </c>
      <c r="Y146" s="344">
        <v>0</v>
      </c>
      <c r="Z146" s="344">
        <v>0</v>
      </c>
      <c r="AA146" s="363"/>
      <c r="AB146" s="344">
        <f t="shared" si="14"/>
        <v>450.26000000000005</v>
      </c>
    </row>
    <row r="147" spans="1:28" ht="18.75">
      <c r="A147" s="333" t="s">
        <v>411</v>
      </c>
      <c r="B147" s="334" t="s">
        <v>412</v>
      </c>
      <c r="C147" s="335">
        <v>82203210400</v>
      </c>
      <c r="D147" s="336" t="s">
        <v>583</v>
      </c>
      <c r="E147" s="346" t="s">
        <v>419</v>
      </c>
      <c r="F147" s="338" t="s">
        <v>426</v>
      </c>
      <c r="G147" s="339" t="s">
        <v>1327</v>
      </c>
      <c r="H147" s="340">
        <v>0</v>
      </c>
      <c r="I147" s="341">
        <v>503.35</v>
      </c>
      <c r="J147" s="340">
        <v>0</v>
      </c>
      <c r="K147" s="342">
        <v>179.49</v>
      </c>
      <c r="L147" s="342">
        <v>0</v>
      </c>
      <c r="M147" s="343">
        <f t="shared" si="12"/>
        <v>179.49</v>
      </c>
      <c r="N147" s="340">
        <v>0</v>
      </c>
      <c r="O147" s="340">
        <v>0</v>
      </c>
      <c r="P147" s="340">
        <f t="shared" si="10"/>
        <v>0</v>
      </c>
      <c r="Q147" s="342">
        <v>0</v>
      </c>
      <c r="R147" s="342">
        <v>0</v>
      </c>
      <c r="S147" s="340">
        <f t="shared" si="11"/>
        <v>0</v>
      </c>
      <c r="T147" s="340">
        <v>0</v>
      </c>
      <c r="U147" s="340">
        <v>0</v>
      </c>
      <c r="V147" s="340">
        <f t="shared" si="13"/>
        <v>0</v>
      </c>
      <c r="W147" s="362"/>
      <c r="X147" s="340">
        <v>0</v>
      </c>
      <c r="Y147" s="344">
        <v>0</v>
      </c>
      <c r="Z147" s="344">
        <v>0</v>
      </c>
      <c r="AA147" s="363"/>
      <c r="AB147" s="344">
        <f t="shared" si="14"/>
        <v>682.84</v>
      </c>
    </row>
    <row r="148" spans="1:28" ht="18.75">
      <c r="A148" s="333" t="s">
        <v>411</v>
      </c>
      <c r="B148" s="334" t="s">
        <v>412</v>
      </c>
      <c r="C148" s="335">
        <v>3313952402</v>
      </c>
      <c r="D148" s="336" t="s">
        <v>584</v>
      </c>
      <c r="E148" s="337">
        <v>3</v>
      </c>
      <c r="F148" s="338" t="s">
        <v>470</v>
      </c>
      <c r="G148" s="339" t="s">
        <v>1327</v>
      </c>
      <c r="H148" s="340">
        <v>0</v>
      </c>
      <c r="I148" s="341">
        <v>182.98</v>
      </c>
      <c r="J148" s="340">
        <v>0</v>
      </c>
      <c r="K148" s="342">
        <v>179.49</v>
      </c>
      <c r="L148" s="342">
        <v>4.34</v>
      </c>
      <c r="M148" s="343">
        <f t="shared" si="12"/>
        <v>175.15</v>
      </c>
      <c r="N148" s="340">
        <v>0</v>
      </c>
      <c r="O148" s="340">
        <v>0</v>
      </c>
      <c r="P148" s="340">
        <f t="shared" si="10"/>
        <v>0</v>
      </c>
      <c r="Q148" s="342">
        <v>0</v>
      </c>
      <c r="R148" s="342">
        <v>0</v>
      </c>
      <c r="S148" s="340">
        <f t="shared" si="11"/>
        <v>0</v>
      </c>
      <c r="T148" s="340">
        <v>0</v>
      </c>
      <c r="U148" s="340">
        <v>0</v>
      </c>
      <c r="V148" s="340">
        <f t="shared" si="13"/>
        <v>0</v>
      </c>
      <c r="W148" s="362"/>
      <c r="X148" s="340">
        <v>0</v>
      </c>
      <c r="Y148" s="344">
        <v>0</v>
      </c>
      <c r="Z148" s="344">
        <v>0</v>
      </c>
      <c r="AA148" s="363"/>
      <c r="AB148" s="344">
        <f t="shared" si="14"/>
        <v>358.13</v>
      </c>
    </row>
    <row r="149" spans="1:28" ht="18.75">
      <c r="A149" s="333" t="s">
        <v>411</v>
      </c>
      <c r="B149" s="334" t="s">
        <v>412</v>
      </c>
      <c r="C149" s="335">
        <v>2498966480</v>
      </c>
      <c r="D149" s="336" t="s">
        <v>585</v>
      </c>
      <c r="E149" s="346" t="s">
        <v>428</v>
      </c>
      <c r="F149" s="338" t="s">
        <v>476</v>
      </c>
      <c r="G149" s="339" t="s">
        <v>1327</v>
      </c>
      <c r="H149" s="340">
        <v>0</v>
      </c>
      <c r="I149" s="341">
        <v>138.56</v>
      </c>
      <c r="J149" s="340">
        <v>0</v>
      </c>
      <c r="K149" s="342">
        <v>179.49</v>
      </c>
      <c r="L149" s="342">
        <v>26.04</v>
      </c>
      <c r="M149" s="343">
        <f t="shared" si="12"/>
        <v>153.45000000000002</v>
      </c>
      <c r="N149" s="340">
        <v>0</v>
      </c>
      <c r="O149" s="340">
        <v>0</v>
      </c>
      <c r="P149" s="340">
        <f t="shared" si="10"/>
        <v>0</v>
      </c>
      <c r="Q149" s="342">
        <v>172.23</v>
      </c>
      <c r="R149" s="342">
        <v>78.12</v>
      </c>
      <c r="S149" s="340">
        <f t="shared" si="11"/>
        <v>94.109999999999985</v>
      </c>
      <c r="T149" s="340">
        <v>0</v>
      </c>
      <c r="U149" s="340">
        <v>0</v>
      </c>
      <c r="V149" s="340">
        <f t="shared" si="13"/>
        <v>0</v>
      </c>
      <c r="W149" s="362"/>
      <c r="X149" s="340">
        <v>0</v>
      </c>
      <c r="Y149" s="344">
        <v>0</v>
      </c>
      <c r="Z149" s="344">
        <v>0</v>
      </c>
      <c r="AA149" s="363"/>
      <c r="AB149" s="344">
        <f t="shared" si="14"/>
        <v>386.12</v>
      </c>
    </row>
    <row r="150" spans="1:28" ht="18.75">
      <c r="A150" s="333" t="s">
        <v>411</v>
      </c>
      <c r="B150" s="334" t="s">
        <v>412</v>
      </c>
      <c r="C150" s="335">
        <v>5170780400</v>
      </c>
      <c r="D150" s="336" t="s">
        <v>586</v>
      </c>
      <c r="E150" s="346" t="s">
        <v>419</v>
      </c>
      <c r="F150" s="338" t="s">
        <v>414</v>
      </c>
      <c r="G150" s="339" t="s">
        <v>1327</v>
      </c>
      <c r="H150" s="340">
        <v>0</v>
      </c>
      <c r="I150" s="341">
        <v>328.56</v>
      </c>
      <c r="J150" s="340">
        <v>0</v>
      </c>
      <c r="K150" s="342">
        <v>179.49</v>
      </c>
      <c r="L150" s="342">
        <v>18.71</v>
      </c>
      <c r="M150" s="343">
        <f t="shared" si="12"/>
        <v>160.78</v>
      </c>
      <c r="N150" s="340">
        <v>0</v>
      </c>
      <c r="O150" s="340">
        <v>0</v>
      </c>
      <c r="P150" s="340">
        <f t="shared" si="10"/>
        <v>0</v>
      </c>
      <c r="Q150" s="342">
        <v>0</v>
      </c>
      <c r="R150" s="340">
        <v>0</v>
      </c>
      <c r="S150" s="340">
        <f t="shared" si="11"/>
        <v>0</v>
      </c>
      <c r="T150" s="340">
        <v>163.06</v>
      </c>
      <c r="U150" s="340">
        <v>0</v>
      </c>
      <c r="V150" s="340">
        <f t="shared" si="13"/>
        <v>163.06</v>
      </c>
      <c r="W150" s="362" t="s">
        <v>626</v>
      </c>
      <c r="X150" s="340">
        <v>0</v>
      </c>
      <c r="Y150" s="344">
        <v>0</v>
      </c>
      <c r="Z150" s="344">
        <v>0</v>
      </c>
      <c r="AA150" s="363"/>
      <c r="AB150" s="344">
        <f t="shared" si="14"/>
        <v>652.40000000000009</v>
      </c>
    </row>
    <row r="151" spans="1:28" ht="18.75">
      <c r="A151" s="333" t="s">
        <v>411</v>
      </c>
      <c r="B151" s="334" t="s">
        <v>412</v>
      </c>
      <c r="C151" s="335">
        <v>50934384487</v>
      </c>
      <c r="D151" s="336" t="s">
        <v>587</v>
      </c>
      <c r="E151" s="346" t="s">
        <v>419</v>
      </c>
      <c r="F151" s="347" t="s">
        <v>423</v>
      </c>
      <c r="G151" s="339" t="s">
        <v>1327</v>
      </c>
      <c r="H151" s="340">
        <v>0</v>
      </c>
      <c r="I151" s="341">
        <v>243.72</v>
      </c>
      <c r="J151" s="340">
        <v>0</v>
      </c>
      <c r="K151" s="342">
        <v>179.49</v>
      </c>
      <c r="L151" s="342">
        <v>2.71</v>
      </c>
      <c r="M151" s="343">
        <f t="shared" si="12"/>
        <v>176.78</v>
      </c>
      <c r="N151" s="340">
        <v>0</v>
      </c>
      <c r="O151" s="340">
        <v>0</v>
      </c>
      <c r="P151" s="340">
        <f t="shared" si="10"/>
        <v>0</v>
      </c>
      <c r="Q151" s="342">
        <v>0</v>
      </c>
      <c r="R151" s="340">
        <v>0</v>
      </c>
      <c r="S151" s="340">
        <f t="shared" si="11"/>
        <v>0</v>
      </c>
      <c r="T151" s="340">
        <v>0</v>
      </c>
      <c r="U151" s="340">
        <v>0</v>
      </c>
      <c r="V151" s="340">
        <f t="shared" si="13"/>
        <v>0</v>
      </c>
      <c r="W151" s="362"/>
      <c r="X151" s="340">
        <v>0</v>
      </c>
      <c r="Y151" s="344">
        <v>0</v>
      </c>
      <c r="Z151" s="344">
        <v>0</v>
      </c>
      <c r="AA151" s="363"/>
      <c r="AB151" s="344">
        <f t="shared" si="14"/>
        <v>420.5</v>
      </c>
    </row>
    <row r="152" spans="1:28" ht="18.75">
      <c r="A152" s="333" t="s">
        <v>411</v>
      </c>
      <c r="B152" s="334" t="s">
        <v>412</v>
      </c>
      <c r="C152" s="335">
        <v>6789214402</v>
      </c>
      <c r="D152" s="336" t="s">
        <v>588</v>
      </c>
      <c r="E152" s="346" t="s">
        <v>415</v>
      </c>
      <c r="F152" s="347" t="s">
        <v>421</v>
      </c>
      <c r="G152" s="339" t="s">
        <v>1327</v>
      </c>
      <c r="H152" s="340">
        <v>0</v>
      </c>
      <c r="I152" s="341">
        <v>1833.97</v>
      </c>
      <c r="J152" s="340">
        <v>0</v>
      </c>
      <c r="K152" s="342">
        <v>179.49</v>
      </c>
      <c r="L152" s="342">
        <v>8</v>
      </c>
      <c r="M152" s="343">
        <f t="shared" si="12"/>
        <v>171.49</v>
      </c>
      <c r="N152" s="340">
        <v>0</v>
      </c>
      <c r="O152" s="340">
        <v>0</v>
      </c>
      <c r="P152" s="340">
        <f t="shared" si="10"/>
        <v>0</v>
      </c>
      <c r="Q152" s="342">
        <v>0</v>
      </c>
      <c r="R152" s="340">
        <v>0</v>
      </c>
      <c r="S152" s="340">
        <f t="shared" si="11"/>
        <v>0</v>
      </c>
      <c r="T152" s="340">
        <v>0</v>
      </c>
      <c r="U152" s="340">
        <v>0</v>
      </c>
      <c r="V152" s="340">
        <f t="shared" si="13"/>
        <v>0</v>
      </c>
      <c r="W152" s="362"/>
      <c r="X152" s="340">
        <v>0</v>
      </c>
      <c r="Y152" s="344">
        <v>0</v>
      </c>
      <c r="Z152" s="344">
        <v>0</v>
      </c>
      <c r="AA152" s="363"/>
      <c r="AB152" s="344">
        <f t="shared" si="14"/>
        <v>2005.46</v>
      </c>
    </row>
    <row r="153" spans="1:28" ht="18.75">
      <c r="A153" s="333" t="s">
        <v>411</v>
      </c>
      <c r="B153" s="334" t="s">
        <v>412</v>
      </c>
      <c r="C153" s="335">
        <v>8969938419</v>
      </c>
      <c r="D153" s="336" t="s">
        <v>589</v>
      </c>
      <c r="E153" s="346" t="s">
        <v>415</v>
      </c>
      <c r="F153" s="347" t="s">
        <v>447</v>
      </c>
      <c r="G153" s="339" t="s">
        <v>1327</v>
      </c>
      <c r="H153" s="340">
        <v>0</v>
      </c>
      <c r="I153" s="341">
        <v>1048.8599999999999</v>
      </c>
      <c r="J153" s="340">
        <v>0</v>
      </c>
      <c r="K153" s="342">
        <v>179.49</v>
      </c>
      <c r="L153" s="342">
        <v>0</v>
      </c>
      <c r="M153" s="343">
        <f t="shared" si="12"/>
        <v>179.49</v>
      </c>
      <c r="N153" s="340">
        <v>0</v>
      </c>
      <c r="O153" s="340">
        <v>0</v>
      </c>
      <c r="P153" s="340">
        <f t="shared" si="10"/>
        <v>0</v>
      </c>
      <c r="Q153" s="342">
        <v>0</v>
      </c>
      <c r="R153" s="342">
        <v>0</v>
      </c>
      <c r="S153" s="340">
        <f t="shared" si="11"/>
        <v>0</v>
      </c>
      <c r="T153" s="340">
        <v>0</v>
      </c>
      <c r="U153" s="340">
        <v>0</v>
      </c>
      <c r="V153" s="340">
        <f t="shared" si="13"/>
        <v>0</v>
      </c>
      <c r="W153" s="362"/>
      <c r="X153" s="340">
        <v>0</v>
      </c>
      <c r="Y153" s="344">
        <v>0</v>
      </c>
      <c r="Z153" s="344">
        <v>0</v>
      </c>
      <c r="AA153" s="363"/>
      <c r="AB153" s="344">
        <f t="shared" si="14"/>
        <v>1228.3499999999999</v>
      </c>
    </row>
    <row r="154" spans="1:28" ht="18.75">
      <c r="A154" s="333" t="s">
        <v>411</v>
      </c>
      <c r="B154" s="334" t="s">
        <v>412</v>
      </c>
      <c r="C154" s="349">
        <v>6525990440</v>
      </c>
      <c r="D154" s="353" t="s">
        <v>590</v>
      </c>
      <c r="E154" s="346" t="s">
        <v>419</v>
      </c>
      <c r="F154" s="338" t="s">
        <v>441</v>
      </c>
      <c r="G154" s="339" t="s">
        <v>1327</v>
      </c>
      <c r="H154" s="340">
        <v>0</v>
      </c>
      <c r="I154" s="341">
        <v>140.62</v>
      </c>
      <c r="J154" s="340">
        <v>0</v>
      </c>
      <c r="K154" s="342">
        <v>179.49</v>
      </c>
      <c r="L154" s="342">
        <v>25.01</v>
      </c>
      <c r="M154" s="343">
        <f t="shared" si="12"/>
        <v>154.48000000000002</v>
      </c>
      <c r="N154" s="340">
        <v>0</v>
      </c>
      <c r="O154" s="340">
        <v>0</v>
      </c>
      <c r="P154" s="340">
        <f t="shared" si="10"/>
        <v>0</v>
      </c>
      <c r="Q154" s="342">
        <v>0</v>
      </c>
      <c r="R154" s="342">
        <v>0</v>
      </c>
      <c r="S154" s="340">
        <f t="shared" si="11"/>
        <v>0</v>
      </c>
      <c r="T154" s="340">
        <v>0</v>
      </c>
      <c r="U154" s="340">
        <v>0</v>
      </c>
      <c r="V154" s="340">
        <f t="shared" si="13"/>
        <v>0</v>
      </c>
      <c r="W154" s="365"/>
      <c r="X154" s="340">
        <v>0</v>
      </c>
      <c r="Y154" s="344">
        <v>0</v>
      </c>
      <c r="Z154" s="344">
        <v>0</v>
      </c>
      <c r="AA154" s="366"/>
      <c r="AB154" s="344">
        <f t="shared" si="14"/>
        <v>295.10000000000002</v>
      </c>
    </row>
    <row r="155" spans="1:28" ht="18.75">
      <c r="A155" s="333" t="s">
        <v>411</v>
      </c>
      <c r="B155" s="334" t="s">
        <v>412</v>
      </c>
      <c r="C155" s="335">
        <v>10593808460</v>
      </c>
      <c r="D155" s="336" t="s">
        <v>591</v>
      </c>
      <c r="E155" s="346" t="s">
        <v>419</v>
      </c>
      <c r="F155" s="338" t="s">
        <v>456</v>
      </c>
      <c r="G155" s="339" t="s">
        <v>1327</v>
      </c>
      <c r="H155" s="340">
        <v>0</v>
      </c>
      <c r="I155" s="341">
        <v>594.73</v>
      </c>
      <c r="J155" s="340">
        <v>0</v>
      </c>
      <c r="K155" s="342">
        <v>179.49</v>
      </c>
      <c r="L155" s="342">
        <v>2.67</v>
      </c>
      <c r="M155" s="343">
        <f t="shared" si="12"/>
        <v>176.82000000000002</v>
      </c>
      <c r="N155" s="340">
        <v>0</v>
      </c>
      <c r="O155" s="340">
        <v>0</v>
      </c>
      <c r="P155" s="340">
        <f t="shared" si="10"/>
        <v>0</v>
      </c>
      <c r="Q155" s="342">
        <v>0</v>
      </c>
      <c r="R155" s="342">
        <v>0</v>
      </c>
      <c r="S155" s="340">
        <f t="shared" si="11"/>
        <v>0</v>
      </c>
      <c r="T155" s="340">
        <v>0</v>
      </c>
      <c r="U155" s="340">
        <v>0</v>
      </c>
      <c r="V155" s="340">
        <f t="shared" si="13"/>
        <v>0</v>
      </c>
      <c r="W155" s="362"/>
      <c r="X155" s="340">
        <v>0</v>
      </c>
      <c r="Y155" s="344">
        <v>0</v>
      </c>
      <c r="Z155" s="344">
        <v>0</v>
      </c>
      <c r="AA155" s="363"/>
      <c r="AB155" s="344">
        <f t="shared" si="14"/>
        <v>771.55000000000007</v>
      </c>
    </row>
    <row r="156" spans="1:28" ht="18.75">
      <c r="A156" s="333" t="s">
        <v>411</v>
      </c>
      <c r="B156" s="334" t="s">
        <v>412</v>
      </c>
      <c r="C156" s="349">
        <v>9794893420</v>
      </c>
      <c r="D156" s="353" t="s">
        <v>592</v>
      </c>
      <c r="E156" s="346" t="s">
        <v>419</v>
      </c>
      <c r="F156" s="338" t="s">
        <v>423</v>
      </c>
      <c r="G156" s="339" t="s">
        <v>1327</v>
      </c>
      <c r="H156" s="340">
        <v>0</v>
      </c>
      <c r="I156" s="341">
        <v>235.35</v>
      </c>
      <c r="J156" s="340">
        <v>0</v>
      </c>
      <c r="K156" s="342">
        <v>179.49</v>
      </c>
      <c r="L156" s="342">
        <v>3.53</v>
      </c>
      <c r="M156" s="343">
        <f t="shared" si="12"/>
        <v>175.96</v>
      </c>
      <c r="N156" s="340">
        <v>0</v>
      </c>
      <c r="O156" s="340">
        <v>0</v>
      </c>
      <c r="P156" s="340">
        <f t="shared" si="10"/>
        <v>0</v>
      </c>
      <c r="Q156" s="342">
        <v>0</v>
      </c>
      <c r="R156" s="342">
        <v>0</v>
      </c>
      <c r="S156" s="340">
        <f t="shared" si="11"/>
        <v>0</v>
      </c>
      <c r="T156" s="340">
        <v>0</v>
      </c>
      <c r="U156" s="340">
        <v>0</v>
      </c>
      <c r="V156" s="340">
        <f t="shared" si="13"/>
        <v>0</v>
      </c>
      <c r="W156" s="362"/>
      <c r="X156" s="340">
        <v>0</v>
      </c>
      <c r="Y156" s="344">
        <v>0</v>
      </c>
      <c r="Z156" s="344">
        <v>0</v>
      </c>
      <c r="AA156" s="363"/>
      <c r="AB156" s="344">
        <f t="shared" si="14"/>
        <v>411.31</v>
      </c>
    </row>
    <row r="157" spans="1:28" ht="18.75">
      <c r="A157" s="333" t="s">
        <v>411</v>
      </c>
      <c r="B157" s="334" t="s">
        <v>412</v>
      </c>
      <c r="C157" s="349">
        <v>70776361430</v>
      </c>
      <c r="D157" s="353" t="s">
        <v>593</v>
      </c>
      <c r="E157" s="346" t="s">
        <v>428</v>
      </c>
      <c r="F157" s="338" t="s">
        <v>484</v>
      </c>
      <c r="G157" s="339" t="s">
        <v>1327</v>
      </c>
      <c r="H157" s="340">
        <v>0</v>
      </c>
      <c r="I157" s="341">
        <v>126.05</v>
      </c>
      <c r="J157" s="340">
        <v>0</v>
      </c>
      <c r="K157" s="342">
        <v>179.49</v>
      </c>
      <c r="L157" s="342">
        <v>26.04</v>
      </c>
      <c r="M157" s="343">
        <f t="shared" si="12"/>
        <v>153.45000000000002</v>
      </c>
      <c r="N157" s="340">
        <v>0</v>
      </c>
      <c r="O157" s="340">
        <v>0</v>
      </c>
      <c r="P157" s="340">
        <f t="shared" si="10"/>
        <v>0</v>
      </c>
      <c r="Q157" s="364">
        <v>172.23</v>
      </c>
      <c r="R157" s="342">
        <v>78.12</v>
      </c>
      <c r="S157" s="340">
        <f t="shared" si="11"/>
        <v>94.109999999999985</v>
      </c>
      <c r="T157" s="340">
        <v>0</v>
      </c>
      <c r="U157" s="340">
        <v>0</v>
      </c>
      <c r="V157" s="340">
        <f t="shared" si="13"/>
        <v>0</v>
      </c>
      <c r="W157" s="362"/>
      <c r="X157" s="340">
        <v>0</v>
      </c>
      <c r="Y157" s="344">
        <v>0</v>
      </c>
      <c r="Z157" s="344">
        <v>0</v>
      </c>
      <c r="AA157" s="363"/>
      <c r="AB157" s="344">
        <f t="shared" si="14"/>
        <v>373.61</v>
      </c>
    </row>
    <row r="158" spans="1:28" ht="18.75">
      <c r="A158" s="333" t="s">
        <v>411</v>
      </c>
      <c r="B158" s="334" t="s">
        <v>412</v>
      </c>
      <c r="C158" s="349">
        <v>6440151444</v>
      </c>
      <c r="D158" s="353" t="s">
        <v>594</v>
      </c>
      <c r="E158" s="346" t="s">
        <v>428</v>
      </c>
      <c r="F158" s="338" t="s">
        <v>470</v>
      </c>
      <c r="G158" s="339" t="s">
        <v>1327</v>
      </c>
      <c r="H158" s="340">
        <v>0</v>
      </c>
      <c r="I158" s="341">
        <v>139.6</v>
      </c>
      <c r="J158" s="340">
        <v>0</v>
      </c>
      <c r="K158" s="342">
        <v>179.49</v>
      </c>
      <c r="L158" s="342">
        <v>26.04</v>
      </c>
      <c r="M158" s="343">
        <f t="shared" si="12"/>
        <v>153.45000000000002</v>
      </c>
      <c r="N158" s="340">
        <v>0</v>
      </c>
      <c r="O158" s="340">
        <v>0</v>
      </c>
      <c r="P158" s="340">
        <f t="shared" si="10"/>
        <v>0</v>
      </c>
      <c r="Q158" s="364">
        <v>172.23</v>
      </c>
      <c r="R158" s="342">
        <v>78.12</v>
      </c>
      <c r="S158" s="340">
        <f t="shared" si="11"/>
        <v>94.109999999999985</v>
      </c>
      <c r="T158" s="340">
        <v>0</v>
      </c>
      <c r="U158" s="340">
        <v>0</v>
      </c>
      <c r="V158" s="340">
        <f t="shared" si="13"/>
        <v>0</v>
      </c>
      <c r="W158" s="362"/>
      <c r="X158" s="340">
        <v>0</v>
      </c>
      <c r="Y158" s="344">
        <v>0</v>
      </c>
      <c r="Z158" s="344">
        <v>0</v>
      </c>
      <c r="AA158" s="363"/>
      <c r="AB158" s="344">
        <f t="shared" si="14"/>
        <v>387.15999999999997</v>
      </c>
    </row>
    <row r="159" spans="1:28" ht="18.75">
      <c r="A159" s="333" t="s">
        <v>411</v>
      </c>
      <c r="B159" s="334" t="s">
        <v>412</v>
      </c>
      <c r="C159" s="335">
        <v>6440151444</v>
      </c>
      <c r="D159" s="336" t="s">
        <v>595</v>
      </c>
      <c r="E159" s="346" t="s">
        <v>428</v>
      </c>
      <c r="F159" s="347" t="s">
        <v>470</v>
      </c>
      <c r="G159" s="339" t="s">
        <v>1327</v>
      </c>
      <c r="H159" s="340">
        <v>0</v>
      </c>
      <c r="I159" s="341">
        <v>139.08000000000001</v>
      </c>
      <c r="J159" s="340">
        <v>0</v>
      </c>
      <c r="K159" s="342">
        <v>179.49</v>
      </c>
      <c r="L159" s="342">
        <v>26.04</v>
      </c>
      <c r="M159" s="343">
        <f t="shared" si="12"/>
        <v>153.45000000000002</v>
      </c>
      <c r="N159" s="340">
        <v>0</v>
      </c>
      <c r="O159" s="340">
        <v>0</v>
      </c>
      <c r="P159" s="340">
        <f t="shared" si="10"/>
        <v>0</v>
      </c>
      <c r="Q159" s="364">
        <v>298.33</v>
      </c>
      <c r="R159" s="342">
        <v>78.12</v>
      </c>
      <c r="S159" s="340">
        <f t="shared" si="11"/>
        <v>220.20999999999998</v>
      </c>
      <c r="T159" s="340">
        <v>0</v>
      </c>
      <c r="U159" s="340">
        <v>0</v>
      </c>
      <c r="V159" s="340">
        <f t="shared" si="13"/>
        <v>0</v>
      </c>
      <c r="W159" s="362"/>
      <c r="X159" s="340">
        <v>0</v>
      </c>
      <c r="Y159" s="344">
        <v>0</v>
      </c>
      <c r="Z159" s="344">
        <v>0</v>
      </c>
      <c r="AA159" s="363"/>
      <c r="AB159" s="344">
        <f t="shared" si="14"/>
        <v>512.74</v>
      </c>
    </row>
    <row r="160" spans="1:28" ht="18.75">
      <c r="A160" s="333" t="s">
        <v>411</v>
      </c>
      <c r="B160" s="334" t="s">
        <v>412</v>
      </c>
      <c r="C160" s="335">
        <v>4454849420</v>
      </c>
      <c r="D160" s="336" t="s">
        <v>596</v>
      </c>
      <c r="E160" s="346" t="s">
        <v>428</v>
      </c>
      <c r="F160" s="347" t="s">
        <v>597</v>
      </c>
      <c r="G160" s="339" t="s">
        <v>1327</v>
      </c>
      <c r="H160" s="340">
        <v>0</v>
      </c>
      <c r="I160" s="341">
        <v>163.84</v>
      </c>
      <c r="J160" s="340">
        <v>0</v>
      </c>
      <c r="K160" s="342">
        <v>179.49</v>
      </c>
      <c r="L160" s="342">
        <v>35.75</v>
      </c>
      <c r="M160" s="343">
        <f t="shared" si="12"/>
        <v>143.74</v>
      </c>
      <c r="N160" s="340">
        <v>0</v>
      </c>
      <c r="O160" s="340">
        <v>0</v>
      </c>
      <c r="P160" s="340">
        <f t="shared" si="10"/>
        <v>0</v>
      </c>
      <c r="Q160" s="364">
        <v>397.78</v>
      </c>
      <c r="R160" s="342">
        <v>107.26</v>
      </c>
      <c r="S160" s="340">
        <f t="shared" si="11"/>
        <v>290.52</v>
      </c>
      <c r="T160" s="340">
        <v>0</v>
      </c>
      <c r="U160" s="340">
        <v>0</v>
      </c>
      <c r="V160" s="340">
        <f t="shared" si="13"/>
        <v>0</v>
      </c>
      <c r="W160" s="362"/>
      <c r="X160" s="340">
        <v>0</v>
      </c>
      <c r="Y160" s="344">
        <v>0</v>
      </c>
      <c r="Z160" s="344">
        <v>0</v>
      </c>
      <c r="AA160" s="363"/>
      <c r="AB160" s="344">
        <f t="shared" si="14"/>
        <v>598.1</v>
      </c>
    </row>
    <row r="161" spans="1:28" ht="18.75">
      <c r="A161" s="333" t="s">
        <v>411</v>
      </c>
      <c r="B161" s="334" t="s">
        <v>412</v>
      </c>
      <c r="C161" s="346" t="s">
        <v>598</v>
      </c>
      <c r="D161" s="367" t="s">
        <v>599</v>
      </c>
      <c r="E161" s="337">
        <v>2</v>
      </c>
      <c r="F161" s="352">
        <v>322205</v>
      </c>
      <c r="G161" s="339" t="s">
        <v>1327</v>
      </c>
      <c r="H161" s="340">
        <v>0</v>
      </c>
      <c r="I161" s="341">
        <v>137.51</v>
      </c>
      <c r="J161" s="340">
        <v>0</v>
      </c>
      <c r="K161" s="342">
        <v>179.49</v>
      </c>
      <c r="L161" s="342">
        <v>26.04</v>
      </c>
      <c r="M161" s="343">
        <f t="shared" si="12"/>
        <v>153.45000000000002</v>
      </c>
      <c r="N161" s="340">
        <v>0</v>
      </c>
      <c r="O161" s="340">
        <v>0</v>
      </c>
      <c r="P161" s="340">
        <f t="shared" si="10"/>
        <v>0</v>
      </c>
      <c r="Q161" s="364">
        <v>126.1</v>
      </c>
      <c r="R161" s="342">
        <v>78.12</v>
      </c>
      <c r="S161" s="340">
        <f t="shared" si="11"/>
        <v>47.97999999999999</v>
      </c>
      <c r="T161" s="340">
        <v>0</v>
      </c>
      <c r="U161" s="340">
        <v>0</v>
      </c>
      <c r="V161" s="340">
        <f t="shared" si="13"/>
        <v>0</v>
      </c>
      <c r="W161" s="362"/>
      <c r="X161" s="340">
        <v>0</v>
      </c>
      <c r="Y161" s="344">
        <v>0</v>
      </c>
      <c r="Z161" s="344">
        <v>0</v>
      </c>
      <c r="AA161" s="363"/>
      <c r="AB161" s="344">
        <f t="shared" si="14"/>
        <v>338.94</v>
      </c>
    </row>
    <row r="162" spans="1:28" ht="18.75">
      <c r="A162" s="333" t="s">
        <v>411</v>
      </c>
      <c r="B162" s="334" t="s">
        <v>412</v>
      </c>
      <c r="C162" s="346" t="s">
        <v>600</v>
      </c>
      <c r="D162" s="367" t="s">
        <v>601</v>
      </c>
      <c r="E162" s="337">
        <v>2</v>
      </c>
      <c r="F162" s="352">
        <v>322205</v>
      </c>
      <c r="G162" s="339" t="s">
        <v>1327</v>
      </c>
      <c r="H162" s="340">
        <v>0</v>
      </c>
      <c r="I162" s="368">
        <v>126.03</v>
      </c>
      <c r="J162" s="340">
        <v>0</v>
      </c>
      <c r="K162" s="342">
        <v>179.49</v>
      </c>
      <c r="L162" s="342">
        <v>26.04</v>
      </c>
      <c r="M162" s="343">
        <f t="shared" si="12"/>
        <v>153.45000000000002</v>
      </c>
      <c r="N162" s="340">
        <v>0</v>
      </c>
      <c r="O162" s="340">
        <v>0</v>
      </c>
      <c r="P162" s="340">
        <f t="shared" si="10"/>
        <v>0</v>
      </c>
      <c r="Q162" s="340">
        <v>172.23</v>
      </c>
      <c r="R162" s="340">
        <v>78.12</v>
      </c>
      <c r="S162" s="340">
        <f t="shared" si="11"/>
        <v>94.109999999999985</v>
      </c>
      <c r="T162" s="340">
        <v>0</v>
      </c>
      <c r="U162" s="340">
        <v>0</v>
      </c>
      <c r="V162" s="340">
        <f t="shared" si="13"/>
        <v>0</v>
      </c>
      <c r="W162" s="362"/>
      <c r="X162" s="340">
        <v>0</v>
      </c>
      <c r="Y162" s="344">
        <v>0</v>
      </c>
      <c r="Z162" s="344">
        <v>0</v>
      </c>
      <c r="AA162" s="363"/>
      <c r="AB162" s="344">
        <f t="shared" si="14"/>
        <v>373.59000000000003</v>
      </c>
    </row>
    <row r="163" spans="1:28" ht="18.75">
      <c r="A163" s="333" t="s">
        <v>411</v>
      </c>
      <c r="B163" s="334" t="s">
        <v>412</v>
      </c>
      <c r="C163" s="346" t="s">
        <v>602</v>
      </c>
      <c r="D163" s="367" t="s">
        <v>603</v>
      </c>
      <c r="E163" s="337">
        <v>2</v>
      </c>
      <c r="F163" s="369">
        <v>223405</v>
      </c>
      <c r="G163" s="339" t="s">
        <v>1327</v>
      </c>
      <c r="H163" s="340">
        <v>0</v>
      </c>
      <c r="I163" s="368">
        <v>472.71</v>
      </c>
      <c r="J163" s="340">
        <v>0</v>
      </c>
      <c r="K163" s="342">
        <v>179.49</v>
      </c>
      <c r="L163" s="342">
        <v>5.61</v>
      </c>
      <c r="M163" s="343">
        <f t="shared" si="12"/>
        <v>173.88</v>
      </c>
      <c r="N163" s="340">
        <v>0</v>
      </c>
      <c r="O163" s="340">
        <v>0</v>
      </c>
      <c r="P163" s="340">
        <f t="shared" si="10"/>
        <v>0</v>
      </c>
      <c r="Q163" s="342">
        <v>0</v>
      </c>
      <c r="R163" s="340">
        <v>0</v>
      </c>
      <c r="S163" s="340">
        <f t="shared" si="11"/>
        <v>0</v>
      </c>
      <c r="T163" s="340">
        <v>0</v>
      </c>
      <c r="U163" s="340">
        <v>0</v>
      </c>
      <c r="V163" s="340">
        <f t="shared" si="13"/>
        <v>0</v>
      </c>
      <c r="W163" s="362"/>
      <c r="X163" s="340">
        <v>0</v>
      </c>
      <c r="Y163" s="344">
        <v>0</v>
      </c>
      <c r="Z163" s="344">
        <v>0</v>
      </c>
      <c r="AA163" s="363"/>
      <c r="AB163" s="344">
        <f t="shared" si="14"/>
        <v>646.58999999999992</v>
      </c>
    </row>
    <row r="164" spans="1:28" ht="18.75">
      <c r="A164" s="333" t="s">
        <v>411</v>
      </c>
      <c r="B164" s="334" t="s">
        <v>412</v>
      </c>
      <c r="C164" s="346" t="s">
        <v>604</v>
      </c>
      <c r="D164" s="367" t="s">
        <v>605</v>
      </c>
      <c r="E164" s="337">
        <v>2</v>
      </c>
      <c r="F164" s="352">
        <v>322205</v>
      </c>
      <c r="G164" s="339" t="s">
        <v>1327</v>
      </c>
      <c r="H164" s="340">
        <v>0</v>
      </c>
      <c r="I164" s="368">
        <v>124.99</v>
      </c>
      <c r="J164" s="340">
        <v>0</v>
      </c>
      <c r="K164" s="342">
        <v>179.49</v>
      </c>
      <c r="L164" s="342">
        <v>26.04</v>
      </c>
      <c r="M164" s="343">
        <f t="shared" si="12"/>
        <v>153.45000000000002</v>
      </c>
      <c r="N164" s="340">
        <v>0</v>
      </c>
      <c r="O164" s="340">
        <v>0</v>
      </c>
      <c r="P164" s="340">
        <f t="shared" si="10"/>
        <v>0</v>
      </c>
      <c r="Q164" s="340">
        <v>344.47</v>
      </c>
      <c r="R164" s="340">
        <v>78.12</v>
      </c>
      <c r="S164" s="340">
        <f t="shared" si="11"/>
        <v>266.35000000000002</v>
      </c>
      <c r="T164" s="340">
        <v>0</v>
      </c>
      <c r="U164" s="340">
        <v>0</v>
      </c>
      <c r="V164" s="340">
        <f t="shared" si="13"/>
        <v>0</v>
      </c>
      <c r="W164" s="362"/>
      <c r="X164" s="340">
        <v>0</v>
      </c>
      <c r="Y164" s="344">
        <v>0</v>
      </c>
      <c r="Z164" s="344">
        <v>0</v>
      </c>
      <c r="AA164" s="363"/>
      <c r="AB164" s="344">
        <f t="shared" si="14"/>
        <v>544.79000000000008</v>
      </c>
    </row>
    <row r="165" spans="1:28" ht="18.75">
      <c r="L165" s="374"/>
      <c r="O165" s="375"/>
      <c r="Q165" s="376"/>
      <c r="R165" s="377"/>
    </row>
    <row r="166" spans="1:28" ht="18.75">
      <c r="D166" s="377"/>
      <c r="I166" s="381"/>
      <c r="K166" s="380"/>
      <c r="L166" s="382"/>
      <c r="M166" s="380"/>
      <c r="O166" s="375"/>
      <c r="P166" s="375"/>
      <c r="Q166" s="423"/>
      <c r="R166" s="383"/>
    </row>
    <row r="167" spans="1:28" ht="18.75">
      <c r="K167" s="373"/>
      <c r="L167" s="374"/>
      <c r="Q167" s="424"/>
      <c r="R167" s="377"/>
    </row>
    <row r="168" spans="1:28" ht="18.75">
      <c r="D168" s="425"/>
      <c r="L168" s="374"/>
      <c r="P168" s="375"/>
      <c r="Q168" s="424"/>
    </row>
    <row r="169" spans="1:28" ht="18.75">
      <c r="L169" s="374"/>
      <c r="Q169" s="424"/>
    </row>
    <row r="170" spans="1:28" ht="18.75">
      <c r="L170" s="374"/>
      <c r="Q170" s="424"/>
    </row>
    <row r="171" spans="1:28" ht="18.75">
      <c r="Q171" s="427"/>
    </row>
    <row r="172" spans="1:28" ht="18.75">
      <c r="D172" s="394"/>
      <c r="E172" s="394"/>
      <c r="F172" s="394"/>
      <c r="G172" s="394"/>
      <c r="H172" s="394"/>
      <c r="I172" s="417"/>
      <c r="J172" s="394"/>
      <c r="K172" s="394"/>
      <c r="L172" s="394"/>
      <c r="M172" s="394"/>
      <c r="N172" s="394"/>
      <c r="O172" s="394"/>
      <c r="P172" s="394"/>
      <c r="Q172" s="428"/>
      <c r="R172" s="394"/>
      <c r="S172" s="394"/>
      <c r="T172" s="394"/>
      <c r="U172" s="394"/>
      <c r="V172" s="394"/>
      <c r="W172" s="394"/>
      <c r="X172" s="394"/>
      <c r="Y172" s="394"/>
      <c r="Z172" s="394"/>
      <c r="AA172" s="394"/>
      <c r="AB172" s="394"/>
    </row>
    <row r="173" spans="1:28" ht="18.75">
      <c r="D173" s="394"/>
      <c r="E173" s="394"/>
      <c r="F173" s="394"/>
      <c r="G173" s="394"/>
      <c r="H173" s="394"/>
      <c r="I173" s="417"/>
      <c r="J173" s="394"/>
      <c r="K173" s="394"/>
      <c r="L173" s="394"/>
      <c r="M173" s="394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394"/>
      <c r="Y173" s="394"/>
      <c r="Z173" s="394"/>
      <c r="AA173" s="394"/>
      <c r="AB173" s="394"/>
    </row>
    <row r="174" spans="1:28" ht="18.75">
      <c r="D174" s="394"/>
      <c r="E174" s="394"/>
      <c r="F174" s="394"/>
      <c r="G174" s="394"/>
      <c r="H174" s="394"/>
      <c r="I174" s="417"/>
      <c r="J174" s="394"/>
      <c r="K174" s="394"/>
      <c r="L174" s="394"/>
      <c r="M174" s="394"/>
      <c r="N174" s="394"/>
      <c r="O174" s="394"/>
      <c r="P174" s="394"/>
      <c r="Q174" s="429"/>
      <c r="R174" s="394"/>
      <c r="S174" s="394"/>
      <c r="T174" s="394"/>
      <c r="U174" s="394"/>
      <c r="V174" s="394"/>
      <c r="W174" s="394"/>
      <c r="X174" s="394"/>
      <c r="Y174" s="394"/>
      <c r="Z174" s="394"/>
      <c r="AA174" s="394"/>
      <c r="AB174" s="394"/>
    </row>
    <row r="175" spans="1:28" ht="18.75">
      <c r="D175" s="394"/>
      <c r="E175" s="394"/>
      <c r="F175" s="394"/>
      <c r="G175" s="394"/>
      <c r="H175" s="394"/>
      <c r="I175" s="417"/>
      <c r="J175" s="394"/>
      <c r="K175" s="394"/>
      <c r="L175" s="394"/>
      <c r="M175" s="394"/>
      <c r="N175" s="394"/>
      <c r="O175" s="394"/>
      <c r="P175" s="394"/>
      <c r="Q175" s="394"/>
      <c r="R175" s="394"/>
      <c r="S175" s="394"/>
      <c r="T175" s="394"/>
      <c r="U175" s="394"/>
      <c r="V175" s="394"/>
      <c r="W175" s="394"/>
      <c r="X175" s="394"/>
      <c r="Y175" s="394"/>
      <c r="Z175" s="394"/>
      <c r="AA175" s="394"/>
      <c r="AB175" s="394"/>
    </row>
    <row r="176" spans="1:28" ht="18.75">
      <c r="A176" s="394"/>
      <c r="B176" s="394"/>
      <c r="C176" s="394"/>
      <c r="D176" s="394"/>
      <c r="E176" s="394"/>
      <c r="F176" s="394"/>
      <c r="G176" s="394"/>
      <c r="H176" s="394"/>
      <c r="I176" s="417"/>
      <c r="J176" s="394"/>
      <c r="K176" s="394"/>
      <c r="L176" s="394"/>
      <c r="M176" s="394"/>
      <c r="N176" s="394"/>
      <c r="O176" s="394"/>
      <c r="P176" s="394"/>
      <c r="Q176" s="394"/>
      <c r="R176" s="394"/>
      <c r="S176" s="394"/>
      <c r="T176" s="394"/>
      <c r="U176" s="394"/>
      <c r="V176" s="394"/>
      <c r="W176" s="394"/>
      <c r="X176" s="394"/>
      <c r="Y176" s="394"/>
      <c r="Z176" s="394"/>
      <c r="AA176" s="394"/>
      <c r="AB176" s="394"/>
    </row>
    <row r="177" spans="9:17" s="394" customFormat="1" ht="18.75">
      <c r="I177" s="417"/>
      <c r="Q177" s="430"/>
    </row>
    <row r="178" spans="9:17" s="394" customFormat="1" ht="18.75">
      <c r="I178" s="417"/>
    </row>
    <row r="179" spans="9:17" s="394" customFormat="1" ht="18.75">
      <c r="I179" s="417"/>
    </row>
    <row r="180" spans="9:17" s="394" customFormat="1" ht="18.75">
      <c r="I180" s="417"/>
    </row>
    <row r="181" spans="9:17" s="394" customFormat="1" ht="18.75">
      <c r="I181" s="417"/>
    </row>
    <row r="182" spans="9:17" s="394" customFormat="1" ht="18.75">
      <c r="I182" s="417"/>
    </row>
    <row r="183" spans="9:17" s="394" customFormat="1" ht="18.75">
      <c r="I183" s="417"/>
    </row>
    <row r="184" spans="9:17" s="394" customFormat="1" ht="18.75">
      <c r="I184" s="417"/>
    </row>
    <row r="185" spans="9:17" s="394" customFormat="1" ht="18.75">
      <c r="I185" s="417"/>
    </row>
    <row r="186" spans="9:17" s="394" customFormat="1" ht="18.75">
      <c r="I186" s="417"/>
      <c r="P186" s="430"/>
    </row>
    <row r="187" spans="9:17" s="394" customFormat="1" ht="18.75">
      <c r="I187" s="417"/>
      <c r="P187" s="430"/>
    </row>
    <row r="188" spans="9:17" s="394" customFormat="1" ht="18.75">
      <c r="I188" s="417"/>
      <c r="P188" s="430"/>
    </row>
    <row r="189" spans="9:17" s="394" customFormat="1" ht="18.75">
      <c r="I189" s="417"/>
      <c r="P189" s="430"/>
    </row>
    <row r="190" spans="9:17" s="394" customFormat="1" ht="18.75">
      <c r="I190" s="417"/>
      <c r="P190" s="430"/>
    </row>
    <row r="191" spans="9:17" s="394" customFormat="1" ht="18.75">
      <c r="I191" s="417"/>
    </row>
    <row r="192" spans="9:17" s="394" customFormat="1" ht="18.75">
      <c r="I192" s="417"/>
      <c r="P192" s="430"/>
    </row>
    <row r="193" spans="1:9" s="394" customFormat="1" ht="18.75">
      <c r="I193" s="417"/>
    </row>
    <row r="194" spans="1:9" s="394" customFormat="1" ht="18.75">
      <c r="A194" s="370"/>
      <c r="B194" s="370"/>
      <c r="C194" s="371"/>
      <c r="I194" s="417"/>
    </row>
    <row r="195" spans="1:9" s="394" customFormat="1" ht="18.75">
      <c r="A195" s="370"/>
      <c r="B195" s="370"/>
      <c r="C195" s="371"/>
      <c r="I195" s="417"/>
    </row>
    <row r="196" spans="1:9" s="394" customFormat="1" ht="18.75">
      <c r="A196" s="370"/>
      <c r="B196" s="370"/>
      <c r="C196" s="371"/>
      <c r="I196" s="417"/>
    </row>
    <row r="197" spans="1:9" s="394" customFormat="1" ht="18.75">
      <c r="A197" s="370"/>
      <c r="B197" s="370"/>
      <c r="C197" s="371"/>
      <c r="I197" s="417"/>
    </row>
    <row r="198" spans="1:9" s="394" customFormat="1" ht="18.75">
      <c r="A198" s="370"/>
      <c r="B198" s="370"/>
      <c r="C198" s="371"/>
      <c r="I198" s="417"/>
    </row>
    <row r="199" spans="1:9" s="394" customFormat="1" ht="18.75">
      <c r="A199" s="370"/>
      <c r="B199" s="370"/>
      <c r="C199" s="371"/>
      <c r="I199" s="417"/>
    </row>
    <row r="200" spans="1:9" s="394" customFormat="1" ht="18.75">
      <c r="A200" s="370"/>
      <c r="B200" s="370"/>
      <c r="C200" s="371"/>
      <c r="I200" s="417"/>
    </row>
    <row r="201" spans="1:9" s="394" customFormat="1" ht="18.75">
      <c r="A201" s="370"/>
      <c r="B201" s="370"/>
      <c r="C201" s="371"/>
      <c r="I201" s="417"/>
    </row>
    <row r="202" spans="1:9" s="394" customFormat="1" ht="18.75">
      <c r="A202" s="370"/>
      <c r="B202" s="370"/>
      <c r="C202" s="371"/>
      <c r="I202" s="417"/>
    </row>
    <row r="203" spans="1:9" s="394" customFormat="1" ht="18.75">
      <c r="A203" s="370"/>
      <c r="B203" s="370"/>
      <c r="C203" s="371"/>
      <c r="I203" s="417"/>
    </row>
    <row r="204" spans="1:9" s="394" customFormat="1" ht="18.75">
      <c r="A204" s="370"/>
      <c r="B204" s="370"/>
      <c r="C204" s="371"/>
      <c r="I204" s="417"/>
    </row>
    <row r="205" spans="1:9" s="394" customFormat="1" ht="18.75">
      <c r="A205" s="370"/>
      <c r="B205" s="370"/>
      <c r="C205" s="371"/>
      <c r="I205" s="417"/>
    </row>
    <row r="206" spans="1:9" s="394" customFormat="1" ht="18.75">
      <c r="A206" s="370"/>
      <c r="B206" s="370"/>
      <c r="C206" s="371"/>
      <c r="I206" s="417"/>
    </row>
    <row r="207" spans="1:9" s="394" customFormat="1" ht="18.75">
      <c r="A207" s="370"/>
      <c r="B207" s="370"/>
      <c r="C207" s="371"/>
      <c r="I207" s="417"/>
    </row>
    <row r="208" spans="1:9" s="394" customFormat="1" ht="18.75">
      <c r="A208" s="370"/>
      <c r="B208" s="370"/>
      <c r="C208" s="371"/>
      <c r="I208" s="417"/>
    </row>
    <row r="209" spans="1:9" s="394" customFormat="1" ht="18.75">
      <c r="A209" s="370"/>
      <c r="B209" s="370"/>
      <c r="C209" s="371"/>
      <c r="I209" s="417"/>
    </row>
    <row r="210" spans="1:9" s="394" customFormat="1" ht="18.75">
      <c r="A210" s="370"/>
      <c r="B210" s="370"/>
      <c r="C210" s="371"/>
      <c r="I210" s="417"/>
    </row>
    <row r="211" spans="1:9" s="394" customFormat="1" ht="18.75">
      <c r="A211" s="370"/>
      <c r="B211" s="370"/>
      <c r="C211" s="371"/>
      <c r="I211" s="417"/>
    </row>
    <row r="212" spans="1:9" s="394" customFormat="1" ht="18.75">
      <c r="A212" s="370"/>
      <c r="B212" s="370"/>
      <c r="C212" s="371"/>
      <c r="I212" s="417"/>
    </row>
    <row r="213" spans="1:9" s="394" customFormat="1" ht="18.75">
      <c r="A213" s="370"/>
      <c r="B213" s="370"/>
      <c r="C213" s="371"/>
      <c r="I213" s="417"/>
    </row>
    <row r="214" spans="1:9" s="394" customFormat="1" ht="18.75">
      <c r="A214" s="370"/>
      <c r="B214" s="370"/>
      <c r="C214" s="371"/>
      <c r="I214" s="417"/>
    </row>
    <row r="215" spans="1:9" s="394" customFormat="1" ht="18.75">
      <c r="A215" s="370"/>
      <c r="B215" s="370"/>
      <c r="C215" s="371"/>
      <c r="I215" s="417"/>
    </row>
    <row r="216" spans="1:9" s="394" customFormat="1" ht="18.75">
      <c r="A216" s="370"/>
      <c r="B216" s="370"/>
      <c r="C216" s="371"/>
      <c r="I216" s="417"/>
    </row>
    <row r="217" spans="1:9" s="394" customFormat="1" ht="18.75">
      <c r="A217" s="370"/>
      <c r="B217" s="370"/>
      <c r="C217" s="371"/>
      <c r="I217" s="417"/>
    </row>
    <row r="218" spans="1:9" s="394" customFormat="1" ht="18.75">
      <c r="A218" s="370"/>
      <c r="B218" s="370"/>
      <c r="C218" s="371"/>
      <c r="I218" s="417"/>
    </row>
    <row r="219" spans="1:9" s="394" customFormat="1" ht="18.75">
      <c r="A219" s="370"/>
      <c r="B219" s="370"/>
      <c r="C219" s="371"/>
      <c r="I219" s="417"/>
    </row>
    <row r="220" spans="1:9" s="394" customFormat="1" ht="18.75">
      <c r="A220" s="370"/>
      <c r="B220" s="370"/>
      <c r="C220" s="371"/>
      <c r="I220" s="417"/>
    </row>
    <row r="221" spans="1:9" s="394" customFormat="1" ht="18.75">
      <c r="A221" s="370"/>
      <c r="B221" s="370"/>
      <c r="C221" s="371"/>
      <c r="I221" s="417"/>
    </row>
    <row r="222" spans="1:9" s="394" customFormat="1" ht="18.75">
      <c r="A222" s="370"/>
      <c r="B222" s="370"/>
      <c r="C222" s="371"/>
      <c r="I222" s="417"/>
    </row>
    <row r="223" spans="1:9" s="394" customFormat="1" ht="18.75">
      <c r="A223" s="370"/>
      <c r="B223" s="370"/>
      <c r="C223" s="371"/>
      <c r="I223" s="417"/>
    </row>
    <row r="224" spans="1:9" s="394" customFormat="1" ht="18.75">
      <c r="A224" s="370"/>
      <c r="B224" s="370"/>
      <c r="C224" s="371"/>
      <c r="I224" s="417"/>
    </row>
    <row r="225" spans="4:28" ht="18.75">
      <c r="D225" s="394"/>
      <c r="E225" s="394"/>
      <c r="F225" s="394"/>
      <c r="G225" s="394"/>
      <c r="H225" s="394"/>
      <c r="I225" s="417"/>
      <c r="J225" s="394"/>
      <c r="K225" s="394"/>
      <c r="L225" s="394"/>
      <c r="M225" s="394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394"/>
      <c r="Y225" s="394"/>
      <c r="Z225" s="394"/>
      <c r="AA225" s="394"/>
      <c r="AB225" s="394"/>
    </row>
    <row r="226" spans="4:28" ht="18.75">
      <c r="D226" s="394"/>
      <c r="E226" s="394"/>
      <c r="F226" s="394"/>
      <c r="G226" s="394"/>
      <c r="H226" s="394"/>
      <c r="I226" s="417"/>
      <c r="J226" s="394"/>
      <c r="K226" s="394"/>
      <c r="L226" s="394"/>
      <c r="M226" s="394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394"/>
      <c r="Y226" s="394"/>
      <c r="Z226" s="394"/>
      <c r="AA226" s="394"/>
      <c r="AB226" s="394"/>
    </row>
    <row r="227" spans="4:28" ht="18.75">
      <c r="D227" s="394"/>
      <c r="E227" s="394"/>
      <c r="F227" s="394"/>
      <c r="G227" s="394"/>
      <c r="H227" s="394"/>
      <c r="I227" s="417"/>
      <c r="J227" s="394"/>
      <c r="K227" s="394"/>
      <c r="L227" s="394"/>
      <c r="M227" s="394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394"/>
      <c r="Y227" s="394"/>
      <c r="Z227" s="394"/>
      <c r="AA227" s="394"/>
      <c r="AB227" s="394"/>
    </row>
    <row r="228" spans="4:28" ht="18.75">
      <c r="D228" s="394"/>
      <c r="E228" s="394"/>
      <c r="F228" s="394"/>
      <c r="G228" s="394"/>
      <c r="H228" s="394"/>
      <c r="I228" s="417"/>
      <c r="J228" s="394"/>
      <c r="K228" s="394"/>
      <c r="L228" s="394"/>
      <c r="M228" s="394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394"/>
      <c r="Y228" s="394"/>
      <c r="Z228" s="394"/>
      <c r="AA228" s="394"/>
      <c r="AB228" s="394"/>
    </row>
    <row r="229" spans="4:28" ht="18.75">
      <c r="D229" s="394"/>
      <c r="E229" s="394"/>
      <c r="F229" s="394"/>
      <c r="G229" s="394"/>
      <c r="H229" s="394"/>
      <c r="I229" s="417"/>
      <c r="J229" s="394"/>
      <c r="K229" s="394"/>
      <c r="L229" s="394"/>
      <c r="M229" s="394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394"/>
      <c r="Y229" s="394"/>
      <c r="Z229" s="394"/>
      <c r="AA229" s="394"/>
      <c r="AB229" s="394"/>
    </row>
    <row r="230" spans="4:28" ht="18.75">
      <c r="D230" s="394"/>
      <c r="E230" s="394"/>
      <c r="F230" s="394"/>
      <c r="G230" s="394"/>
      <c r="H230" s="394"/>
      <c r="I230" s="417"/>
      <c r="J230" s="394"/>
      <c r="K230" s="394"/>
      <c r="L230" s="394"/>
      <c r="M230" s="394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394"/>
      <c r="Y230" s="394"/>
      <c r="Z230" s="394"/>
      <c r="AA230" s="394"/>
      <c r="AB230" s="394"/>
    </row>
    <row r="231" spans="4:28" ht="18.75">
      <c r="D231" s="394"/>
      <c r="E231" s="394"/>
      <c r="F231" s="394"/>
      <c r="G231" s="394"/>
      <c r="H231" s="394"/>
      <c r="I231" s="417"/>
      <c r="J231" s="394"/>
      <c r="K231" s="394"/>
      <c r="L231" s="394"/>
      <c r="M231" s="394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394"/>
      <c r="Y231" s="394"/>
      <c r="Z231" s="394"/>
      <c r="AA231" s="394"/>
      <c r="AB231" s="394"/>
    </row>
    <row r="232" spans="4:28" ht="18.75">
      <c r="D232" s="394"/>
      <c r="E232" s="394"/>
      <c r="F232" s="394"/>
      <c r="G232" s="394"/>
      <c r="H232" s="394"/>
      <c r="I232" s="417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  <c r="Z232" s="394"/>
      <c r="AA232" s="394"/>
      <c r="AB232" s="394"/>
    </row>
    <row r="233" spans="4:28" ht="18.75" customHeight="1"/>
    <row r="234" spans="4:28" ht="18.75" customHeight="1"/>
    <row r="235" spans="4:28" ht="18.75" customHeight="1"/>
    <row r="236" spans="4:28" ht="18.75" customHeight="1"/>
    <row r="237" spans="4:28" ht="18.75" customHeight="1"/>
    <row r="238" spans="4:28" ht="18.75" customHeight="1"/>
    <row r="239" spans="4:28" ht="18.75" customHeight="1"/>
    <row r="240" spans="4:28" ht="18.75" customHeight="1"/>
    <row r="241" spans="4:28" ht="18.75" customHeight="1"/>
    <row r="242" spans="4:28" ht="18.75" customHeight="1"/>
    <row r="243" spans="4:28" ht="18.75" customHeight="1"/>
    <row r="244" spans="4:28" ht="18.75" customHeight="1"/>
    <row r="245" spans="4:28" ht="18.75" customHeight="1"/>
    <row r="246" spans="4:28" ht="18.75" customHeight="1"/>
    <row r="247" spans="4:28" ht="18.75" customHeight="1"/>
    <row r="248" spans="4:28" ht="18.75" customHeight="1"/>
    <row r="249" spans="4:28" ht="18.75" customHeight="1"/>
    <row r="250" spans="4:28" ht="18.75" customHeight="1"/>
    <row r="251" spans="4:28" ht="18.75" customHeight="1"/>
    <row r="252" spans="4:28" ht="18.75" customHeight="1"/>
    <row r="253" spans="4:28" ht="18.75">
      <c r="D253" s="394"/>
      <c r="E253" s="394"/>
      <c r="F253" s="394"/>
      <c r="G253" s="394"/>
      <c r="H253" s="394"/>
      <c r="I253" s="417"/>
      <c r="J253" s="394"/>
      <c r="K253" s="394"/>
      <c r="L253" s="394"/>
      <c r="M253" s="394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394"/>
      <c r="Y253" s="394"/>
      <c r="Z253" s="394"/>
      <c r="AA253" s="394"/>
      <c r="AB253" s="394"/>
    </row>
    <row r="254" spans="4:28" ht="18.75" customHeight="1"/>
    <row r="255" spans="4:28" ht="18.75" customHeight="1"/>
    <row r="256" spans="4:28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protectedRanges>
    <protectedRange sqref="D8:D9" name="Intervalo1_2_1_2_1_1_1_5"/>
    <protectedRange sqref="B2:B22" name="Intervalo2_1_1_1_1_1_3"/>
    <protectedRange sqref="B23:B164" name="Intervalo2_1_1_1_1_1_21_1"/>
  </protectedRanges>
  <printOptions horizontalCentered="1" verticalCentered="1"/>
  <pageMargins left="0.19685039370078741" right="0.19685039370078741" top="0.59055118110236227" bottom="0.59055118110236227" header="0" footer="0"/>
  <pageSetup paperSize="9" scale="2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98"/>
  <sheetViews>
    <sheetView topLeftCell="H111" zoomScale="80" zoomScaleNormal="80" workbookViewId="0">
      <selection activeCell="O137" sqref="O137"/>
    </sheetView>
  </sheetViews>
  <sheetFormatPr defaultColWidth="14.42578125" defaultRowHeight="15" customHeight="1"/>
  <cols>
    <col min="1" max="1" width="30.140625" customWidth="1"/>
    <col min="2" max="2" width="82.140625" customWidth="1"/>
    <col min="3" max="3" width="26.42578125" customWidth="1"/>
    <col min="4" max="4" width="31" customWidth="1"/>
    <col min="5" max="5" width="77.140625" customWidth="1"/>
    <col min="6" max="7" width="13.28515625" customWidth="1"/>
    <col min="8" max="8" width="20.42578125" customWidth="1"/>
    <col min="9" max="9" width="17.28515625" customWidth="1"/>
    <col min="10" max="10" width="58.140625" customWidth="1"/>
    <col min="11" max="11" width="19.85546875" customWidth="1"/>
    <col min="12" max="12" width="18.5703125" customWidth="1"/>
    <col min="13" max="32" width="8.7109375" customWidth="1"/>
  </cols>
  <sheetData>
    <row r="1" spans="1:32" ht="56.25">
      <c r="A1" s="237" t="s">
        <v>395</v>
      </c>
      <c r="B1" s="237" t="s">
        <v>396</v>
      </c>
      <c r="C1" s="237" t="s">
        <v>627</v>
      </c>
      <c r="D1" s="237" t="s">
        <v>628</v>
      </c>
      <c r="E1" s="237" t="s">
        <v>629</v>
      </c>
      <c r="F1" s="237" t="s">
        <v>630</v>
      </c>
      <c r="G1" s="238" t="s">
        <v>631</v>
      </c>
      <c r="H1" s="238" t="s">
        <v>632</v>
      </c>
      <c r="I1" s="237" t="s">
        <v>633</v>
      </c>
      <c r="J1" s="239" t="s">
        <v>634</v>
      </c>
      <c r="K1" s="237" t="s">
        <v>635</v>
      </c>
      <c r="L1" s="240" t="s">
        <v>636</v>
      </c>
      <c r="M1" s="241"/>
    </row>
    <row r="2" spans="1:32" ht="18.75">
      <c r="A2" s="242" t="s">
        <v>411</v>
      </c>
      <c r="B2" s="243" t="s">
        <v>412</v>
      </c>
      <c r="C2" s="235" t="s">
        <v>637</v>
      </c>
      <c r="D2" s="235" t="s">
        <v>638</v>
      </c>
      <c r="E2" s="233" t="s">
        <v>639</v>
      </c>
      <c r="F2" s="244" t="s">
        <v>640</v>
      </c>
      <c r="G2" s="245" t="s">
        <v>641</v>
      </c>
      <c r="H2" s="235" t="s">
        <v>642</v>
      </c>
      <c r="I2" s="235" t="s">
        <v>643</v>
      </c>
      <c r="J2" s="246" t="s">
        <v>644</v>
      </c>
      <c r="K2" s="247" t="s">
        <v>645</v>
      </c>
      <c r="L2" s="248">
        <v>1037.3</v>
      </c>
      <c r="M2" s="249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</row>
    <row r="3" spans="1:32" ht="18.75">
      <c r="A3" s="242" t="s">
        <v>411</v>
      </c>
      <c r="B3" s="243" t="s">
        <v>412</v>
      </c>
      <c r="C3" s="251" t="s">
        <v>637</v>
      </c>
      <c r="D3" s="235" t="s">
        <v>638</v>
      </c>
      <c r="E3" s="233" t="s">
        <v>639</v>
      </c>
      <c r="F3" s="244" t="s">
        <v>640</v>
      </c>
      <c r="G3" s="245" t="s">
        <v>641</v>
      </c>
      <c r="H3" s="251" t="s">
        <v>646</v>
      </c>
      <c r="I3" s="251" t="s">
        <v>647</v>
      </c>
      <c r="J3" s="252" t="s">
        <v>648</v>
      </c>
      <c r="K3" s="253">
        <v>2611606</v>
      </c>
      <c r="L3" s="248">
        <v>6201.24</v>
      </c>
      <c r="M3" s="249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</row>
    <row r="4" spans="1:32" ht="18.75">
      <c r="A4" s="242" t="s">
        <v>411</v>
      </c>
      <c r="B4" s="243" t="s">
        <v>412</v>
      </c>
      <c r="C4" s="242" t="s">
        <v>637</v>
      </c>
      <c r="D4" s="254" t="s">
        <v>649</v>
      </c>
      <c r="E4" s="244" t="s">
        <v>639</v>
      </c>
      <c r="F4" s="244" t="s">
        <v>640</v>
      </c>
      <c r="G4" s="245" t="s">
        <v>641</v>
      </c>
      <c r="H4" s="251" t="s">
        <v>650</v>
      </c>
      <c r="I4" s="251" t="s">
        <v>651</v>
      </c>
      <c r="J4" s="252" t="s">
        <v>652</v>
      </c>
      <c r="K4" s="253">
        <v>2611606</v>
      </c>
      <c r="L4" s="248">
        <v>6470.47</v>
      </c>
      <c r="M4" s="249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</row>
    <row r="5" spans="1:32" ht="18.75">
      <c r="A5" s="242" t="s">
        <v>411</v>
      </c>
      <c r="B5" s="243" t="s">
        <v>412</v>
      </c>
      <c r="C5" s="242" t="s">
        <v>637</v>
      </c>
      <c r="D5" s="254" t="s">
        <v>653</v>
      </c>
      <c r="E5" s="244" t="s">
        <v>654</v>
      </c>
      <c r="F5" s="251" t="s">
        <v>640</v>
      </c>
      <c r="G5" s="245" t="s">
        <v>641</v>
      </c>
      <c r="H5" s="251" t="s">
        <v>655</v>
      </c>
      <c r="I5" s="251" t="s">
        <v>656</v>
      </c>
      <c r="J5" s="252" t="s">
        <v>657</v>
      </c>
      <c r="K5" s="253">
        <v>5208707</v>
      </c>
      <c r="L5" s="248">
        <v>605.85</v>
      </c>
      <c r="M5" s="249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</row>
    <row r="6" spans="1:32" ht="18.75">
      <c r="A6" s="242" t="s">
        <v>411</v>
      </c>
      <c r="B6" s="243" t="s">
        <v>412</v>
      </c>
      <c r="C6" s="242" t="s">
        <v>637</v>
      </c>
      <c r="D6" s="254" t="s">
        <v>653</v>
      </c>
      <c r="E6" s="244" t="s">
        <v>654</v>
      </c>
      <c r="F6" s="244" t="s">
        <v>640</v>
      </c>
      <c r="G6" s="245" t="s">
        <v>641</v>
      </c>
      <c r="H6" s="251" t="s">
        <v>658</v>
      </c>
      <c r="I6" s="251" t="s">
        <v>656</v>
      </c>
      <c r="J6" s="252" t="s">
        <v>659</v>
      </c>
      <c r="K6" s="253">
        <v>5208707</v>
      </c>
      <c r="L6" s="248">
        <v>8252.7199999999993</v>
      </c>
      <c r="M6" s="249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</row>
    <row r="7" spans="1:32" ht="18.75">
      <c r="A7" s="242" t="s">
        <v>411</v>
      </c>
      <c r="B7" s="243" t="s">
        <v>412</v>
      </c>
      <c r="C7" s="242" t="s">
        <v>369</v>
      </c>
      <c r="D7" s="254" t="s">
        <v>660</v>
      </c>
      <c r="E7" s="244" t="s">
        <v>661</v>
      </c>
      <c r="F7" s="244" t="s">
        <v>640</v>
      </c>
      <c r="G7" s="245" t="s">
        <v>641</v>
      </c>
      <c r="H7" s="251" t="s">
        <v>662</v>
      </c>
      <c r="I7" s="251" t="s">
        <v>656</v>
      </c>
      <c r="J7" s="252" t="s">
        <v>663</v>
      </c>
      <c r="K7" s="253">
        <v>4301701</v>
      </c>
      <c r="L7" s="248">
        <v>8126.4</v>
      </c>
      <c r="M7" s="249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</row>
    <row r="8" spans="1:32" ht="18.75">
      <c r="A8" s="242" t="s">
        <v>411</v>
      </c>
      <c r="B8" s="243" t="s">
        <v>412</v>
      </c>
      <c r="C8" s="242" t="s">
        <v>637</v>
      </c>
      <c r="D8" s="254" t="s">
        <v>664</v>
      </c>
      <c r="E8" s="244" t="s">
        <v>665</v>
      </c>
      <c r="F8" s="244" t="s">
        <v>640</v>
      </c>
      <c r="G8" s="245" t="s">
        <v>641</v>
      </c>
      <c r="H8" s="251" t="s">
        <v>666</v>
      </c>
      <c r="I8" s="251" t="s">
        <v>667</v>
      </c>
      <c r="J8" s="252" t="s">
        <v>668</v>
      </c>
      <c r="K8" s="253">
        <v>2611606</v>
      </c>
      <c r="L8" s="248">
        <v>1360</v>
      </c>
      <c r="M8" s="249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</row>
    <row r="9" spans="1:32" ht="18.75">
      <c r="A9" s="242" t="s">
        <v>411</v>
      </c>
      <c r="B9" s="243" t="s">
        <v>412</v>
      </c>
      <c r="C9" s="235" t="s">
        <v>369</v>
      </c>
      <c r="D9" s="235" t="s">
        <v>669</v>
      </c>
      <c r="E9" s="233" t="s">
        <v>670</v>
      </c>
      <c r="F9" s="233" t="s">
        <v>640</v>
      </c>
      <c r="G9" s="245" t="s">
        <v>641</v>
      </c>
      <c r="H9" s="251" t="s">
        <v>671</v>
      </c>
      <c r="I9" s="251" t="s">
        <v>672</v>
      </c>
      <c r="J9" s="252" t="s">
        <v>673</v>
      </c>
      <c r="K9" s="255">
        <v>2602902</v>
      </c>
      <c r="L9" s="248">
        <v>2499</v>
      </c>
      <c r="M9" s="249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  <c r="AC9" s="250"/>
      <c r="AD9" s="250"/>
      <c r="AE9" s="250"/>
      <c r="AF9" s="250"/>
    </row>
    <row r="10" spans="1:32" ht="18.75">
      <c r="A10" s="242" t="s">
        <v>411</v>
      </c>
      <c r="B10" s="243" t="s">
        <v>412</v>
      </c>
      <c r="C10" s="242" t="s">
        <v>637</v>
      </c>
      <c r="D10" s="251" t="s">
        <v>674</v>
      </c>
      <c r="E10" s="244" t="s">
        <v>675</v>
      </c>
      <c r="F10" s="244" t="s">
        <v>640</v>
      </c>
      <c r="G10" s="245" t="s">
        <v>641</v>
      </c>
      <c r="H10" s="251" t="s">
        <v>676</v>
      </c>
      <c r="I10" s="251" t="s">
        <v>667</v>
      </c>
      <c r="J10" s="252" t="s">
        <v>677</v>
      </c>
      <c r="K10" s="256">
        <v>2611606</v>
      </c>
      <c r="L10" s="248">
        <v>948</v>
      </c>
      <c r="M10" s="249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</row>
    <row r="11" spans="1:32" ht="18.75">
      <c r="A11" s="242" t="s">
        <v>411</v>
      </c>
      <c r="B11" s="243" t="s">
        <v>412</v>
      </c>
      <c r="C11" s="235" t="s">
        <v>369</v>
      </c>
      <c r="D11" s="235" t="s">
        <v>678</v>
      </c>
      <c r="E11" s="234" t="s">
        <v>679</v>
      </c>
      <c r="F11" s="233" t="s">
        <v>640</v>
      </c>
      <c r="G11" s="233" t="s">
        <v>641</v>
      </c>
      <c r="H11" s="234">
        <v>202530</v>
      </c>
      <c r="I11" s="257">
        <v>44946</v>
      </c>
      <c r="J11" s="252" t="s">
        <v>680</v>
      </c>
      <c r="K11" s="255">
        <v>3136702</v>
      </c>
      <c r="L11" s="248">
        <v>10380.18</v>
      </c>
      <c r="M11" s="249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</row>
    <row r="12" spans="1:32" ht="18.75">
      <c r="A12" s="242" t="s">
        <v>411</v>
      </c>
      <c r="B12" s="243" t="s">
        <v>412</v>
      </c>
      <c r="C12" s="235" t="s">
        <v>637</v>
      </c>
      <c r="D12" s="235" t="s">
        <v>681</v>
      </c>
      <c r="E12" s="233" t="s">
        <v>682</v>
      </c>
      <c r="F12" s="244" t="s">
        <v>640</v>
      </c>
      <c r="G12" s="245" t="s">
        <v>641</v>
      </c>
      <c r="H12" s="235" t="s">
        <v>683</v>
      </c>
      <c r="I12" s="235" t="s">
        <v>667</v>
      </c>
      <c r="J12" s="246" t="s">
        <v>684</v>
      </c>
      <c r="K12" s="247" t="s">
        <v>645</v>
      </c>
      <c r="L12" s="248">
        <v>454.12</v>
      </c>
      <c r="M12" s="249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</row>
    <row r="13" spans="1:32" ht="18.75">
      <c r="A13" s="242" t="s">
        <v>411</v>
      </c>
      <c r="B13" s="243" t="s">
        <v>412</v>
      </c>
      <c r="C13" s="258" t="s">
        <v>637</v>
      </c>
      <c r="D13" s="251" t="s">
        <v>638</v>
      </c>
      <c r="E13" s="244" t="s">
        <v>639</v>
      </c>
      <c r="F13" s="245" t="s">
        <v>640</v>
      </c>
      <c r="G13" s="245" t="s">
        <v>641</v>
      </c>
      <c r="H13" s="251" t="s">
        <v>685</v>
      </c>
      <c r="I13" s="251" t="s">
        <v>672</v>
      </c>
      <c r="J13" s="252" t="s">
        <v>686</v>
      </c>
      <c r="K13" s="253">
        <v>2611606</v>
      </c>
      <c r="L13" s="248">
        <v>4952.21</v>
      </c>
      <c r="M13" s="249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</row>
    <row r="14" spans="1:32" ht="18.75">
      <c r="A14" s="242" t="s">
        <v>411</v>
      </c>
      <c r="B14" s="243" t="s">
        <v>412</v>
      </c>
      <c r="C14" s="258" t="s">
        <v>687</v>
      </c>
      <c r="D14" s="251" t="s">
        <v>688</v>
      </c>
      <c r="E14" s="244" t="s">
        <v>689</v>
      </c>
      <c r="F14" s="245" t="s">
        <v>640</v>
      </c>
      <c r="G14" s="245" t="s">
        <v>641</v>
      </c>
      <c r="H14" s="251" t="s">
        <v>690</v>
      </c>
      <c r="I14" s="251" t="s">
        <v>691</v>
      </c>
      <c r="J14" s="252" t="s">
        <v>692</v>
      </c>
      <c r="K14" s="253">
        <v>2607901</v>
      </c>
      <c r="L14" s="248">
        <v>738.08</v>
      </c>
      <c r="M14" s="249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</row>
    <row r="15" spans="1:32" ht="18.75">
      <c r="A15" s="242" t="s">
        <v>411</v>
      </c>
      <c r="B15" s="243" t="s">
        <v>412</v>
      </c>
      <c r="C15" s="251" t="s">
        <v>687</v>
      </c>
      <c r="D15" s="251" t="s">
        <v>693</v>
      </c>
      <c r="E15" s="244" t="s">
        <v>694</v>
      </c>
      <c r="F15" s="245" t="s">
        <v>640</v>
      </c>
      <c r="G15" s="245" t="s">
        <v>641</v>
      </c>
      <c r="H15" s="251" t="s">
        <v>695</v>
      </c>
      <c r="I15" s="251" t="s">
        <v>696</v>
      </c>
      <c r="J15" s="252" t="s">
        <v>697</v>
      </c>
      <c r="K15" s="253">
        <v>2607901</v>
      </c>
      <c r="L15" s="248">
        <v>1560</v>
      </c>
      <c r="M15" s="249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</row>
    <row r="16" spans="1:32" ht="16.5" customHeight="1">
      <c r="A16" s="242" t="s">
        <v>411</v>
      </c>
      <c r="B16" s="243" t="s">
        <v>412</v>
      </c>
      <c r="C16" s="251" t="s">
        <v>687</v>
      </c>
      <c r="D16" s="251" t="s">
        <v>698</v>
      </c>
      <c r="E16" s="244" t="s">
        <v>699</v>
      </c>
      <c r="F16" s="245" t="s">
        <v>640</v>
      </c>
      <c r="G16" s="245" t="s">
        <v>641</v>
      </c>
      <c r="H16" s="251" t="s">
        <v>700</v>
      </c>
      <c r="I16" s="251" t="s">
        <v>643</v>
      </c>
      <c r="J16" s="252" t="s">
        <v>701</v>
      </c>
      <c r="K16" s="253">
        <v>2611606</v>
      </c>
      <c r="L16" s="248">
        <v>480</v>
      </c>
      <c r="M16" s="249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</row>
    <row r="17" spans="1:32" ht="18.75">
      <c r="A17" s="242" t="s">
        <v>411</v>
      </c>
      <c r="B17" s="243" t="s">
        <v>412</v>
      </c>
      <c r="C17" s="251" t="s">
        <v>702</v>
      </c>
      <c r="D17" s="251" t="s">
        <v>660</v>
      </c>
      <c r="E17" s="244" t="s">
        <v>703</v>
      </c>
      <c r="F17" s="244" t="s">
        <v>640</v>
      </c>
      <c r="G17" s="245" t="s">
        <v>641</v>
      </c>
      <c r="H17" s="251" t="s">
        <v>704</v>
      </c>
      <c r="I17" s="251" t="s">
        <v>705</v>
      </c>
      <c r="J17" s="252" t="s">
        <v>706</v>
      </c>
      <c r="K17" s="253">
        <v>2606804</v>
      </c>
      <c r="L17" s="248">
        <v>2550</v>
      </c>
      <c r="M17" s="259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</row>
    <row r="18" spans="1:32" ht="18.75">
      <c r="A18" s="242" t="s">
        <v>411</v>
      </c>
      <c r="B18" s="243" t="s">
        <v>412</v>
      </c>
      <c r="C18" s="235" t="s">
        <v>687</v>
      </c>
      <c r="D18" s="235" t="s">
        <v>707</v>
      </c>
      <c r="E18" s="234" t="s">
        <v>708</v>
      </c>
      <c r="F18" s="233" t="s">
        <v>640</v>
      </c>
      <c r="G18" s="233" t="s">
        <v>641</v>
      </c>
      <c r="H18" s="234">
        <v>905959</v>
      </c>
      <c r="I18" s="257">
        <v>44957</v>
      </c>
      <c r="J18" s="252" t="s">
        <v>709</v>
      </c>
      <c r="K18" s="256">
        <v>2611606</v>
      </c>
      <c r="L18" s="248">
        <v>368.84</v>
      </c>
      <c r="M18" s="259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</row>
    <row r="19" spans="1:32" ht="18.75">
      <c r="A19" s="242" t="s">
        <v>411</v>
      </c>
      <c r="B19" s="243" t="s">
        <v>412</v>
      </c>
      <c r="C19" s="235" t="s">
        <v>687</v>
      </c>
      <c r="D19" s="235" t="s">
        <v>707</v>
      </c>
      <c r="E19" s="234" t="s">
        <v>708</v>
      </c>
      <c r="F19" s="244" t="s">
        <v>640</v>
      </c>
      <c r="G19" s="245" t="s">
        <v>641</v>
      </c>
      <c r="H19" s="251" t="s">
        <v>710</v>
      </c>
      <c r="I19" s="251" t="s">
        <v>711</v>
      </c>
      <c r="J19" s="252" t="s">
        <v>712</v>
      </c>
      <c r="K19" s="255">
        <v>2611606</v>
      </c>
      <c r="L19" s="248">
        <v>1030</v>
      </c>
      <c r="M19" s="259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</row>
    <row r="20" spans="1:32" ht="18.75">
      <c r="A20" s="242" t="s">
        <v>411</v>
      </c>
      <c r="B20" s="243" t="s">
        <v>412</v>
      </c>
      <c r="C20" s="235" t="s">
        <v>637</v>
      </c>
      <c r="D20" s="235" t="s">
        <v>713</v>
      </c>
      <c r="E20" s="234" t="s">
        <v>714</v>
      </c>
      <c r="F20" s="233" t="s">
        <v>640</v>
      </c>
      <c r="G20" s="233" t="s">
        <v>641</v>
      </c>
      <c r="H20" s="234">
        <v>176923</v>
      </c>
      <c r="I20" s="257">
        <v>44972</v>
      </c>
      <c r="J20" s="252" t="s">
        <v>715</v>
      </c>
      <c r="K20" s="256">
        <v>2603454</v>
      </c>
      <c r="L20" s="248">
        <v>1453.32</v>
      </c>
      <c r="M20" s="249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</row>
    <row r="21" spans="1:32" ht="15.75" customHeight="1">
      <c r="A21" s="242" t="s">
        <v>411</v>
      </c>
      <c r="B21" s="243" t="s">
        <v>412</v>
      </c>
      <c r="C21" s="251" t="s">
        <v>637</v>
      </c>
      <c r="D21" s="254" t="s">
        <v>649</v>
      </c>
      <c r="E21" s="244" t="s">
        <v>639</v>
      </c>
      <c r="F21" s="244" t="s">
        <v>640</v>
      </c>
      <c r="G21" s="245" t="s">
        <v>641</v>
      </c>
      <c r="H21" s="251" t="s">
        <v>716</v>
      </c>
      <c r="I21" s="251" t="s">
        <v>672</v>
      </c>
      <c r="J21" s="252" t="s">
        <v>717</v>
      </c>
      <c r="K21" s="253">
        <v>2611606</v>
      </c>
      <c r="L21" s="248">
        <v>5244.67</v>
      </c>
      <c r="M21" s="249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</row>
    <row r="22" spans="1:32" ht="15.75" customHeight="1">
      <c r="A22" s="242" t="s">
        <v>411</v>
      </c>
      <c r="B22" s="243" t="s">
        <v>412</v>
      </c>
      <c r="C22" s="235" t="s">
        <v>369</v>
      </c>
      <c r="D22" s="235" t="s">
        <v>653</v>
      </c>
      <c r="E22" s="233" t="s">
        <v>654</v>
      </c>
      <c r="F22" s="233" t="s">
        <v>640</v>
      </c>
      <c r="G22" s="245" t="s">
        <v>641</v>
      </c>
      <c r="H22" s="251" t="s">
        <v>718</v>
      </c>
      <c r="I22" s="251" t="s">
        <v>667</v>
      </c>
      <c r="J22" s="252" t="s">
        <v>719</v>
      </c>
      <c r="K22" s="255">
        <v>5208707</v>
      </c>
      <c r="L22" s="248">
        <v>2928.1</v>
      </c>
      <c r="M22" s="249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</row>
    <row r="23" spans="1:32" ht="15.75" customHeight="1">
      <c r="A23" s="242" t="s">
        <v>411</v>
      </c>
      <c r="B23" s="243" t="s">
        <v>412</v>
      </c>
      <c r="C23" s="251" t="s">
        <v>637</v>
      </c>
      <c r="D23" s="235" t="s">
        <v>653</v>
      </c>
      <c r="E23" s="233" t="s">
        <v>654</v>
      </c>
      <c r="F23" s="245" t="s">
        <v>640</v>
      </c>
      <c r="G23" s="245" t="s">
        <v>641</v>
      </c>
      <c r="H23" s="251" t="s">
        <v>720</v>
      </c>
      <c r="I23" s="251" t="s">
        <v>667</v>
      </c>
      <c r="J23" s="252" t="s">
        <v>721</v>
      </c>
      <c r="K23" s="253">
        <v>5208707</v>
      </c>
      <c r="L23" s="248">
        <v>2657.5</v>
      </c>
      <c r="M23" s="249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</row>
    <row r="24" spans="1:32" ht="15.75" customHeight="1">
      <c r="A24" s="242" t="s">
        <v>411</v>
      </c>
      <c r="B24" s="243" t="s">
        <v>412</v>
      </c>
      <c r="C24" s="251" t="s">
        <v>637</v>
      </c>
      <c r="D24" s="251" t="s">
        <v>722</v>
      </c>
      <c r="E24" s="244" t="s">
        <v>723</v>
      </c>
      <c r="F24" s="245" t="s">
        <v>640</v>
      </c>
      <c r="G24" s="245" t="s">
        <v>641</v>
      </c>
      <c r="H24" s="251" t="s">
        <v>724</v>
      </c>
      <c r="I24" s="257">
        <v>44974</v>
      </c>
      <c r="J24" s="252" t="s">
        <v>725</v>
      </c>
      <c r="K24" s="256">
        <v>2611606</v>
      </c>
      <c r="L24" s="248">
        <v>1450</v>
      </c>
      <c r="M24" s="249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</row>
    <row r="25" spans="1:32" ht="15.75" customHeight="1">
      <c r="A25" s="242" t="s">
        <v>411</v>
      </c>
      <c r="B25" s="243" t="s">
        <v>412</v>
      </c>
      <c r="C25" s="251" t="s">
        <v>637</v>
      </c>
      <c r="D25" s="251" t="s">
        <v>726</v>
      </c>
      <c r="E25" s="244" t="s">
        <v>727</v>
      </c>
      <c r="F25" s="245" t="s">
        <v>640</v>
      </c>
      <c r="G25" s="245" t="s">
        <v>641</v>
      </c>
      <c r="H25" s="251" t="s">
        <v>728</v>
      </c>
      <c r="I25" s="251" t="s">
        <v>711</v>
      </c>
      <c r="J25" s="252" t="s">
        <v>729</v>
      </c>
      <c r="K25" s="260">
        <v>2611606</v>
      </c>
      <c r="L25" s="248">
        <v>370</v>
      </c>
      <c r="M25" s="249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</row>
    <row r="26" spans="1:32" ht="15.75" customHeight="1">
      <c r="A26" s="242" t="s">
        <v>411</v>
      </c>
      <c r="B26" s="243" t="s">
        <v>412</v>
      </c>
      <c r="C26" s="251" t="s">
        <v>386</v>
      </c>
      <c r="D26" s="251" t="s">
        <v>688</v>
      </c>
      <c r="E26" s="244" t="s">
        <v>689</v>
      </c>
      <c r="F26" s="245" t="s">
        <v>640</v>
      </c>
      <c r="G26" s="245" t="s">
        <v>641</v>
      </c>
      <c r="H26" s="251" t="s">
        <v>730</v>
      </c>
      <c r="I26" s="251" t="s">
        <v>731</v>
      </c>
      <c r="J26" s="252" t="s">
        <v>732</v>
      </c>
      <c r="K26" s="260">
        <v>2607901</v>
      </c>
      <c r="L26" s="248">
        <v>299.39999999999998</v>
      </c>
      <c r="M26" s="249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</row>
    <row r="27" spans="1:32" ht="15.75" customHeight="1">
      <c r="A27" s="242" t="s">
        <v>411</v>
      </c>
      <c r="B27" s="243" t="s">
        <v>412</v>
      </c>
      <c r="C27" s="251" t="s">
        <v>687</v>
      </c>
      <c r="D27" s="251" t="s">
        <v>688</v>
      </c>
      <c r="E27" s="244" t="s">
        <v>689</v>
      </c>
      <c r="F27" s="245" t="s">
        <v>640</v>
      </c>
      <c r="G27" s="245" t="s">
        <v>641</v>
      </c>
      <c r="H27" s="251" t="s">
        <v>733</v>
      </c>
      <c r="I27" s="251" t="s">
        <v>731</v>
      </c>
      <c r="J27" s="252" t="s">
        <v>734</v>
      </c>
      <c r="K27" s="255">
        <v>2607901</v>
      </c>
      <c r="L27" s="248">
        <v>270.8</v>
      </c>
      <c r="M27" s="249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</row>
    <row r="28" spans="1:32" ht="15.75" customHeight="1">
      <c r="A28" s="242" t="s">
        <v>411</v>
      </c>
      <c r="B28" s="243" t="s">
        <v>412</v>
      </c>
      <c r="C28" s="251" t="s">
        <v>687</v>
      </c>
      <c r="D28" s="251" t="s">
        <v>735</v>
      </c>
      <c r="E28" s="244" t="s">
        <v>736</v>
      </c>
      <c r="F28" s="245" t="s">
        <v>640</v>
      </c>
      <c r="G28" s="245" t="s">
        <v>641</v>
      </c>
      <c r="H28" s="251" t="s">
        <v>737</v>
      </c>
      <c r="I28" s="251" t="s">
        <v>672</v>
      </c>
      <c r="J28" s="252" t="s">
        <v>738</v>
      </c>
      <c r="K28" s="253">
        <v>2611606</v>
      </c>
      <c r="L28" s="248">
        <v>358.5</v>
      </c>
      <c r="M28" s="249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</row>
    <row r="29" spans="1:32" ht="15.75" customHeight="1">
      <c r="A29" s="242" t="s">
        <v>411</v>
      </c>
      <c r="B29" s="243" t="s">
        <v>412</v>
      </c>
      <c r="C29" s="251" t="s">
        <v>687</v>
      </c>
      <c r="D29" s="251" t="s">
        <v>698</v>
      </c>
      <c r="E29" s="244" t="s">
        <v>699</v>
      </c>
      <c r="F29" s="245" t="s">
        <v>640</v>
      </c>
      <c r="G29" s="245" t="s">
        <v>641</v>
      </c>
      <c r="H29" s="251" t="s">
        <v>739</v>
      </c>
      <c r="I29" s="251" t="s">
        <v>667</v>
      </c>
      <c r="J29" s="252" t="s">
        <v>740</v>
      </c>
      <c r="K29" s="256">
        <v>2611606</v>
      </c>
      <c r="L29" s="261">
        <v>540</v>
      </c>
      <c r="M29" s="249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</row>
    <row r="30" spans="1:32" ht="15.75" customHeight="1">
      <c r="A30" s="242" t="s">
        <v>411</v>
      </c>
      <c r="B30" s="243" t="s">
        <v>412</v>
      </c>
      <c r="C30" s="251" t="s">
        <v>386</v>
      </c>
      <c r="D30" s="251" t="s">
        <v>741</v>
      </c>
      <c r="E30" s="244" t="s">
        <v>742</v>
      </c>
      <c r="F30" s="245" t="s">
        <v>640</v>
      </c>
      <c r="G30" s="245" t="s">
        <v>641</v>
      </c>
      <c r="H30" s="234">
        <v>24156</v>
      </c>
      <c r="I30" s="257">
        <v>44984</v>
      </c>
      <c r="J30" s="252" t="s">
        <v>743</v>
      </c>
      <c r="K30" s="253">
        <v>2607901</v>
      </c>
      <c r="L30" s="236">
        <v>705.9</v>
      </c>
      <c r="M30" s="249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</row>
    <row r="31" spans="1:32" ht="15.75" customHeight="1">
      <c r="A31" s="242" t="s">
        <v>411</v>
      </c>
      <c r="B31" s="243" t="s">
        <v>412</v>
      </c>
      <c r="C31" s="251" t="s">
        <v>386</v>
      </c>
      <c r="D31" s="251" t="s">
        <v>741</v>
      </c>
      <c r="E31" s="244" t="s">
        <v>742</v>
      </c>
      <c r="F31" s="245" t="s">
        <v>640</v>
      </c>
      <c r="G31" s="245" t="s">
        <v>641</v>
      </c>
      <c r="H31" s="251" t="s">
        <v>744</v>
      </c>
      <c r="I31" s="251" t="s">
        <v>745</v>
      </c>
      <c r="J31" s="252" t="s">
        <v>746</v>
      </c>
      <c r="K31" s="260">
        <v>2607901</v>
      </c>
      <c r="L31" s="248">
        <v>705.9</v>
      </c>
      <c r="M31" s="249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</row>
    <row r="32" spans="1:32" ht="15.75" customHeight="1">
      <c r="A32" s="242" t="s">
        <v>411</v>
      </c>
      <c r="B32" s="243" t="s">
        <v>412</v>
      </c>
      <c r="C32" s="251" t="s">
        <v>386</v>
      </c>
      <c r="D32" s="251" t="s">
        <v>747</v>
      </c>
      <c r="E32" s="244" t="s">
        <v>748</v>
      </c>
      <c r="F32" s="245" t="s">
        <v>640</v>
      </c>
      <c r="G32" s="245" t="s">
        <v>641</v>
      </c>
      <c r="H32" s="251" t="s">
        <v>749</v>
      </c>
      <c r="I32" s="251" t="s">
        <v>750</v>
      </c>
      <c r="J32" s="252" t="s">
        <v>751</v>
      </c>
      <c r="K32" s="260">
        <v>2611606</v>
      </c>
      <c r="L32" s="248">
        <v>5476.02</v>
      </c>
      <c r="M32" s="249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</row>
    <row r="33" spans="1:32" ht="15.75" customHeight="1">
      <c r="A33" s="242" t="s">
        <v>411</v>
      </c>
      <c r="B33" s="243" t="s">
        <v>412</v>
      </c>
      <c r="C33" s="251" t="s">
        <v>297</v>
      </c>
      <c r="D33" s="251" t="s">
        <v>752</v>
      </c>
      <c r="E33" s="244" t="s">
        <v>753</v>
      </c>
      <c r="F33" s="245" t="s">
        <v>640</v>
      </c>
      <c r="G33" s="245" t="s">
        <v>641</v>
      </c>
      <c r="H33" s="251" t="s">
        <v>754</v>
      </c>
      <c r="I33" s="251" t="s">
        <v>755</v>
      </c>
      <c r="J33" s="252" t="s">
        <v>756</v>
      </c>
      <c r="K33" s="255">
        <v>2611606</v>
      </c>
      <c r="L33" s="248">
        <v>627.48</v>
      </c>
      <c r="M33" s="249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</row>
    <row r="34" spans="1:32" ht="15.75" customHeight="1">
      <c r="A34" s="254" t="s">
        <v>411</v>
      </c>
      <c r="B34" s="243" t="s">
        <v>412</v>
      </c>
      <c r="C34" s="242" t="s">
        <v>757</v>
      </c>
      <c r="D34" s="254" t="s">
        <v>758</v>
      </c>
      <c r="E34" s="244" t="s">
        <v>759</v>
      </c>
      <c r="F34" s="244" t="s">
        <v>641</v>
      </c>
      <c r="G34" s="245" t="s">
        <v>641</v>
      </c>
      <c r="H34" s="251" t="s">
        <v>760</v>
      </c>
      <c r="I34" s="251" t="s">
        <v>761</v>
      </c>
      <c r="J34" s="252" t="s">
        <v>762</v>
      </c>
      <c r="K34" s="253">
        <v>2609600</v>
      </c>
      <c r="L34" s="248">
        <v>563.33000000000004</v>
      </c>
      <c r="M34" s="249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75" customHeight="1">
      <c r="A35" s="254" t="s">
        <v>411</v>
      </c>
      <c r="B35" s="243" t="s">
        <v>412</v>
      </c>
      <c r="C35" s="263" t="s">
        <v>763</v>
      </c>
      <c r="D35" s="251" t="s">
        <v>764</v>
      </c>
      <c r="E35" s="244" t="s">
        <v>765</v>
      </c>
      <c r="F35" s="244" t="s">
        <v>641</v>
      </c>
      <c r="G35" s="245" t="s">
        <v>641</v>
      </c>
      <c r="H35" s="251" t="s">
        <v>766</v>
      </c>
      <c r="I35" s="251" t="s">
        <v>761</v>
      </c>
      <c r="J35" s="252" t="s">
        <v>767</v>
      </c>
      <c r="K35" s="255">
        <v>3550308</v>
      </c>
      <c r="L35" s="261">
        <v>1990</v>
      </c>
      <c r="M35" s="249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75" customHeight="1">
      <c r="A36" s="254" t="s">
        <v>411</v>
      </c>
      <c r="B36" s="243" t="s">
        <v>412</v>
      </c>
      <c r="C36" s="263" t="s">
        <v>763</v>
      </c>
      <c r="D36" s="251" t="s">
        <v>764</v>
      </c>
      <c r="E36" s="244" t="s">
        <v>765</v>
      </c>
      <c r="F36" s="244" t="s">
        <v>640</v>
      </c>
      <c r="G36" s="245" t="s">
        <v>641</v>
      </c>
      <c r="H36" s="251" t="s">
        <v>768</v>
      </c>
      <c r="I36" s="251" t="s">
        <v>667</v>
      </c>
      <c r="J36" s="252" t="s">
        <v>769</v>
      </c>
      <c r="K36" s="255">
        <v>2607901</v>
      </c>
      <c r="L36" s="261">
        <v>1492.5</v>
      </c>
      <c r="M36" s="249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75" customHeight="1">
      <c r="A37" s="254" t="s">
        <v>411</v>
      </c>
      <c r="B37" s="243" t="s">
        <v>412</v>
      </c>
      <c r="C37" s="251" t="s">
        <v>770</v>
      </c>
      <c r="D37" s="251" t="s">
        <v>722</v>
      </c>
      <c r="E37" s="244" t="s">
        <v>723</v>
      </c>
      <c r="F37" s="244" t="s">
        <v>641</v>
      </c>
      <c r="G37" s="245" t="s">
        <v>641</v>
      </c>
      <c r="H37" s="251" t="s">
        <v>771</v>
      </c>
      <c r="I37" s="251" t="s">
        <v>772</v>
      </c>
      <c r="J37" s="252" t="s">
        <v>773</v>
      </c>
      <c r="K37" s="260">
        <v>2610606</v>
      </c>
      <c r="L37" s="261">
        <v>480</v>
      </c>
      <c r="M37" s="249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</row>
    <row r="38" spans="1:32" ht="15.75" customHeight="1">
      <c r="A38" s="254" t="s">
        <v>411</v>
      </c>
      <c r="B38" s="243" t="s">
        <v>412</v>
      </c>
      <c r="C38" s="251" t="s">
        <v>774</v>
      </c>
      <c r="D38" s="251" t="s">
        <v>775</v>
      </c>
      <c r="E38" s="244" t="s">
        <v>776</v>
      </c>
      <c r="F38" s="244" t="s">
        <v>641</v>
      </c>
      <c r="G38" s="245" t="s">
        <v>641</v>
      </c>
      <c r="H38" s="251" t="s">
        <v>777</v>
      </c>
      <c r="I38" s="251" t="s">
        <v>772</v>
      </c>
      <c r="J38" s="252" t="s">
        <v>778</v>
      </c>
      <c r="K38" s="253">
        <v>2607901</v>
      </c>
      <c r="L38" s="248">
        <v>1100.5</v>
      </c>
      <c r="M38" s="249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</row>
    <row r="39" spans="1:32" ht="15.75" customHeight="1">
      <c r="A39" s="254" t="s">
        <v>411</v>
      </c>
      <c r="B39" s="243" t="s">
        <v>412</v>
      </c>
      <c r="C39" s="251" t="s">
        <v>779</v>
      </c>
      <c r="D39" s="251" t="s">
        <v>780</v>
      </c>
      <c r="E39" s="263" t="s">
        <v>781</v>
      </c>
      <c r="F39" s="245" t="s">
        <v>641</v>
      </c>
      <c r="G39" s="245" t="s">
        <v>641</v>
      </c>
      <c r="H39" s="263">
        <v>13788</v>
      </c>
      <c r="I39" s="257">
        <v>44986</v>
      </c>
      <c r="J39" s="252" t="s">
        <v>782</v>
      </c>
      <c r="K39" s="253">
        <v>2610606</v>
      </c>
      <c r="L39" s="248">
        <v>3976.1</v>
      </c>
      <c r="M39" s="249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75" customHeight="1">
      <c r="A40" s="254" t="s">
        <v>411</v>
      </c>
      <c r="B40" s="243" t="s">
        <v>412</v>
      </c>
      <c r="C40" s="251" t="s">
        <v>783</v>
      </c>
      <c r="D40" s="251" t="s">
        <v>784</v>
      </c>
      <c r="E40" s="244" t="s">
        <v>785</v>
      </c>
      <c r="F40" s="244" t="s">
        <v>641</v>
      </c>
      <c r="G40" s="245" t="s">
        <v>641</v>
      </c>
      <c r="H40" s="251" t="s">
        <v>786</v>
      </c>
      <c r="I40" s="251" t="s">
        <v>772</v>
      </c>
      <c r="J40" s="252" t="s">
        <v>787</v>
      </c>
      <c r="K40" s="260">
        <v>2603454</v>
      </c>
      <c r="L40" s="248">
        <v>1500</v>
      </c>
      <c r="M40" s="249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75" customHeight="1">
      <c r="A41" s="254" t="s">
        <v>411</v>
      </c>
      <c r="B41" s="243" t="s">
        <v>412</v>
      </c>
      <c r="C41" s="251" t="s">
        <v>297</v>
      </c>
      <c r="D41" s="251" t="s">
        <v>788</v>
      </c>
      <c r="E41" s="244" t="s">
        <v>789</v>
      </c>
      <c r="F41" s="244" t="s">
        <v>640</v>
      </c>
      <c r="G41" s="245" t="s">
        <v>641</v>
      </c>
      <c r="H41" s="251" t="s">
        <v>790</v>
      </c>
      <c r="I41" s="251" t="s">
        <v>761</v>
      </c>
      <c r="J41" s="252" t="s">
        <v>791</v>
      </c>
      <c r="K41" s="255">
        <v>2610707</v>
      </c>
      <c r="L41" s="248">
        <v>3815</v>
      </c>
      <c r="M41" s="249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</row>
    <row r="42" spans="1:32" ht="15.75" customHeight="1">
      <c r="A42" s="254" t="s">
        <v>411</v>
      </c>
      <c r="B42" s="243" t="s">
        <v>412</v>
      </c>
      <c r="C42" s="251" t="s">
        <v>297</v>
      </c>
      <c r="D42" s="251" t="s">
        <v>788</v>
      </c>
      <c r="E42" s="244" t="s">
        <v>789</v>
      </c>
      <c r="F42" s="244" t="s">
        <v>640</v>
      </c>
      <c r="G42" s="245" t="s">
        <v>641</v>
      </c>
      <c r="H42" s="251" t="s">
        <v>792</v>
      </c>
      <c r="I42" s="251" t="s">
        <v>761</v>
      </c>
      <c r="J42" s="252" t="s">
        <v>793</v>
      </c>
      <c r="K42" s="255">
        <v>2610707</v>
      </c>
      <c r="L42" s="248">
        <v>25592.6</v>
      </c>
      <c r="M42" s="249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</row>
    <row r="43" spans="1:32" ht="15.75" customHeight="1">
      <c r="A43" s="254" t="s">
        <v>411</v>
      </c>
      <c r="B43" s="243" t="s">
        <v>412</v>
      </c>
      <c r="C43" s="242" t="s">
        <v>794</v>
      </c>
      <c r="D43" s="254" t="s">
        <v>795</v>
      </c>
      <c r="E43" s="244" t="s">
        <v>796</v>
      </c>
      <c r="F43" s="244" t="s">
        <v>641</v>
      </c>
      <c r="G43" s="245" t="s">
        <v>641</v>
      </c>
      <c r="H43" s="251" t="s">
        <v>797</v>
      </c>
      <c r="I43" s="251" t="s">
        <v>798</v>
      </c>
      <c r="J43" s="252" t="s">
        <v>799</v>
      </c>
      <c r="K43" s="253">
        <v>3509502</v>
      </c>
      <c r="L43" s="248">
        <v>900</v>
      </c>
      <c r="M43" s="249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</row>
    <row r="44" spans="1:32" ht="15.75" customHeight="1">
      <c r="A44" s="254" t="s">
        <v>411</v>
      </c>
      <c r="B44" s="243" t="s">
        <v>412</v>
      </c>
      <c r="C44" s="251" t="s">
        <v>800</v>
      </c>
      <c r="D44" s="251" t="s">
        <v>801</v>
      </c>
      <c r="E44" s="244" t="s">
        <v>802</v>
      </c>
      <c r="F44" s="245" t="s">
        <v>641</v>
      </c>
      <c r="G44" s="245" t="s">
        <v>641</v>
      </c>
      <c r="H44" s="251" t="s">
        <v>803</v>
      </c>
      <c r="I44" s="251" t="s">
        <v>750</v>
      </c>
      <c r="J44" s="252" t="s">
        <v>773</v>
      </c>
      <c r="K44" s="253">
        <v>2610606</v>
      </c>
      <c r="L44" s="248">
        <v>2378.5</v>
      </c>
      <c r="M44" s="249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 ht="15.75" customHeight="1">
      <c r="A45" s="254" t="s">
        <v>411</v>
      </c>
      <c r="B45" s="243" t="s">
        <v>412</v>
      </c>
      <c r="C45" s="251" t="s">
        <v>804</v>
      </c>
      <c r="D45" s="251" t="s">
        <v>805</v>
      </c>
      <c r="E45" s="244" t="s">
        <v>806</v>
      </c>
      <c r="F45" s="244" t="s">
        <v>641</v>
      </c>
      <c r="G45" s="245" t="s">
        <v>641</v>
      </c>
      <c r="H45" s="251" t="s">
        <v>807</v>
      </c>
      <c r="I45" s="251" t="s">
        <v>808</v>
      </c>
      <c r="J45" s="252" t="s">
        <v>773</v>
      </c>
      <c r="K45" s="253">
        <v>2611606</v>
      </c>
      <c r="L45" s="248">
        <v>60.84</v>
      </c>
      <c r="M45" s="249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</row>
    <row r="46" spans="1:32" ht="15.75" customHeight="1">
      <c r="A46" s="254" t="s">
        <v>411</v>
      </c>
      <c r="B46" s="243" t="s">
        <v>412</v>
      </c>
      <c r="C46" s="251" t="s">
        <v>804</v>
      </c>
      <c r="D46" s="251" t="s">
        <v>805</v>
      </c>
      <c r="E46" s="244" t="s">
        <v>806</v>
      </c>
      <c r="F46" s="244" t="s">
        <v>641</v>
      </c>
      <c r="G46" s="245" t="s">
        <v>641</v>
      </c>
      <c r="H46" s="264">
        <v>1200117098552</v>
      </c>
      <c r="I46" s="251" t="s">
        <v>808</v>
      </c>
      <c r="J46" s="252" t="s">
        <v>773</v>
      </c>
      <c r="K46" s="260">
        <v>2611606</v>
      </c>
      <c r="L46" s="248">
        <v>60.84</v>
      </c>
      <c r="M46" s="249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  <row r="47" spans="1:32" ht="15.75" customHeight="1">
      <c r="A47" s="254" t="s">
        <v>411</v>
      </c>
      <c r="B47" s="243" t="s">
        <v>412</v>
      </c>
      <c r="C47" s="251" t="s">
        <v>809</v>
      </c>
      <c r="D47" s="251" t="s">
        <v>810</v>
      </c>
      <c r="E47" s="244" t="s">
        <v>811</v>
      </c>
      <c r="F47" s="244" t="s">
        <v>641</v>
      </c>
      <c r="G47" s="245" t="s">
        <v>641</v>
      </c>
      <c r="H47" s="251" t="s">
        <v>812</v>
      </c>
      <c r="I47" s="251" t="s">
        <v>772</v>
      </c>
      <c r="J47" s="252" t="s">
        <v>813</v>
      </c>
      <c r="K47" s="260">
        <v>2610606</v>
      </c>
      <c r="L47" s="248">
        <v>3920</v>
      </c>
      <c r="M47" s="249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</row>
    <row r="48" spans="1:32" ht="15.75" customHeight="1">
      <c r="A48" s="254" t="s">
        <v>411</v>
      </c>
      <c r="B48" s="243" t="s">
        <v>412</v>
      </c>
      <c r="C48" s="251" t="s">
        <v>809</v>
      </c>
      <c r="D48" s="251" t="s">
        <v>810</v>
      </c>
      <c r="E48" s="244" t="s">
        <v>811</v>
      </c>
      <c r="F48" s="244" t="s">
        <v>641</v>
      </c>
      <c r="G48" s="245" t="s">
        <v>641</v>
      </c>
      <c r="H48" s="251" t="s">
        <v>814</v>
      </c>
      <c r="I48" s="251" t="s">
        <v>772</v>
      </c>
      <c r="J48" s="252" t="s">
        <v>815</v>
      </c>
      <c r="K48" s="260">
        <v>2610606</v>
      </c>
      <c r="L48" s="248">
        <v>5700</v>
      </c>
      <c r="M48" s="249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</row>
    <row r="49" spans="1:32" ht="15.75" customHeight="1">
      <c r="A49" s="254" t="s">
        <v>411</v>
      </c>
      <c r="B49" s="243" t="s">
        <v>412</v>
      </c>
      <c r="C49" s="251" t="s">
        <v>794</v>
      </c>
      <c r="D49" s="251" t="s">
        <v>816</v>
      </c>
      <c r="E49" s="244" t="s">
        <v>817</v>
      </c>
      <c r="F49" s="244" t="s">
        <v>641</v>
      </c>
      <c r="G49" s="245" t="s">
        <v>641</v>
      </c>
      <c r="H49" s="251" t="s">
        <v>818</v>
      </c>
      <c r="I49" s="235" t="s">
        <v>750</v>
      </c>
      <c r="J49" s="246" t="s">
        <v>819</v>
      </c>
      <c r="K49" s="247" t="s">
        <v>820</v>
      </c>
      <c r="L49" s="248">
        <v>2841.75</v>
      </c>
      <c r="M49" s="249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</row>
    <row r="50" spans="1:32" ht="15.75" customHeight="1">
      <c r="A50" s="254" t="s">
        <v>411</v>
      </c>
      <c r="B50" s="243" t="s">
        <v>412</v>
      </c>
      <c r="C50" s="251" t="s">
        <v>809</v>
      </c>
      <c r="D50" s="251" t="s">
        <v>821</v>
      </c>
      <c r="E50" s="244" t="s">
        <v>822</v>
      </c>
      <c r="F50" s="245" t="s">
        <v>641</v>
      </c>
      <c r="G50" s="245" t="s">
        <v>641</v>
      </c>
      <c r="H50" s="251" t="s">
        <v>823</v>
      </c>
      <c r="I50" s="251" t="s">
        <v>824</v>
      </c>
      <c r="J50" s="252" t="s">
        <v>825</v>
      </c>
      <c r="K50" s="255">
        <v>2610606</v>
      </c>
      <c r="L50" s="248">
        <v>480</v>
      </c>
      <c r="M50" s="249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</row>
    <row r="51" spans="1:32" ht="15.75" customHeight="1">
      <c r="A51" s="254" t="s">
        <v>411</v>
      </c>
      <c r="B51" s="243" t="s">
        <v>412</v>
      </c>
      <c r="C51" s="251" t="s">
        <v>800</v>
      </c>
      <c r="D51" s="251" t="s">
        <v>826</v>
      </c>
      <c r="E51" s="263" t="s">
        <v>827</v>
      </c>
      <c r="F51" s="245" t="s">
        <v>641</v>
      </c>
      <c r="G51" s="245" t="s">
        <v>641</v>
      </c>
      <c r="H51" s="263">
        <v>770</v>
      </c>
      <c r="I51" s="257">
        <v>44986</v>
      </c>
      <c r="J51" s="252" t="s">
        <v>828</v>
      </c>
      <c r="K51" s="253">
        <v>2607901</v>
      </c>
      <c r="L51" s="261">
        <v>300</v>
      </c>
      <c r="M51" s="249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262"/>
    </row>
    <row r="52" spans="1:32" ht="15.75" customHeight="1">
      <c r="A52" s="254" t="s">
        <v>411</v>
      </c>
      <c r="B52" s="243" t="s">
        <v>412</v>
      </c>
      <c r="C52" s="251" t="s">
        <v>757</v>
      </c>
      <c r="D52" s="251" t="s">
        <v>829</v>
      </c>
      <c r="E52" s="263" t="s">
        <v>830</v>
      </c>
      <c r="F52" s="245" t="s">
        <v>641</v>
      </c>
      <c r="G52" s="245" t="s">
        <v>641</v>
      </c>
      <c r="H52" s="234">
        <v>143833</v>
      </c>
      <c r="I52" s="257">
        <v>44986</v>
      </c>
      <c r="J52" s="252" t="s">
        <v>773</v>
      </c>
      <c r="K52" s="253">
        <v>2611309</v>
      </c>
      <c r="L52" s="248">
        <v>1195.0999999999999</v>
      </c>
      <c r="M52" s="249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</row>
    <row r="53" spans="1:32" ht="15.75" customHeight="1">
      <c r="A53" s="254" t="s">
        <v>411</v>
      </c>
      <c r="B53" s="243" t="s">
        <v>412</v>
      </c>
      <c r="C53" s="251" t="s">
        <v>779</v>
      </c>
      <c r="D53" s="251" t="s">
        <v>831</v>
      </c>
      <c r="E53" s="244" t="s">
        <v>832</v>
      </c>
      <c r="F53" s="244" t="s">
        <v>641</v>
      </c>
      <c r="G53" s="245" t="s">
        <v>641</v>
      </c>
      <c r="H53" s="251" t="s">
        <v>833</v>
      </c>
      <c r="I53" s="251" t="s">
        <v>834</v>
      </c>
      <c r="J53" s="252" t="s">
        <v>835</v>
      </c>
      <c r="K53" s="260">
        <v>2607901</v>
      </c>
      <c r="L53" s="261">
        <v>2950</v>
      </c>
      <c r="M53" s="249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</row>
    <row r="54" spans="1:32" ht="15.75" customHeight="1">
      <c r="A54" s="254" t="s">
        <v>411</v>
      </c>
      <c r="B54" s="243" t="s">
        <v>412</v>
      </c>
      <c r="C54" s="251" t="s">
        <v>836</v>
      </c>
      <c r="D54" s="251" t="s">
        <v>837</v>
      </c>
      <c r="E54" s="263" t="s">
        <v>838</v>
      </c>
      <c r="F54" s="244" t="s">
        <v>641</v>
      </c>
      <c r="G54" s="244" t="s">
        <v>641</v>
      </c>
      <c r="H54" s="263">
        <v>522023</v>
      </c>
      <c r="I54" s="257">
        <v>44986</v>
      </c>
      <c r="J54" s="252" t="s">
        <v>773</v>
      </c>
      <c r="K54" s="256">
        <v>2610606</v>
      </c>
      <c r="L54" s="261">
        <v>13000</v>
      </c>
      <c r="M54" s="249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</row>
    <row r="55" spans="1:32" ht="15.75" customHeight="1">
      <c r="A55" s="254" t="s">
        <v>411</v>
      </c>
      <c r="B55" s="243" t="s">
        <v>412</v>
      </c>
      <c r="C55" s="251" t="s">
        <v>800</v>
      </c>
      <c r="D55" s="251" t="s">
        <v>839</v>
      </c>
      <c r="E55" s="244" t="s">
        <v>840</v>
      </c>
      <c r="F55" s="244" t="s">
        <v>641</v>
      </c>
      <c r="G55" s="245" t="s">
        <v>641</v>
      </c>
      <c r="H55" s="251" t="s">
        <v>841</v>
      </c>
      <c r="I55" s="251" t="s">
        <v>842</v>
      </c>
      <c r="J55" s="252" t="s">
        <v>773</v>
      </c>
      <c r="K55" s="255">
        <v>2611606</v>
      </c>
      <c r="L55" s="248">
        <v>15867.45</v>
      </c>
      <c r="M55" s="249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</row>
    <row r="56" spans="1:32" ht="15.75" customHeight="1">
      <c r="A56" s="254" t="s">
        <v>411</v>
      </c>
      <c r="B56" s="243" t="s">
        <v>412</v>
      </c>
      <c r="C56" s="251" t="s">
        <v>843</v>
      </c>
      <c r="D56" s="251" t="s">
        <v>844</v>
      </c>
      <c r="E56" s="244" t="s">
        <v>845</v>
      </c>
      <c r="F56" s="244" t="s">
        <v>641</v>
      </c>
      <c r="G56" s="245" t="s">
        <v>641</v>
      </c>
      <c r="H56" s="235" t="s">
        <v>846</v>
      </c>
      <c r="I56" s="235" t="s">
        <v>847</v>
      </c>
      <c r="J56" s="246" t="s">
        <v>773</v>
      </c>
      <c r="K56" s="247" t="s">
        <v>645</v>
      </c>
      <c r="L56" s="261">
        <v>1650.86</v>
      </c>
      <c r="M56" s="249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</row>
    <row r="57" spans="1:32" ht="15.75" customHeight="1">
      <c r="A57" s="254" t="s">
        <v>411</v>
      </c>
      <c r="B57" s="243" t="s">
        <v>412</v>
      </c>
      <c r="C57" s="251" t="s">
        <v>848</v>
      </c>
      <c r="D57" s="251" t="s">
        <v>849</v>
      </c>
      <c r="E57" s="244" t="s">
        <v>850</v>
      </c>
      <c r="F57" s="244" t="s">
        <v>641</v>
      </c>
      <c r="G57" s="245" t="s">
        <v>641</v>
      </c>
      <c r="H57" s="251" t="s">
        <v>851</v>
      </c>
      <c r="I57" s="251" t="s">
        <v>772</v>
      </c>
      <c r="J57" s="252" t="s">
        <v>852</v>
      </c>
      <c r="K57" s="256">
        <v>2610606</v>
      </c>
      <c r="L57" s="248">
        <v>4000</v>
      </c>
      <c r="M57" s="249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</row>
    <row r="58" spans="1:32" ht="15.75" customHeight="1">
      <c r="A58" s="254" t="s">
        <v>411</v>
      </c>
      <c r="B58" s="243" t="s">
        <v>412</v>
      </c>
      <c r="C58" s="251" t="s">
        <v>774</v>
      </c>
      <c r="D58" s="251" t="s">
        <v>853</v>
      </c>
      <c r="E58" s="244" t="s">
        <v>854</v>
      </c>
      <c r="F58" s="244" t="s">
        <v>641</v>
      </c>
      <c r="G58" s="245" t="s">
        <v>641</v>
      </c>
      <c r="H58" s="251" t="s">
        <v>855</v>
      </c>
      <c r="I58" s="251" t="s">
        <v>842</v>
      </c>
      <c r="J58" s="252" t="s">
        <v>856</v>
      </c>
      <c r="K58" s="260">
        <v>2610004</v>
      </c>
      <c r="L58" s="261">
        <v>12328.76</v>
      </c>
      <c r="M58" s="249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</row>
    <row r="59" spans="1:32" ht="15.75" customHeight="1">
      <c r="A59" s="254" t="s">
        <v>411</v>
      </c>
      <c r="B59" s="243" t="s">
        <v>412</v>
      </c>
      <c r="C59" s="251" t="s">
        <v>848</v>
      </c>
      <c r="D59" s="251" t="s">
        <v>857</v>
      </c>
      <c r="E59" s="263" t="s">
        <v>858</v>
      </c>
      <c r="F59" s="245" t="s">
        <v>641</v>
      </c>
      <c r="G59" s="245" t="s">
        <v>641</v>
      </c>
      <c r="H59" s="234">
        <v>1547</v>
      </c>
      <c r="I59" s="257">
        <v>44986</v>
      </c>
      <c r="J59" s="252" t="s">
        <v>859</v>
      </c>
      <c r="K59" s="253">
        <v>2607901</v>
      </c>
      <c r="L59" s="265">
        <v>500</v>
      </c>
      <c r="M59" s="249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</row>
    <row r="60" spans="1:32" ht="15.75" customHeight="1">
      <c r="A60" s="254" t="s">
        <v>411</v>
      </c>
      <c r="B60" s="243" t="s">
        <v>412</v>
      </c>
      <c r="C60" s="251" t="s">
        <v>779</v>
      </c>
      <c r="D60" s="251" t="s">
        <v>860</v>
      </c>
      <c r="E60" s="244" t="s">
        <v>861</v>
      </c>
      <c r="F60" s="245" t="s">
        <v>641</v>
      </c>
      <c r="G60" s="245" t="s">
        <v>641</v>
      </c>
      <c r="H60" s="251" t="s">
        <v>862</v>
      </c>
      <c r="I60" s="251" t="s">
        <v>772</v>
      </c>
      <c r="J60" s="252" t="s">
        <v>773</v>
      </c>
      <c r="K60" s="256">
        <v>2605905</v>
      </c>
      <c r="L60" s="248">
        <v>10000</v>
      </c>
      <c r="M60" s="249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</row>
    <row r="61" spans="1:32" ht="15.75" customHeight="1">
      <c r="A61" s="254" t="s">
        <v>411</v>
      </c>
      <c r="B61" s="243" t="s">
        <v>412</v>
      </c>
      <c r="C61" s="251" t="s">
        <v>779</v>
      </c>
      <c r="D61" s="251" t="s">
        <v>863</v>
      </c>
      <c r="E61" s="244" t="s">
        <v>864</v>
      </c>
      <c r="F61" s="245" t="s">
        <v>641</v>
      </c>
      <c r="G61" s="245" t="s">
        <v>641</v>
      </c>
      <c r="H61" s="251" t="s">
        <v>865</v>
      </c>
      <c r="I61" s="251" t="s">
        <v>772</v>
      </c>
      <c r="J61" s="252" t="s">
        <v>866</v>
      </c>
      <c r="K61" s="253">
        <v>2927408</v>
      </c>
      <c r="L61" s="248">
        <v>10000</v>
      </c>
      <c r="M61" s="249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</row>
    <row r="62" spans="1:32" ht="15.75" customHeight="1">
      <c r="A62" s="254" t="s">
        <v>411</v>
      </c>
      <c r="B62" s="243" t="s">
        <v>412</v>
      </c>
      <c r="C62" s="251" t="s">
        <v>800</v>
      </c>
      <c r="D62" s="251" t="s">
        <v>867</v>
      </c>
      <c r="E62" s="244" t="s">
        <v>868</v>
      </c>
      <c r="F62" s="245" t="s">
        <v>641</v>
      </c>
      <c r="G62" s="245" t="s">
        <v>641</v>
      </c>
      <c r="H62" s="251" t="s">
        <v>869</v>
      </c>
      <c r="I62" s="251" t="s">
        <v>647</v>
      </c>
      <c r="J62" s="252" t="s">
        <v>773</v>
      </c>
      <c r="K62" s="260">
        <v>2611606</v>
      </c>
      <c r="L62" s="261">
        <v>986</v>
      </c>
      <c r="M62" s="249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</row>
    <row r="63" spans="1:32" ht="15.75" customHeight="1">
      <c r="A63" s="254" t="s">
        <v>411</v>
      </c>
      <c r="B63" s="243" t="s">
        <v>412</v>
      </c>
      <c r="C63" s="251" t="s">
        <v>800</v>
      </c>
      <c r="D63" s="251" t="s">
        <v>870</v>
      </c>
      <c r="E63" s="244" t="s">
        <v>871</v>
      </c>
      <c r="F63" s="244" t="s">
        <v>641</v>
      </c>
      <c r="G63" s="245" t="s">
        <v>641</v>
      </c>
      <c r="H63" s="251" t="s">
        <v>872</v>
      </c>
      <c r="I63" s="251" t="s">
        <v>873</v>
      </c>
      <c r="J63" s="252" t="s">
        <v>773</v>
      </c>
      <c r="K63" s="255">
        <v>2611606</v>
      </c>
      <c r="L63" s="248">
        <v>472.68</v>
      </c>
      <c r="M63" s="249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</row>
    <row r="64" spans="1:32" ht="15.75" customHeight="1">
      <c r="A64" s="254" t="s">
        <v>411</v>
      </c>
      <c r="B64" s="243" t="s">
        <v>412</v>
      </c>
      <c r="C64" s="251" t="s">
        <v>779</v>
      </c>
      <c r="D64" s="251" t="s">
        <v>874</v>
      </c>
      <c r="E64" s="263" t="s">
        <v>875</v>
      </c>
      <c r="F64" s="245" t="s">
        <v>641</v>
      </c>
      <c r="G64" s="245" t="s">
        <v>641</v>
      </c>
      <c r="H64" s="234">
        <v>73</v>
      </c>
      <c r="I64" s="257">
        <v>44987</v>
      </c>
      <c r="J64" s="252" t="s">
        <v>876</v>
      </c>
      <c r="K64" s="255">
        <v>2927408</v>
      </c>
      <c r="L64" s="261">
        <v>10000</v>
      </c>
      <c r="M64" s="249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</row>
    <row r="65" spans="1:32" ht="15.75" customHeight="1">
      <c r="A65" s="254" t="s">
        <v>411</v>
      </c>
      <c r="B65" s="243" t="s">
        <v>412</v>
      </c>
      <c r="C65" s="251" t="s">
        <v>301</v>
      </c>
      <c r="D65" s="251" t="s">
        <v>877</v>
      </c>
      <c r="E65" s="244" t="s">
        <v>878</v>
      </c>
      <c r="F65" s="245" t="s">
        <v>640</v>
      </c>
      <c r="G65" s="245" t="s">
        <v>641</v>
      </c>
      <c r="H65" s="234">
        <v>21</v>
      </c>
      <c r="I65" s="257">
        <v>44984</v>
      </c>
      <c r="J65" s="252" t="s">
        <v>879</v>
      </c>
      <c r="K65" s="253">
        <v>2607901</v>
      </c>
      <c r="L65" s="261">
        <v>2182.19</v>
      </c>
      <c r="M65" s="249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</row>
    <row r="66" spans="1:32" ht="15.75" customHeight="1">
      <c r="A66" s="254" t="s">
        <v>411</v>
      </c>
      <c r="B66" s="243" t="s">
        <v>412</v>
      </c>
      <c r="C66" s="251" t="s">
        <v>301</v>
      </c>
      <c r="D66" s="251" t="s">
        <v>877</v>
      </c>
      <c r="E66" s="244" t="s">
        <v>878</v>
      </c>
      <c r="F66" s="245" t="s">
        <v>640</v>
      </c>
      <c r="G66" s="245" t="s">
        <v>641</v>
      </c>
      <c r="H66" s="234">
        <v>1228</v>
      </c>
      <c r="I66" s="257">
        <v>44960</v>
      </c>
      <c r="J66" s="252" t="s">
        <v>880</v>
      </c>
      <c r="K66" s="256">
        <v>2607901</v>
      </c>
      <c r="L66" s="261">
        <v>891.01</v>
      </c>
      <c r="M66" s="249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</row>
    <row r="67" spans="1:32" ht="15.75" customHeight="1">
      <c r="A67" s="254" t="s">
        <v>411</v>
      </c>
      <c r="B67" s="243" t="s">
        <v>412</v>
      </c>
      <c r="C67" s="251" t="s">
        <v>301</v>
      </c>
      <c r="D67" s="251" t="s">
        <v>877</v>
      </c>
      <c r="E67" s="244" t="s">
        <v>878</v>
      </c>
      <c r="F67" s="245" t="s">
        <v>640</v>
      </c>
      <c r="G67" s="245" t="s">
        <v>641</v>
      </c>
      <c r="H67" s="251" t="s">
        <v>881</v>
      </c>
      <c r="I67" s="251" t="s">
        <v>798</v>
      </c>
      <c r="J67" s="252" t="s">
        <v>882</v>
      </c>
      <c r="K67" s="260">
        <v>2607901</v>
      </c>
      <c r="L67" s="248">
        <v>1330.16</v>
      </c>
      <c r="M67" s="249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</row>
    <row r="68" spans="1:32" ht="15.75" customHeight="1">
      <c r="A68" s="254" t="s">
        <v>411</v>
      </c>
      <c r="B68" s="243" t="s">
        <v>412</v>
      </c>
      <c r="C68" s="251" t="s">
        <v>301</v>
      </c>
      <c r="D68" s="251" t="s">
        <v>877</v>
      </c>
      <c r="E68" s="244" t="s">
        <v>878</v>
      </c>
      <c r="F68" s="245" t="s">
        <v>640</v>
      </c>
      <c r="G68" s="245" t="s">
        <v>641</v>
      </c>
      <c r="H68" s="251" t="s">
        <v>883</v>
      </c>
      <c r="I68" s="251" t="s">
        <v>824</v>
      </c>
      <c r="J68" s="252" t="s">
        <v>884</v>
      </c>
      <c r="K68" s="260">
        <v>2607901</v>
      </c>
      <c r="L68" s="261">
        <v>1330.16</v>
      </c>
      <c r="M68" s="249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</row>
    <row r="69" spans="1:32" ht="15.75" customHeight="1">
      <c r="A69" s="254" t="s">
        <v>411</v>
      </c>
      <c r="B69" s="243" t="s">
        <v>412</v>
      </c>
      <c r="C69" s="251" t="s">
        <v>301</v>
      </c>
      <c r="D69" s="251" t="s">
        <v>877</v>
      </c>
      <c r="E69" s="244" t="s">
        <v>878</v>
      </c>
      <c r="F69" s="245" t="s">
        <v>640</v>
      </c>
      <c r="G69" s="245" t="s">
        <v>641</v>
      </c>
      <c r="H69" s="234">
        <v>27570</v>
      </c>
      <c r="I69" s="257">
        <v>44963</v>
      </c>
      <c r="J69" s="252" t="s">
        <v>885</v>
      </c>
      <c r="K69" s="255">
        <v>2607901</v>
      </c>
      <c r="L69" s="265">
        <v>891.01</v>
      </c>
      <c r="M69" s="249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  <c r="AC69" s="250"/>
      <c r="AD69" s="250"/>
      <c r="AE69" s="250"/>
      <c r="AF69" s="250"/>
    </row>
    <row r="70" spans="1:32" ht="15.75" customHeight="1">
      <c r="A70" s="254" t="s">
        <v>411</v>
      </c>
      <c r="B70" s="243" t="s">
        <v>412</v>
      </c>
      <c r="C70" s="251" t="s">
        <v>301</v>
      </c>
      <c r="D70" s="251" t="s">
        <v>877</v>
      </c>
      <c r="E70" s="244" t="s">
        <v>878</v>
      </c>
      <c r="F70" s="245" t="s">
        <v>640</v>
      </c>
      <c r="G70" s="245" t="s">
        <v>641</v>
      </c>
      <c r="H70" s="235" t="s">
        <v>886</v>
      </c>
      <c r="I70" s="235" t="s">
        <v>887</v>
      </c>
      <c r="J70" s="246" t="s">
        <v>888</v>
      </c>
      <c r="K70" s="253">
        <v>2607901</v>
      </c>
      <c r="L70" s="261">
        <v>1330.16</v>
      </c>
      <c r="M70" s="249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</row>
    <row r="71" spans="1:32" ht="15.75" customHeight="1">
      <c r="A71" s="254" t="s">
        <v>411</v>
      </c>
      <c r="B71" s="243" t="s">
        <v>412</v>
      </c>
      <c r="C71" s="251" t="s">
        <v>301</v>
      </c>
      <c r="D71" s="251" t="s">
        <v>877</v>
      </c>
      <c r="E71" s="244" t="s">
        <v>878</v>
      </c>
      <c r="F71" s="245" t="s">
        <v>640</v>
      </c>
      <c r="G71" s="245" t="s">
        <v>641</v>
      </c>
      <c r="H71" s="251" t="s">
        <v>889</v>
      </c>
      <c r="I71" s="251" t="s">
        <v>761</v>
      </c>
      <c r="J71" s="252" t="s">
        <v>890</v>
      </c>
      <c r="K71" s="256">
        <v>2607901</v>
      </c>
      <c r="L71" s="248">
        <v>451.89</v>
      </c>
      <c r="M71" s="249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</row>
    <row r="72" spans="1:32" ht="15.75" customHeight="1">
      <c r="A72" s="254" t="s">
        <v>411</v>
      </c>
      <c r="B72" s="243" t="s">
        <v>412</v>
      </c>
      <c r="C72" s="251" t="s">
        <v>301</v>
      </c>
      <c r="D72" s="251" t="s">
        <v>877</v>
      </c>
      <c r="E72" s="244" t="s">
        <v>878</v>
      </c>
      <c r="F72" s="245" t="s">
        <v>640</v>
      </c>
      <c r="G72" s="245" t="s">
        <v>641</v>
      </c>
      <c r="H72" s="251" t="s">
        <v>891</v>
      </c>
      <c r="I72" s="251" t="s">
        <v>761</v>
      </c>
      <c r="J72" s="252" t="s">
        <v>892</v>
      </c>
      <c r="K72" s="253">
        <v>2607901</v>
      </c>
      <c r="L72" s="248">
        <v>439.12</v>
      </c>
      <c r="M72" s="249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</row>
    <row r="73" spans="1:32" ht="15.75" customHeight="1">
      <c r="A73" s="254" t="s">
        <v>411</v>
      </c>
      <c r="B73" s="243" t="s">
        <v>412</v>
      </c>
      <c r="C73" s="251" t="s">
        <v>301</v>
      </c>
      <c r="D73" s="251" t="s">
        <v>877</v>
      </c>
      <c r="E73" s="244" t="s">
        <v>878</v>
      </c>
      <c r="F73" s="245" t="s">
        <v>640</v>
      </c>
      <c r="G73" s="245" t="s">
        <v>641</v>
      </c>
      <c r="H73" s="251" t="s">
        <v>893</v>
      </c>
      <c r="I73" s="251" t="s">
        <v>894</v>
      </c>
      <c r="J73" s="252" t="s">
        <v>895</v>
      </c>
      <c r="K73" s="260">
        <v>2607901</v>
      </c>
      <c r="L73" s="261">
        <v>439.12</v>
      </c>
      <c r="M73" s="249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</row>
    <row r="74" spans="1:32" ht="15.75" customHeight="1">
      <c r="A74" s="254" t="s">
        <v>411</v>
      </c>
      <c r="B74" s="243" t="s">
        <v>412</v>
      </c>
      <c r="C74" s="251" t="s">
        <v>301</v>
      </c>
      <c r="D74" s="251" t="s">
        <v>877</v>
      </c>
      <c r="E74" s="244" t="s">
        <v>878</v>
      </c>
      <c r="F74" s="245" t="s">
        <v>640</v>
      </c>
      <c r="G74" s="245" t="s">
        <v>641</v>
      </c>
      <c r="H74" s="251" t="s">
        <v>896</v>
      </c>
      <c r="I74" s="251" t="s">
        <v>897</v>
      </c>
      <c r="J74" s="252" t="s">
        <v>898</v>
      </c>
      <c r="K74" s="260">
        <v>2607901</v>
      </c>
      <c r="L74" s="248">
        <v>891.01</v>
      </c>
      <c r="M74" s="249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</row>
    <row r="75" spans="1:32" ht="15.75" customHeight="1">
      <c r="A75" s="254" t="s">
        <v>411</v>
      </c>
      <c r="B75" s="243" t="s">
        <v>412</v>
      </c>
      <c r="C75" s="251" t="s">
        <v>301</v>
      </c>
      <c r="D75" s="251" t="s">
        <v>877</v>
      </c>
      <c r="E75" s="244" t="s">
        <v>878</v>
      </c>
      <c r="F75" s="245" t="s">
        <v>640</v>
      </c>
      <c r="G75" s="245" t="s">
        <v>641</v>
      </c>
      <c r="H75" s="251" t="s">
        <v>899</v>
      </c>
      <c r="I75" s="251" t="s">
        <v>900</v>
      </c>
      <c r="J75" s="252" t="s">
        <v>901</v>
      </c>
      <c r="K75" s="255">
        <v>2607901</v>
      </c>
      <c r="L75" s="248">
        <v>1099.0999999999999</v>
      </c>
      <c r="M75" s="249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</row>
    <row r="76" spans="1:32" ht="15.75" customHeight="1">
      <c r="A76" s="254" t="s">
        <v>411</v>
      </c>
      <c r="B76" s="243" t="s">
        <v>412</v>
      </c>
      <c r="C76" s="251" t="s">
        <v>301</v>
      </c>
      <c r="D76" s="251" t="s">
        <v>877</v>
      </c>
      <c r="E76" s="244" t="s">
        <v>878</v>
      </c>
      <c r="F76" s="245" t="s">
        <v>640</v>
      </c>
      <c r="G76" s="245" t="s">
        <v>641</v>
      </c>
      <c r="H76" s="266">
        <v>1348</v>
      </c>
      <c r="I76" s="257">
        <v>44981</v>
      </c>
      <c r="J76" s="252" t="s">
        <v>902</v>
      </c>
      <c r="K76" s="253">
        <v>2607901</v>
      </c>
      <c r="L76" s="248">
        <v>1099.0999999999999</v>
      </c>
      <c r="M76" s="249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</row>
    <row r="77" spans="1:32" ht="15.75" customHeight="1">
      <c r="A77" s="254" t="s">
        <v>411</v>
      </c>
      <c r="B77" s="243" t="s">
        <v>412</v>
      </c>
      <c r="C77" s="251" t="s">
        <v>301</v>
      </c>
      <c r="D77" s="251" t="s">
        <v>877</v>
      </c>
      <c r="E77" s="244" t="s">
        <v>878</v>
      </c>
      <c r="F77" s="245" t="s">
        <v>640</v>
      </c>
      <c r="G77" s="245" t="s">
        <v>641</v>
      </c>
      <c r="H77" s="251" t="s">
        <v>903</v>
      </c>
      <c r="I77" s="251" t="s">
        <v>904</v>
      </c>
      <c r="J77" s="252" t="s">
        <v>905</v>
      </c>
      <c r="K77" s="256">
        <v>2607901</v>
      </c>
      <c r="L77" s="248">
        <v>439.12</v>
      </c>
      <c r="M77" s="249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</row>
    <row r="78" spans="1:32" ht="15.75" customHeight="1">
      <c r="A78" s="254" t="s">
        <v>411</v>
      </c>
      <c r="B78" s="243" t="s">
        <v>412</v>
      </c>
      <c r="C78" s="251" t="s">
        <v>301</v>
      </c>
      <c r="D78" s="251" t="s">
        <v>877</v>
      </c>
      <c r="E78" s="244" t="s">
        <v>878</v>
      </c>
      <c r="F78" s="245" t="s">
        <v>640</v>
      </c>
      <c r="G78" s="245" t="s">
        <v>641</v>
      </c>
      <c r="H78" s="251" t="s">
        <v>906</v>
      </c>
      <c r="I78" s="251" t="s">
        <v>808</v>
      </c>
      <c r="J78" s="252" t="s">
        <v>907</v>
      </c>
      <c r="K78" s="253">
        <v>2607901</v>
      </c>
      <c r="L78" s="248">
        <v>1330.16</v>
      </c>
      <c r="M78" s="249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</row>
    <row r="79" spans="1:32" ht="15.75" customHeight="1">
      <c r="A79" s="254" t="s">
        <v>411</v>
      </c>
      <c r="B79" s="243" t="s">
        <v>412</v>
      </c>
      <c r="C79" s="251" t="s">
        <v>301</v>
      </c>
      <c r="D79" s="251" t="s">
        <v>877</v>
      </c>
      <c r="E79" s="244" t="s">
        <v>878</v>
      </c>
      <c r="F79" s="245" t="s">
        <v>640</v>
      </c>
      <c r="G79" s="245" t="s">
        <v>641</v>
      </c>
      <c r="H79" s="267">
        <v>1270</v>
      </c>
      <c r="I79" s="257">
        <v>44968</v>
      </c>
      <c r="J79" s="252" t="s">
        <v>908</v>
      </c>
      <c r="K79" s="256">
        <v>2607901</v>
      </c>
      <c r="L79" s="248">
        <v>891.01</v>
      </c>
      <c r="M79" s="249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</row>
    <row r="80" spans="1:32" ht="15.75" customHeight="1">
      <c r="A80" s="254" t="s">
        <v>411</v>
      </c>
      <c r="B80" s="243" t="s">
        <v>412</v>
      </c>
      <c r="C80" s="251" t="s">
        <v>301</v>
      </c>
      <c r="D80" s="251" t="s">
        <v>877</v>
      </c>
      <c r="E80" s="244" t="s">
        <v>878</v>
      </c>
      <c r="F80" s="245" t="s">
        <v>640</v>
      </c>
      <c r="G80" s="245" t="s">
        <v>641</v>
      </c>
      <c r="H80" s="235" t="s">
        <v>909</v>
      </c>
      <c r="I80" s="235" t="s">
        <v>910</v>
      </c>
      <c r="J80" s="246" t="s">
        <v>911</v>
      </c>
      <c r="K80" s="260">
        <v>2607901</v>
      </c>
      <c r="L80" s="248">
        <v>1279.6099999999999</v>
      </c>
      <c r="M80" s="249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</row>
    <row r="81" spans="1:32" ht="15.75" customHeight="1">
      <c r="A81" s="254" t="s">
        <v>411</v>
      </c>
      <c r="B81" s="243" t="s">
        <v>412</v>
      </c>
      <c r="C81" s="251" t="s">
        <v>301</v>
      </c>
      <c r="D81" s="251" t="s">
        <v>877</v>
      </c>
      <c r="E81" s="244" t="s">
        <v>878</v>
      </c>
      <c r="F81" s="245" t="s">
        <v>640</v>
      </c>
      <c r="G81" s="245" t="s">
        <v>641</v>
      </c>
      <c r="H81" s="251" t="s">
        <v>912</v>
      </c>
      <c r="I81" s="251" t="s">
        <v>667</v>
      </c>
      <c r="J81" s="252" t="s">
        <v>913</v>
      </c>
      <c r="K81" s="260">
        <v>2607901</v>
      </c>
      <c r="L81" s="248">
        <v>1099.0999999999999</v>
      </c>
      <c r="M81" s="249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  <c r="AA81" s="250"/>
      <c r="AB81" s="250"/>
      <c r="AC81" s="250"/>
      <c r="AD81" s="250"/>
      <c r="AE81" s="250"/>
      <c r="AF81" s="250"/>
    </row>
    <row r="82" spans="1:32" ht="15.75" customHeight="1">
      <c r="A82" s="254" t="s">
        <v>411</v>
      </c>
      <c r="B82" s="243" t="s">
        <v>412</v>
      </c>
      <c r="C82" s="251" t="s">
        <v>301</v>
      </c>
      <c r="D82" s="251" t="s">
        <v>877</v>
      </c>
      <c r="E82" s="244" t="s">
        <v>878</v>
      </c>
      <c r="F82" s="245" t="s">
        <v>640</v>
      </c>
      <c r="G82" s="245" t="s">
        <v>641</v>
      </c>
      <c r="H82" s="235" t="s">
        <v>914</v>
      </c>
      <c r="I82" s="235" t="s">
        <v>672</v>
      </c>
      <c r="J82" s="246" t="s">
        <v>915</v>
      </c>
      <c r="K82" s="255">
        <v>2607901</v>
      </c>
      <c r="L82" s="248">
        <v>541.54</v>
      </c>
      <c r="M82" s="249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</row>
    <row r="83" spans="1:32" ht="15.75" customHeight="1">
      <c r="A83" s="254" t="s">
        <v>411</v>
      </c>
      <c r="B83" s="243" t="s">
        <v>412</v>
      </c>
      <c r="C83" s="251" t="s">
        <v>301</v>
      </c>
      <c r="D83" s="251" t="s">
        <v>877</v>
      </c>
      <c r="E83" s="244" t="s">
        <v>878</v>
      </c>
      <c r="F83" s="245" t="s">
        <v>640</v>
      </c>
      <c r="G83" s="245" t="s">
        <v>641</v>
      </c>
      <c r="H83" s="251" t="s">
        <v>916</v>
      </c>
      <c r="I83" s="251" t="s">
        <v>910</v>
      </c>
      <c r="J83" s="252" t="s">
        <v>917</v>
      </c>
      <c r="K83" s="253">
        <v>2607901</v>
      </c>
      <c r="L83" s="248">
        <v>361.03</v>
      </c>
      <c r="M83" s="249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</row>
    <row r="84" spans="1:32" ht="15.75" customHeight="1">
      <c r="A84" s="254" t="s">
        <v>411</v>
      </c>
      <c r="B84" s="243" t="s">
        <v>412</v>
      </c>
      <c r="C84" s="251" t="s">
        <v>301</v>
      </c>
      <c r="D84" s="251" t="s">
        <v>877</v>
      </c>
      <c r="E84" s="244" t="s">
        <v>878</v>
      </c>
      <c r="F84" s="245" t="s">
        <v>640</v>
      </c>
      <c r="G84" s="245" t="s">
        <v>641</v>
      </c>
      <c r="H84" s="235" t="s">
        <v>918</v>
      </c>
      <c r="I84" s="235" t="s">
        <v>919</v>
      </c>
      <c r="J84" s="246" t="s">
        <v>920</v>
      </c>
      <c r="K84" s="256">
        <v>2607901</v>
      </c>
      <c r="L84" s="248">
        <v>1083.0899999999999</v>
      </c>
      <c r="M84" s="249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  <c r="AC84" s="250"/>
      <c r="AD84" s="250"/>
      <c r="AE84" s="250"/>
      <c r="AF84" s="250"/>
    </row>
    <row r="85" spans="1:32" ht="15.75" customHeight="1">
      <c r="A85" s="254" t="s">
        <v>411</v>
      </c>
      <c r="B85" s="243" t="s">
        <v>412</v>
      </c>
      <c r="C85" s="251" t="s">
        <v>301</v>
      </c>
      <c r="D85" s="251" t="s">
        <v>877</v>
      </c>
      <c r="E85" s="244" t="s">
        <v>878</v>
      </c>
      <c r="F85" s="245" t="s">
        <v>640</v>
      </c>
      <c r="G85" s="245" t="s">
        <v>641</v>
      </c>
      <c r="H85" s="235" t="s">
        <v>921</v>
      </c>
      <c r="I85" s="235" t="s">
        <v>731</v>
      </c>
      <c r="J85" s="246" t="s">
        <v>922</v>
      </c>
      <c r="K85" s="253">
        <v>2607901</v>
      </c>
      <c r="L85" s="248">
        <v>1640.65</v>
      </c>
      <c r="M85" s="249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</row>
    <row r="86" spans="1:32" ht="15.75" customHeight="1">
      <c r="A86" s="254" t="s">
        <v>411</v>
      </c>
      <c r="B86" s="243" t="s">
        <v>412</v>
      </c>
      <c r="C86" s="251" t="s">
        <v>301</v>
      </c>
      <c r="D86" s="251" t="s">
        <v>877</v>
      </c>
      <c r="E86" s="244" t="s">
        <v>878</v>
      </c>
      <c r="F86" s="245" t="s">
        <v>640</v>
      </c>
      <c r="G86" s="245" t="s">
        <v>641</v>
      </c>
      <c r="H86" s="235" t="s">
        <v>923</v>
      </c>
      <c r="I86" s="235" t="s">
        <v>731</v>
      </c>
      <c r="J86" s="246" t="s">
        <v>924</v>
      </c>
      <c r="K86" s="260">
        <v>2607901</v>
      </c>
      <c r="L86" s="248">
        <v>1640.65</v>
      </c>
      <c r="M86" s="249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</row>
    <row r="87" spans="1:32" ht="15.75" customHeight="1">
      <c r="A87" s="254" t="s">
        <v>411</v>
      </c>
      <c r="B87" s="243" t="s">
        <v>412</v>
      </c>
      <c r="C87" s="251" t="s">
        <v>779</v>
      </c>
      <c r="D87" s="251" t="s">
        <v>925</v>
      </c>
      <c r="E87" s="244" t="s">
        <v>926</v>
      </c>
      <c r="F87" s="244" t="s">
        <v>641</v>
      </c>
      <c r="G87" s="245" t="s">
        <v>641</v>
      </c>
      <c r="H87" s="235" t="s">
        <v>927</v>
      </c>
      <c r="I87" s="235" t="s">
        <v>842</v>
      </c>
      <c r="J87" s="246" t="s">
        <v>928</v>
      </c>
      <c r="K87" s="268" t="s">
        <v>929</v>
      </c>
      <c r="L87" s="248">
        <v>10000</v>
      </c>
      <c r="M87" s="249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</row>
    <row r="88" spans="1:32" ht="15.75" customHeight="1">
      <c r="A88" s="254" t="s">
        <v>411</v>
      </c>
      <c r="B88" s="243" t="s">
        <v>412</v>
      </c>
      <c r="C88" s="251" t="s">
        <v>800</v>
      </c>
      <c r="D88" s="251" t="s">
        <v>930</v>
      </c>
      <c r="E88" s="263" t="s">
        <v>931</v>
      </c>
      <c r="F88" s="244" t="s">
        <v>641</v>
      </c>
      <c r="G88" s="245" t="s">
        <v>641</v>
      </c>
      <c r="H88" s="269" t="s">
        <v>932</v>
      </c>
      <c r="I88" s="235" t="s">
        <v>894</v>
      </c>
      <c r="J88" s="246" t="s">
        <v>773</v>
      </c>
      <c r="K88" s="255">
        <v>3534401</v>
      </c>
      <c r="L88" s="270">
        <v>34.909999999999997</v>
      </c>
      <c r="M88" s="241"/>
    </row>
    <row r="89" spans="1:32" ht="15.75" customHeight="1">
      <c r="A89" s="254" t="s">
        <v>411</v>
      </c>
      <c r="B89" s="243" t="s">
        <v>412</v>
      </c>
      <c r="C89" s="251" t="s">
        <v>800</v>
      </c>
      <c r="D89" s="251" t="s">
        <v>930</v>
      </c>
      <c r="E89" s="263" t="s">
        <v>931</v>
      </c>
      <c r="F89" s="244" t="s">
        <v>641</v>
      </c>
      <c r="G89" s="245" t="s">
        <v>641</v>
      </c>
      <c r="H89" s="271" t="s">
        <v>933</v>
      </c>
      <c r="I89" s="235" t="s">
        <v>904</v>
      </c>
      <c r="J89" s="246" t="s">
        <v>773</v>
      </c>
      <c r="K89" s="255">
        <v>3534401</v>
      </c>
      <c r="L89" s="270">
        <v>17.079999999999998</v>
      </c>
      <c r="M89" s="241"/>
    </row>
    <row r="90" spans="1:32" ht="15.75" customHeight="1">
      <c r="A90" s="254" t="s">
        <v>411</v>
      </c>
      <c r="B90" s="243" t="s">
        <v>412</v>
      </c>
      <c r="C90" s="251" t="s">
        <v>800</v>
      </c>
      <c r="D90" s="251" t="s">
        <v>930</v>
      </c>
      <c r="E90" s="263" t="s">
        <v>931</v>
      </c>
      <c r="F90" s="245" t="s">
        <v>641</v>
      </c>
      <c r="G90" s="245" t="s">
        <v>641</v>
      </c>
      <c r="H90" s="269" t="s">
        <v>934</v>
      </c>
      <c r="I90" s="235" t="s">
        <v>894</v>
      </c>
      <c r="J90" s="252" t="s">
        <v>773</v>
      </c>
      <c r="K90" s="253">
        <v>3534401</v>
      </c>
      <c r="L90" s="265">
        <v>60.78</v>
      </c>
      <c r="M90" s="241"/>
    </row>
    <row r="91" spans="1:32" ht="15.75" customHeight="1">
      <c r="A91" s="254" t="s">
        <v>411</v>
      </c>
      <c r="B91" s="243" t="s">
        <v>412</v>
      </c>
      <c r="C91" s="251" t="s">
        <v>800</v>
      </c>
      <c r="D91" s="251" t="s">
        <v>870</v>
      </c>
      <c r="E91" s="244" t="s">
        <v>871</v>
      </c>
      <c r="F91" s="244" t="s">
        <v>641</v>
      </c>
      <c r="G91" s="245" t="s">
        <v>641</v>
      </c>
      <c r="H91" s="251" t="s">
        <v>935</v>
      </c>
      <c r="I91" s="251" t="s">
        <v>894</v>
      </c>
      <c r="J91" s="252" t="s">
        <v>773</v>
      </c>
      <c r="K91" s="255">
        <v>2611606</v>
      </c>
      <c r="L91" s="248">
        <v>280.58999999999997</v>
      </c>
      <c r="M91" s="241"/>
    </row>
    <row r="92" spans="1:32" ht="15.75" customHeight="1">
      <c r="A92" s="254" t="s">
        <v>411</v>
      </c>
      <c r="B92" s="243" t="s">
        <v>412</v>
      </c>
      <c r="C92" s="235" t="s">
        <v>800</v>
      </c>
      <c r="D92" s="235" t="s">
        <v>936</v>
      </c>
      <c r="E92" s="234" t="s">
        <v>937</v>
      </c>
      <c r="F92" s="244" t="s">
        <v>640</v>
      </c>
      <c r="G92" s="245" t="s">
        <v>641</v>
      </c>
      <c r="H92" s="271" t="s">
        <v>298</v>
      </c>
      <c r="I92" s="269" t="s">
        <v>705</v>
      </c>
      <c r="J92" s="246" t="s">
        <v>938</v>
      </c>
      <c r="K92" s="268" t="s">
        <v>645</v>
      </c>
      <c r="L92" s="265">
        <v>30.6</v>
      </c>
      <c r="M92" s="241"/>
    </row>
    <row r="93" spans="1:32" ht="15.75" customHeight="1">
      <c r="A93" s="254" t="s">
        <v>411</v>
      </c>
      <c r="B93" s="243" t="s">
        <v>412</v>
      </c>
      <c r="C93" s="235" t="s">
        <v>800</v>
      </c>
      <c r="D93" s="235" t="s">
        <v>939</v>
      </c>
      <c r="E93" s="234" t="s">
        <v>940</v>
      </c>
      <c r="F93" s="244" t="s">
        <v>640</v>
      </c>
      <c r="G93" s="245" t="s">
        <v>641</v>
      </c>
      <c r="H93" s="269" t="s">
        <v>299</v>
      </c>
      <c r="I93" s="269" t="s">
        <v>705</v>
      </c>
      <c r="J93" s="246" t="s">
        <v>941</v>
      </c>
      <c r="K93" s="268" t="s">
        <v>645</v>
      </c>
      <c r="L93" s="265">
        <v>10</v>
      </c>
      <c r="M93" s="241"/>
    </row>
    <row r="94" spans="1:32" ht="15.75" customHeight="1">
      <c r="A94" s="254" t="s">
        <v>411</v>
      </c>
      <c r="B94" s="243" t="s">
        <v>412</v>
      </c>
      <c r="C94" s="235" t="s">
        <v>386</v>
      </c>
      <c r="D94" s="235" t="s">
        <v>942</v>
      </c>
      <c r="E94" s="234" t="s">
        <v>943</v>
      </c>
      <c r="F94" s="244" t="s">
        <v>640</v>
      </c>
      <c r="G94" s="245" t="s">
        <v>641</v>
      </c>
      <c r="H94" s="269" t="s">
        <v>300</v>
      </c>
      <c r="I94" s="269" t="s">
        <v>705</v>
      </c>
      <c r="J94" s="246" t="s">
        <v>944</v>
      </c>
      <c r="K94" s="268" t="s">
        <v>645</v>
      </c>
      <c r="L94" s="270">
        <v>50.43</v>
      </c>
      <c r="M94" s="241"/>
    </row>
    <row r="95" spans="1:32" ht="15.75" customHeight="1">
      <c r="A95" s="254" t="s">
        <v>411</v>
      </c>
      <c r="B95" s="243" t="s">
        <v>412</v>
      </c>
      <c r="C95" s="235" t="s">
        <v>800</v>
      </c>
      <c r="D95" s="235" t="s">
        <v>942</v>
      </c>
      <c r="E95" s="234" t="s">
        <v>943</v>
      </c>
      <c r="F95" s="244" t="s">
        <v>640</v>
      </c>
      <c r="G95" s="245" t="s">
        <v>641</v>
      </c>
      <c r="H95" s="269" t="s">
        <v>302</v>
      </c>
      <c r="I95" s="257">
        <v>44966</v>
      </c>
      <c r="J95" s="246" t="s">
        <v>945</v>
      </c>
      <c r="K95" s="268" t="s">
        <v>645</v>
      </c>
      <c r="L95" s="272">
        <v>15</v>
      </c>
      <c r="M95" s="241"/>
    </row>
    <row r="96" spans="1:32" ht="15.75" customHeight="1">
      <c r="A96" s="254" t="s">
        <v>411</v>
      </c>
      <c r="B96" s="243" t="s">
        <v>412</v>
      </c>
      <c r="C96" s="235" t="s">
        <v>800</v>
      </c>
      <c r="D96" s="235" t="s">
        <v>946</v>
      </c>
      <c r="E96" s="234" t="s">
        <v>947</v>
      </c>
      <c r="F96" s="244" t="s">
        <v>640</v>
      </c>
      <c r="G96" s="245" t="s">
        <v>641</v>
      </c>
      <c r="H96" s="273">
        <v>35337</v>
      </c>
      <c r="I96" s="257">
        <v>44966</v>
      </c>
      <c r="J96" s="246" t="s">
        <v>948</v>
      </c>
      <c r="K96" s="268" t="s">
        <v>645</v>
      </c>
      <c r="L96" s="270">
        <v>39.99</v>
      </c>
      <c r="M96" s="241"/>
    </row>
    <row r="97" spans="1:13" ht="15.75" customHeight="1">
      <c r="A97" s="254" t="s">
        <v>411</v>
      </c>
      <c r="B97" s="243" t="s">
        <v>412</v>
      </c>
      <c r="C97" s="235" t="s">
        <v>800</v>
      </c>
      <c r="D97" s="235" t="s">
        <v>949</v>
      </c>
      <c r="E97" s="234" t="s">
        <v>950</v>
      </c>
      <c r="F97" s="244" t="s">
        <v>640</v>
      </c>
      <c r="G97" s="245" t="s">
        <v>641</v>
      </c>
      <c r="H97" s="269" t="s">
        <v>303</v>
      </c>
      <c r="I97" s="257">
        <v>44966</v>
      </c>
      <c r="J97" s="246" t="s">
        <v>951</v>
      </c>
      <c r="K97" s="268" t="s">
        <v>645</v>
      </c>
      <c r="L97" s="274">
        <v>9.7200000000000006</v>
      </c>
      <c r="M97" s="241"/>
    </row>
    <row r="98" spans="1:13" ht="15.75" customHeight="1">
      <c r="A98" s="254" t="s">
        <v>411</v>
      </c>
      <c r="B98" s="243" t="s">
        <v>412</v>
      </c>
      <c r="C98" s="235" t="s">
        <v>836</v>
      </c>
      <c r="D98" s="235" t="s">
        <v>952</v>
      </c>
      <c r="E98" s="233" t="s">
        <v>953</v>
      </c>
      <c r="F98" s="244" t="s">
        <v>641</v>
      </c>
      <c r="G98" s="245" t="s">
        <v>641</v>
      </c>
      <c r="H98" s="235" t="s">
        <v>954</v>
      </c>
      <c r="I98" s="235" t="s">
        <v>745</v>
      </c>
      <c r="J98" s="246" t="s">
        <v>955</v>
      </c>
      <c r="K98" s="268" t="s">
        <v>645</v>
      </c>
      <c r="L98" s="248">
        <v>2600</v>
      </c>
      <c r="M98" s="241"/>
    </row>
    <row r="99" spans="1:13" ht="15.75" customHeight="1">
      <c r="A99" s="254" t="s">
        <v>411</v>
      </c>
      <c r="B99" s="243" t="s">
        <v>412</v>
      </c>
      <c r="C99" s="251" t="s">
        <v>809</v>
      </c>
      <c r="D99" s="251" t="s">
        <v>956</v>
      </c>
      <c r="E99" s="244" t="s">
        <v>957</v>
      </c>
      <c r="F99" s="244" t="s">
        <v>641</v>
      </c>
      <c r="G99" s="245" t="s">
        <v>641</v>
      </c>
      <c r="H99" s="251" t="s">
        <v>958</v>
      </c>
      <c r="I99" s="251" t="s">
        <v>667</v>
      </c>
      <c r="J99" s="252" t="s">
        <v>959</v>
      </c>
      <c r="K99" s="253">
        <v>2611606</v>
      </c>
      <c r="L99" s="248">
        <v>2514.5700000000002</v>
      </c>
      <c r="M99" s="241"/>
    </row>
    <row r="100" spans="1:13" ht="15.75" customHeight="1">
      <c r="A100" s="254" t="s">
        <v>411</v>
      </c>
      <c r="B100" s="243" t="s">
        <v>412</v>
      </c>
      <c r="C100" s="235" t="s">
        <v>800</v>
      </c>
      <c r="D100" s="235" t="s">
        <v>960</v>
      </c>
      <c r="E100" s="233" t="s">
        <v>961</v>
      </c>
      <c r="F100" s="244" t="s">
        <v>641</v>
      </c>
      <c r="G100" s="245" t="s">
        <v>641</v>
      </c>
      <c r="H100" s="235" t="s">
        <v>962</v>
      </c>
      <c r="I100" s="235" t="s">
        <v>643</v>
      </c>
      <c r="J100" s="246" t="s">
        <v>773</v>
      </c>
      <c r="K100" s="268" t="s">
        <v>963</v>
      </c>
      <c r="L100" s="248">
        <v>4635.88</v>
      </c>
      <c r="M100" s="241"/>
    </row>
    <row r="101" spans="1:13" ht="15.75" customHeight="1">
      <c r="A101" s="254" t="s">
        <v>411</v>
      </c>
      <c r="B101" s="243" t="s">
        <v>412</v>
      </c>
      <c r="C101" s="263" t="s">
        <v>763</v>
      </c>
      <c r="D101" s="251" t="s">
        <v>764</v>
      </c>
      <c r="E101" s="244" t="s">
        <v>765</v>
      </c>
      <c r="F101" s="244" t="s">
        <v>640</v>
      </c>
      <c r="G101" s="245" t="s">
        <v>641</v>
      </c>
      <c r="H101" s="251" t="s">
        <v>964</v>
      </c>
      <c r="I101" s="251" t="s">
        <v>750</v>
      </c>
      <c r="J101" s="252" t="s">
        <v>965</v>
      </c>
      <c r="K101" s="255">
        <v>2607901</v>
      </c>
      <c r="L101" s="261">
        <v>1492.5</v>
      </c>
      <c r="M101" s="241"/>
    </row>
    <row r="102" spans="1:13" ht="15.75" customHeight="1">
      <c r="A102" s="254" t="s">
        <v>411</v>
      </c>
      <c r="B102" s="243" t="s">
        <v>412</v>
      </c>
      <c r="C102" s="235" t="s">
        <v>369</v>
      </c>
      <c r="D102" s="235" t="s">
        <v>669</v>
      </c>
      <c r="E102" s="233" t="s">
        <v>670</v>
      </c>
      <c r="F102" s="244" t="s">
        <v>640</v>
      </c>
      <c r="G102" s="245" t="s">
        <v>641</v>
      </c>
      <c r="H102" s="235" t="s">
        <v>966</v>
      </c>
      <c r="I102" s="235" t="s">
        <v>900</v>
      </c>
      <c r="J102" s="246" t="s">
        <v>967</v>
      </c>
      <c r="K102" s="268" t="s">
        <v>968</v>
      </c>
      <c r="L102" s="248">
        <v>514.20000000000005</v>
      </c>
      <c r="M102" s="241"/>
    </row>
    <row r="103" spans="1:13" ht="15.75" customHeight="1">
      <c r="A103" s="254" t="s">
        <v>411</v>
      </c>
      <c r="B103" s="243" t="s">
        <v>412</v>
      </c>
      <c r="C103" s="235" t="s">
        <v>369</v>
      </c>
      <c r="D103" s="235" t="s">
        <v>969</v>
      </c>
      <c r="E103" s="233" t="s">
        <v>970</v>
      </c>
      <c r="F103" s="244" t="s">
        <v>640</v>
      </c>
      <c r="G103" s="245" t="s">
        <v>641</v>
      </c>
      <c r="H103" s="235" t="s">
        <v>971</v>
      </c>
      <c r="I103" s="235" t="s">
        <v>672</v>
      </c>
      <c r="J103" s="246" t="s">
        <v>972</v>
      </c>
      <c r="K103" s="268" t="s">
        <v>820</v>
      </c>
      <c r="L103" s="248">
        <v>2364.3000000000002</v>
      </c>
      <c r="M103" s="241"/>
    </row>
    <row r="104" spans="1:13" ht="15.75" customHeight="1">
      <c r="A104" s="254" t="s">
        <v>411</v>
      </c>
      <c r="B104" s="243" t="s">
        <v>412</v>
      </c>
      <c r="C104" s="235" t="s">
        <v>369</v>
      </c>
      <c r="D104" s="235" t="s">
        <v>973</v>
      </c>
      <c r="E104" s="233" t="s">
        <v>974</v>
      </c>
      <c r="F104" s="244" t="s">
        <v>640</v>
      </c>
      <c r="G104" s="245" t="s">
        <v>641</v>
      </c>
      <c r="H104" s="235" t="s">
        <v>975</v>
      </c>
      <c r="I104" s="235" t="s">
        <v>711</v>
      </c>
      <c r="J104" s="246" t="s">
        <v>976</v>
      </c>
      <c r="K104" s="268" t="s">
        <v>645</v>
      </c>
      <c r="L104" s="248">
        <v>1133.78</v>
      </c>
      <c r="M104" s="241"/>
    </row>
    <row r="105" spans="1:13" ht="15.75" customHeight="1">
      <c r="A105" s="254" t="s">
        <v>411</v>
      </c>
      <c r="B105" s="243" t="s">
        <v>412</v>
      </c>
      <c r="C105" s="235" t="s">
        <v>637</v>
      </c>
      <c r="D105" s="235" t="s">
        <v>722</v>
      </c>
      <c r="E105" s="233" t="s">
        <v>723</v>
      </c>
      <c r="F105" s="244" t="s">
        <v>640</v>
      </c>
      <c r="G105" s="245" t="s">
        <v>641</v>
      </c>
      <c r="H105" s="235" t="s">
        <v>977</v>
      </c>
      <c r="I105" s="235" t="s">
        <v>978</v>
      </c>
      <c r="J105" s="246" t="s">
        <v>979</v>
      </c>
      <c r="K105" s="268" t="s">
        <v>645</v>
      </c>
      <c r="L105" s="248">
        <v>1450</v>
      </c>
      <c r="M105" s="241"/>
    </row>
    <row r="106" spans="1:13" ht="15.75" customHeight="1">
      <c r="A106" s="254" t="s">
        <v>411</v>
      </c>
      <c r="B106" s="243" t="s">
        <v>412</v>
      </c>
      <c r="C106" s="235" t="s">
        <v>369</v>
      </c>
      <c r="D106" s="235" t="s">
        <v>980</v>
      </c>
      <c r="E106" s="233" t="s">
        <v>981</v>
      </c>
      <c r="F106" s="244" t="s">
        <v>640</v>
      </c>
      <c r="G106" s="245" t="s">
        <v>641</v>
      </c>
      <c r="H106" s="235" t="s">
        <v>982</v>
      </c>
      <c r="I106" s="235" t="s">
        <v>667</v>
      </c>
      <c r="J106" s="246" t="s">
        <v>983</v>
      </c>
      <c r="K106" s="268" t="s">
        <v>984</v>
      </c>
      <c r="L106" s="248">
        <v>19311.7</v>
      </c>
      <c r="M106" s="241"/>
    </row>
    <row r="107" spans="1:13" ht="15.75" customHeight="1">
      <c r="A107" s="254" t="s">
        <v>411</v>
      </c>
      <c r="B107" s="243" t="s">
        <v>412</v>
      </c>
      <c r="C107" s="235" t="s">
        <v>637</v>
      </c>
      <c r="D107" s="235" t="s">
        <v>980</v>
      </c>
      <c r="E107" s="233" t="s">
        <v>981</v>
      </c>
      <c r="F107" s="244" t="s">
        <v>640</v>
      </c>
      <c r="G107" s="245" t="s">
        <v>641</v>
      </c>
      <c r="H107" s="235" t="s">
        <v>985</v>
      </c>
      <c r="I107" s="235" t="s">
        <v>667</v>
      </c>
      <c r="J107" s="246" t="s">
        <v>986</v>
      </c>
      <c r="K107" s="268" t="s">
        <v>984</v>
      </c>
      <c r="L107" s="248">
        <v>675.2</v>
      </c>
      <c r="M107" s="241"/>
    </row>
    <row r="108" spans="1:13" ht="15.75" customHeight="1">
      <c r="A108" s="254" t="s">
        <v>411</v>
      </c>
      <c r="B108" s="243" t="s">
        <v>412</v>
      </c>
      <c r="C108" s="235" t="s">
        <v>779</v>
      </c>
      <c r="D108" s="235" t="s">
        <v>987</v>
      </c>
      <c r="E108" s="233" t="s">
        <v>988</v>
      </c>
      <c r="F108" s="244" t="s">
        <v>641</v>
      </c>
      <c r="G108" s="245" t="s">
        <v>641</v>
      </c>
      <c r="H108" s="235" t="s">
        <v>989</v>
      </c>
      <c r="I108" s="235" t="s">
        <v>904</v>
      </c>
      <c r="J108" s="246" t="s">
        <v>773</v>
      </c>
      <c r="K108" s="268" t="s">
        <v>929</v>
      </c>
      <c r="L108" s="248">
        <v>18000</v>
      </c>
      <c r="M108" s="241"/>
    </row>
    <row r="109" spans="1:13" ht="15.75" customHeight="1">
      <c r="A109" s="254" t="s">
        <v>411</v>
      </c>
      <c r="B109" s="243" t="s">
        <v>412</v>
      </c>
      <c r="C109" s="235" t="s">
        <v>779</v>
      </c>
      <c r="D109" s="235" t="s">
        <v>990</v>
      </c>
      <c r="E109" s="233" t="s">
        <v>991</v>
      </c>
      <c r="F109" s="244" t="s">
        <v>641</v>
      </c>
      <c r="G109" s="245" t="s">
        <v>641</v>
      </c>
      <c r="H109" s="235" t="s">
        <v>992</v>
      </c>
      <c r="I109" s="235" t="s">
        <v>904</v>
      </c>
      <c r="J109" s="246" t="s">
        <v>993</v>
      </c>
      <c r="K109" s="268" t="s">
        <v>645</v>
      </c>
      <c r="L109" s="248">
        <v>18000</v>
      </c>
      <c r="M109" s="241"/>
    </row>
    <row r="110" spans="1:13" ht="15.75" customHeight="1">
      <c r="A110" s="254" t="s">
        <v>411</v>
      </c>
      <c r="B110" s="243" t="s">
        <v>412</v>
      </c>
      <c r="C110" s="251" t="s">
        <v>301</v>
      </c>
      <c r="D110" s="251" t="s">
        <v>877</v>
      </c>
      <c r="E110" s="244" t="s">
        <v>878</v>
      </c>
      <c r="F110" s="245" t="s">
        <v>640</v>
      </c>
      <c r="G110" s="245" t="s">
        <v>641</v>
      </c>
      <c r="H110" s="235" t="s">
        <v>994</v>
      </c>
      <c r="I110" s="235" t="s">
        <v>647</v>
      </c>
      <c r="J110" s="246" t="s">
        <v>995</v>
      </c>
      <c r="K110" s="268" t="s">
        <v>820</v>
      </c>
      <c r="L110" s="248">
        <v>451.89</v>
      </c>
      <c r="M110" s="241"/>
    </row>
    <row r="111" spans="1:13" ht="15.75" customHeight="1">
      <c r="A111" s="254" t="s">
        <v>411</v>
      </c>
      <c r="B111" s="243" t="s">
        <v>412</v>
      </c>
      <c r="C111" s="235" t="s">
        <v>996</v>
      </c>
      <c r="D111" s="235" t="s">
        <v>997</v>
      </c>
      <c r="E111" s="233" t="s">
        <v>998</v>
      </c>
      <c r="F111" s="244" t="s">
        <v>640</v>
      </c>
      <c r="G111" s="245" t="s">
        <v>641</v>
      </c>
      <c r="H111" s="235" t="s">
        <v>999</v>
      </c>
      <c r="I111" s="235" t="s">
        <v>750</v>
      </c>
      <c r="J111" s="246" t="s">
        <v>1000</v>
      </c>
      <c r="K111" s="268" t="s">
        <v>820</v>
      </c>
      <c r="L111" s="248">
        <v>849</v>
      </c>
      <c r="M111" s="241"/>
    </row>
    <row r="112" spans="1:13" ht="15.75" customHeight="1">
      <c r="A112" s="254" t="s">
        <v>411</v>
      </c>
      <c r="B112" s="243" t="s">
        <v>412</v>
      </c>
      <c r="C112" s="235" t="s">
        <v>369</v>
      </c>
      <c r="D112" s="235" t="s">
        <v>969</v>
      </c>
      <c r="E112" s="233" t="s">
        <v>970</v>
      </c>
      <c r="F112" s="244" t="s">
        <v>640</v>
      </c>
      <c r="G112" s="245" t="s">
        <v>641</v>
      </c>
      <c r="H112" s="235" t="s">
        <v>971</v>
      </c>
      <c r="I112" s="235" t="s">
        <v>672</v>
      </c>
      <c r="J112" s="246" t="s">
        <v>972</v>
      </c>
      <c r="K112" s="268" t="s">
        <v>820</v>
      </c>
      <c r="L112" s="248">
        <v>2364.3000000000002</v>
      </c>
      <c r="M112" s="241"/>
    </row>
    <row r="113" spans="1:13" ht="15.75" customHeight="1">
      <c r="A113" s="254" t="s">
        <v>411</v>
      </c>
      <c r="B113" s="243" t="s">
        <v>412</v>
      </c>
      <c r="C113" s="235" t="s">
        <v>369</v>
      </c>
      <c r="D113" s="235" t="s">
        <v>669</v>
      </c>
      <c r="E113" s="233" t="s">
        <v>670</v>
      </c>
      <c r="F113" s="244" t="s">
        <v>640</v>
      </c>
      <c r="G113" s="245" t="s">
        <v>641</v>
      </c>
      <c r="H113" s="235" t="s">
        <v>966</v>
      </c>
      <c r="I113" s="235" t="s">
        <v>900</v>
      </c>
      <c r="J113" s="246" t="s">
        <v>967</v>
      </c>
      <c r="K113" s="268" t="s">
        <v>968</v>
      </c>
      <c r="L113" s="248">
        <v>514.20000000000005</v>
      </c>
      <c r="M113" s="241"/>
    </row>
    <row r="114" spans="1:13" ht="15.75" customHeight="1">
      <c r="A114" s="254" t="s">
        <v>411</v>
      </c>
      <c r="B114" s="243" t="s">
        <v>412</v>
      </c>
      <c r="C114" s="235" t="s">
        <v>637</v>
      </c>
      <c r="D114" s="235" t="s">
        <v>980</v>
      </c>
      <c r="E114" s="233" t="s">
        <v>981</v>
      </c>
      <c r="F114" s="244" t="s">
        <v>640</v>
      </c>
      <c r="G114" s="245" t="s">
        <v>641</v>
      </c>
      <c r="H114" s="235" t="s">
        <v>985</v>
      </c>
      <c r="I114" s="235" t="s">
        <v>667</v>
      </c>
      <c r="J114" s="246" t="s">
        <v>1001</v>
      </c>
      <c r="K114" s="268" t="s">
        <v>984</v>
      </c>
      <c r="L114" s="248">
        <v>675.2</v>
      </c>
      <c r="M114" s="241"/>
    </row>
    <row r="115" spans="1:13" ht="15.75" customHeight="1">
      <c r="A115" s="254" t="s">
        <v>411</v>
      </c>
      <c r="B115" s="243" t="s">
        <v>412</v>
      </c>
      <c r="C115" s="235" t="s">
        <v>369</v>
      </c>
      <c r="D115" s="235" t="s">
        <v>973</v>
      </c>
      <c r="E115" s="233" t="s">
        <v>974</v>
      </c>
      <c r="F115" s="244" t="s">
        <v>640</v>
      </c>
      <c r="G115" s="245" t="s">
        <v>641</v>
      </c>
      <c r="H115" s="235" t="s">
        <v>975</v>
      </c>
      <c r="I115" s="235" t="s">
        <v>711</v>
      </c>
      <c r="J115" s="246" t="s">
        <v>1002</v>
      </c>
      <c r="K115" s="268" t="s">
        <v>645</v>
      </c>
      <c r="L115" s="248">
        <v>1133.78</v>
      </c>
      <c r="M115" s="241"/>
    </row>
    <row r="116" spans="1:13" ht="15.75" customHeight="1">
      <c r="A116" s="254" t="s">
        <v>411</v>
      </c>
      <c r="B116" s="243" t="s">
        <v>412</v>
      </c>
      <c r="C116" s="235" t="s">
        <v>637</v>
      </c>
      <c r="D116" s="235" t="s">
        <v>722</v>
      </c>
      <c r="E116" s="233" t="s">
        <v>723</v>
      </c>
      <c r="F116" s="244" t="s">
        <v>640</v>
      </c>
      <c r="G116" s="245" t="s">
        <v>641</v>
      </c>
      <c r="H116" s="235" t="s">
        <v>977</v>
      </c>
      <c r="I116" s="235" t="s">
        <v>978</v>
      </c>
      <c r="J116" s="246" t="s">
        <v>979</v>
      </c>
      <c r="K116" s="268" t="s">
        <v>645</v>
      </c>
      <c r="L116" s="248">
        <v>1450</v>
      </c>
      <c r="M116" s="241"/>
    </row>
    <row r="117" spans="1:13" ht="15.75" customHeight="1">
      <c r="A117" s="254" t="s">
        <v>411</v>
      </c>
      <c r="B117" s="243" t="s">
        <v>412</v>
      </c>
      <c r="C117" s="235" t="s">
        <v>369</v>
      </c>
      <c r="D117" s="235" t="s">
        <v>980</v>
      </c>
      <c r="E117" s="233" t="s">
        <v>981</v>
      </c>
      <c r="F117" s="244" t="s">
        <v>640</v>
      </c>
      <c r="G117" s="245" t="s">
        <v>641</v>
      </c>
      <c r="H117" s="235" t="s">
        <v>982</v>
      </c>
      <c r="I117" s="235" t="s">
        <v>667</v>
      </c>
      <c r="J117" s="246" t="s">
        <v>983</v>
      </c>
      <c r="K117" s="268" t="s">
        <v>984</v>
      </c>
      <c r="L117" s="248">
        <v>19311.7</v>
      </c>
      <c r="M117" s="241"/>
    </row>
    <row r="118" spans="1:13" ht="15.75" customHeight="1">
      <c r="A118" s="254" t="s">
        <v>411</v>
      </c>
      <c r="B118" s="243" t="s">
        <v>412</v>
      </c>
      <c r="C118" s="235" t="s">
        <v>996</v>
      </c>
      <c r="D118" s="235" t="s">
        <v>1003</v>
      </c>
      <c r="E118" s="233" t="s">
        <v>1004</v>
      </c>
      <c r="F118" s="244" t="s">
        <v>640</v>
      </c>
      <c r="G118" s="245" t="s">
        <v>641</v>
      </c>
      <c r="H118" s="235" t="s">
        <v>1005</v>
      </c>
      <c r="I118" s="235" t="s">
        <v>750</v>
      </c>
      <c r="J118" s="246" t="s">
        <v>1006</v>
      </c>
      <c r="K118" s="268" t="s">
        <v>645</v>
      </c>
      <c r="L118" s="248">
        <v>1271.5</v>
      </c>
      <c r="M118" s="241"/>
    </row>
    <row r="119" spans="1:13" ht="15.75" customHeight="1">
      <c r="A119" s="254" t="s">
        <v>411</v>
      </c>
      <c r="B119" s="243" t="s">
        <v>412</v>
      </c>
      <c r="C119" s="235" t="s">
        <v>996</v>
      </c>
      <c r="D119" s="235" t="s">
        <v>1007</v>
      </c>
      <c r="E119" s="233" t="s">
        <v>1008</v>
      </c>
      <c r="F119" s="244" t="s">
        <v>640</v>
      </c>
      <c r="G119" s="245" t="s">
        <v>641</v>
      </c>
      <c r="H119" s="235" t="s">
        <v>1009</v>
      </c>
      <c r="I119" s="235" t="s">
        <v>750</v>
      </c>
      <c r="J119" s="246" t="s">
        <v>1010</v>
      </c>
      <c r="K119" s="268" t="s">
        <v>645</v>
      </c>
      <c r="L119" s="248">
        <v>549.4</v>
      </c>
      <c r="M119" s="241"/>
    </row>
    <row r="120" spans="1:13" ht="15.75" customHeight="1">
      <c r="A120" s="254" t="s">
        <v>411</v>
      </c>
      <c r="B120" s="243" t="s">
        <v>412</v>
      </c>
      <c r="C120" s="235" t="s">
        <v>387</v>
      </c>
      <c r="D120" s="235" t="s">
        <v>1011</v>
      </c>
      <c r="E120" s="233" t="s">
        <v>1012</v>
      </c>
      <c r="F120" s="244" t="s">
        <v>640</v>
      </c>
      <c r="G120" s="245" t="s">
        <v>641</v>
      </c>
      <c r="H120" s="235" t="s">
        <v>1013</v>
      </c>
      <c r="I120" s="235" t="s">
        <v>750</v>
      </c>
      <c r="J120" s="246" t="s">
        <v>1014</v>
      </c>
      <c r="K120" s="268" t="s">
        <v>645</v>
      </c>
      <c r="L120" s="248">
        <v>9999</v>
      </c>
      <c r="M120" s="241"/>
    </row>
    <row r="121" spans="1:13" ht="15.75" customHeight="1">
      <c r="A121" s="254" t="s">
        <v>411</v>
      </c>
      <c r="B121" s="243" t="s">
        <v>412</v>
      </c>
      <c r="C121" s="251" t="s">
        <v>800</v>
      </c>
      <c r="D121" s="251" t="s">
        <v>870</v>
      </c>
      <c r="E121" s="244" t="s">
        <v>871</v>
      </c>
      <c r="F121" s="244" t="s">
        <v>641</v>
      </c>
      <c r="G121" s="245" t="s">
        <v>641</v>
      </c>
      <c r="H121" s="251" t="s">
        <v>1015</v>
      </c>
      <c r="I121" s="251" t="s">
        <v>1016</v>
      </c>
      <c r="J121" s="252" t="s">
        <v>773</v>
      </c>
      <c r="K121" s="255">
        <v>2611606</v>
      </c>
      <c r="L121" s="248">
        <v>14051.36</v>
      </c>
      <c r="M121" s="241"/>
    </row>
    <row r="122" spans="1:13" ht="15.75" customHeight="1">
      <c r="A122" s="254" t="s">
        <v>411</v>
      </c>
      <c r="B122" s="243" t="s">
        <v>412</v>
      </c>
      <c r="C122" s="251" t="s">
        <v>800</v>
      </c>
      <c r="D122" s="251" t="s">
        <v>870</v>
      </c>
      <c r="E122" s="244" t="s">
        <v>871</v>
      </c>
      <c r="F122" s="244" t="s">
        <v>641</v>
      </c>
      <c r="G122" s="245" t="s">
        <v>641</v>
      </c>
      <c r="H122" s="251" t="s">
        <v>1017</v>
      </c>
      <c r="I122" s="251" t="s">
        <v>672</v>
      </c>
      <c r="J122" s="252" t="s">
        <v>773</v>
      </c>
      <c r="K122" s="255">
        <v>2611606</v>
      </c>
      <c r="L122" s="248">
        <v>94.04</v>
      </c>
      <c r="M122" s="241"/>
    </row>
    <row r="123" spans="1:13" ht="15.75" customHeight="1">
      <c r="A123" s="275"/>
      <c r="B123" s="147"/>
      <c r="C123" s="276"/>
      <c r="D123" s="276"/>
      <c r="E123" s="147"/>
      <c r="F123" s="231"/>
      <c r="G123" s="277"/>
      <c r="H123" s="276"/>
      <c r="I123" s="276"/>
      <c r="J123" s="278"/>
      <c r="K123" s="279"/>
      <c r="L123" s="280">
        <v>0</v>
      </c>
      <c r="M123" s="241"/>
    </row>
    <row r="124" spans="1:13" ht="15.75" customHeight="1">
      <c r="A124" s="275"/>
      <c r="B124" s="147"/>
      <c r="C124" s="276"/>
      <c r="D124" s="276"/>
      <c r="E124" s="147"/>
      <c r="F124" s="231"/>
      <c r="G124" s="277"/>
      <c r="H124" s="276"/>
      <c r="I124" s="276"/>
      <c r="J124" s="278"/>
      <c r="K124" s="279"/>
      <c r="L124" s="280">
        <v>0</v>
      </c>
      <c r="M124" s="241"/>
    </row>
    <row r="125" spans="1:13" ht="15.75" customHeight="1">
      <c r="A125" s="275"/>
      <c r="B125" s="147"/>
      <c r="C125" s="276"/>
      <c r="D125" s="276"/>
      <c r="E125" s="147"/>
      <c r="F125" s="231"/>
      <c r="G125" s="277"/>
      <c r="H125" s="276"/>
      <c r="I125" s="276"/>
      <c r="J125" s="278"/>
      <c r="K125" s="276"/>
      <c r="L125" s="280">
        <v>0</v>
      </c>
      <c r="M125" s="241"/>
    </row>
    <row r="126" spans="1:13" ht="15.75" customHeight="1">
      <c r="A126" s="275"/>
      <c r="B126" s="147"/>
      <c r="C126" s="276"/>
      <c r="D126" s="276"/>
      <c r="E126" s="147"/>
      <c r="F126" s="231"/>
      <c r="G126" s="277"/>
      <c r="H126" s="276"/>
      <c r="I126" s="276"/>
      <c r="J126" s="278"/>
      <c r="K126" s="276"/>
      <c r="L126" s="280">
        <v>0</v>
      </c>
      <c r="M126" s="241"/>
    </row>
    <row r="127" spans="1:13" ht="15.75" customHeight="1">
      <c r="A127" s="275"/>
      <c r="B127" s="147"/>
      <c r="C127" s="276"/>
      <c r="D127" s="276"/>
      <c r="E127" s="147"/>
      <c r="F127" s="231"/>
      <c r="G127" s="277"/>
      <c r="H127" s="276"/>
      <c r="I127" s="276"/>
      <c r="J127" s="278"/>
      <c r="K127" s="276"/>
      <c r="L127" s="280">
        <v>0</v>
      </c>
      <c r="M127" s="241"/>
    </row>
    <row r="128" spans="1:13" ht="15.75" customHeight="1">
      <c r="A128" s="275"/>
      <c r="B128" s="147"/>
      <c r="C128" s="276"/>
      <c r="D128" s="276"/>
      <c r="E128" s="147"/>
      <c r="F128" s="231"/>
      <c r="G128" s="277"/>
      <c r="H128" s="276"/>
      <c r="I128" s="276"/>
      <c r="J128" s="278"/>
      <c r="K128" s="276"/>
      <c r="L128" s="281">
        <v>0</v>
      </c>
      <c r="M128" s="241"/>
    </row>
    <row r="129" spans="1:13" ht="15.75" customHeight="1">
      <c r="A129" s="275"/>
      <c r="B129" s="147"/>
      <c r="C129" s="276"/>
      <c r="D129" s="276"/>
      <c r="E129" s="147"/>
      <c r="F129" s="231"/>
      <c r="G129" s="277"/>
      <c r="H129" s="276"/>
      <c r="I129" s="276"/>
      <c r="J129" s="278"/>
      <c r="K129" s="276"/>
      <c r="L129" s="281">
        <v>0</v>
      </c>
      <c r="M129" s="241"/>
    </row>
    <row r="130" spans="1:13" ht="15.75" customHeight="1">
      <c r="A130" s="275"/>
      <c r="B130" s="147"/>
      <c r="C130" s="282"/>
      <c r="D130" s="282"/>
      <c r="E130" s="283"/>
      <c r="F130" s="284"/>
      <c r="G130" s="277"/>
      <c r="H130" s="282"/>
      <c r="I130" s="282"/>
      <c r="J130" s="285"/>
      <c r="K130" s="282"/>
      <c r="L130" s="281">
        <v>0</v>
      </c>
      <c r="M130" s="241"/>
    </row>
    <row r="131" spans="1:13" ht="15.75" customHeight="1">
      <c r="A131" s="275"/>
      <c r="B131" s="147"/>
      <c r="C131" s="282"/>
      <c r="D131" s="282"/>
      <c r="E131" s="283"/>
      <c r="F131" s="284"/>
      <c r="G131" s="277"/>
      <c r="H131" s="282"/>
      <c r="I131" s="282"/>
      <c r="J131" s="285"/>
      <c r="K131" s="282"/>
      <c r="L131" s="281">
        <v>0</v>
      </c>
      <c r="M131" s="241"/>
    </row>
    <row r="132" spans="1:13" ht="15.75" customHeight="1">
      <c r="A132" s="275"/>
      <c r="B132" s="147"/>
      <c r="C132" s="282"/>
      <c r="D132" s="282"/>
      <c r="E132" s="283"/>
      <c r="F132" s="284"/>
      <c r="G132" s="277"/>
      <c r="H132" s="282"/>
      <c r="I132" s="282"/>
      <c r="J132" s="285"/>
      <c r="K132" s="282"/>
      <c r="L132" s="281">
        <v>0</v>
      </c>
      <c r="M132" s="241"/>
    </row>
    <row r="133" spans="1:13" ht="15.75" customHeight="1">
      <c r="A133" s="275"/>
      <c r="B133" s="147"/>
      <c r="C133" s="282"/>
      <c r="D133" s="282"/>
      <c r="E133" s="283"/>
      <c r="F133" s="284"/>
      <c r="G133" s="277"/>
      <c r="H133" s="282"/>
      <c r="I133" s="282"/>
      <c r="J133" s="285"/>
      <c r="K133" s="282"/>
      <c r="L133" s="281">
        <v>0</v>
      </c>
      <c r="M133" s="241"/>
    </row>
    <row r="134" spans="1:13" ht="15.75" customHeight="1">
      <c r="A134" s="275"/>
      <c r="B134" s="147"/>
      <c r="C134" s="282"/>
      <c r="D134" s="282"/>
      <c r="E134" s="283"/>
      <c r="F134" s="284"/>
      <c r="G134" s="277"/>
      <c r="H134" s="282"/>
      <c r="I134" s="282"/>
      <c r="J134" s="285"/>
      <c r="K134" s="282"/>
      <c r="L134" s="281">
        <v>0</v>
      </c>
      <c r="M134" s="241"/>
    </row>
    <row r="135" spans="1:13" ht="15.75" customHeight="1">
      <c r="A135" s="275"/>
      <c r="B135" s="147"/>
      <c r="C135" s="282"/>
      <c r="D135" s="282"/>
      <c r="E135" s="283"/>
      <c r="F135" s="284"/>
      <c r="G135" s="277"/>
      <c r="H135" s="282"/>
      <c r="I135" s="282"/>
      <c r="J135" s="285"/>
      <c r="K135" s="282"/>
      <c r="L135" s="281">
        <v>0</v>
      </c>
      <c r="M135" s="241"/>
    </row>
    <row r="136" spans="1:13" ht="15.75" customHeight="1">
      <c r="A136" s="275"/>
      <c r="B136" s="147"/>
      <c r="C136" s="282"/>
      <c r="D136" s="282"/>
      <c r="E136" s="283"/>
      <c r="F136" s="284"/>
      <c r="G136" s="277"/>
      <c r="H136" s="282"/>
      <c r="I136" s="282"/>
      <c r="J136" s="285"/>
      <c r="K136" s="282"/>
      <c r="L136" s="281">
        <v>0</v>
      </c>
      <c r="M136" s="241"/>
    </row>
    <row r="137" spans="1:13" ht="15.75" customHeight="1">
      <c r="A137" s="275"/>
      <c r="B137" s="147"/>
      <c r="C137" s="282"/>
      <c r="D137" s="282"/>
      <c r="E137" s="283"/>
      <c r="F137" s="284"/>
      <c r="G137" s="277"/>
      <c r="H137" s="282"/>
      <c r="I137" s="282"/>
      <c r="J137" s="285"/>
      <c r="K137" s="282"/>
      <c r="L137" s="281">
        <v>0</v>
      </c>
      <c r="M137" s="241"/>
    </row>
    <row r="138" spans="1:13" ht="15.75" customHeight="1">
      <c r="A138" s="275"/>
      <c r="B138" s="147"/>
      <c r="C138" s="282"/>
      <c r="D138" s="282"/>
      <c r="E138" s="283"/>
      <c r="F138" s="284"/>
      <c r="G138" s="277"/>
      <c r="H138" s="282"/>
      <c r="I138" s="282"/>
      <c r="J138" s="285"/>
      <c r="K138" s="282"/>
      <c r="L138" s="281">
        <v>0</v>
      </c>
      <c r="M138" s="241"/>
    </row>
    <row r="139" spans="1:13" ht="15.75" customHeight="1">
      <c r="A139" s="275"/>
      <c r="B139" s="147"/>
      <c r="C139" s="282"/>
      <c r="D139" s="282"/>
      <c r="E139" s="283"/>
      <c r="F139" s="284"/>
      <c r="G139" s="277"/>
      <c r="H139" s="282"/>
      <c r="I139" s="282"/>
      <c r="J139" s="285"/>
      <c r="K139" s="282"/>
      <c r="L139" s="281">
        <v>0</v>
      </c>
      <c r="M139" s="241"/>
    </row>
    <row r="140" spans="1:13" ht="15.75" customHeight="1">
      <c r="A140" s="275"/>
      <c r="B140" s="147"/>
      <c r="C140" s="282"/>
      <c r="D140" s="282"/>
      <c r="E140" s="283"/>
      <c r="F140" s="284"/>
      <c r="G140" s="277"/>
      <c r="H140" s="282"/>
      <c r="I140" s="282"/>
      <c r="J140" s="285"/>
      <c r="K140" s="282"/>
      <c r="L140" s="281">
        <v>0</v>
      </c>
      <c r="M140" s="241"/>
    </row>
    <row r="141" spans="1:13" ht="15.75" customHeight="1">
      <c r="A141" s="275"/>
      <c r="B141" s="147"/>
      <c r="C141" s="282"/>
      <c r="D141" s="282"/>
      <c r="E141" s="283"/>
      <c r="F141" s="284"/>
      <c r="G141" s="277"/>
      <c r="H141" s="282"/>
      <c r="I141" s="282"/>
      <c r="J141" s="285"/>
      <c r="K141" s="282"/>
      <c r="L141" s="281">
        <v>0</v>
      </c>
      <c r="M141" s="241"/>
    </row>
    <row r="142" spans="1:13" ht="15.75" customHeight="1">
      <c r="A142" s="275"/>
      <c r="B142" s="147"/>
      <c r="C142" s="282"/>
      <c r="D142" s="282"/>
      <c r="E142" s="283"/>
      <c r="F142" s="284"/>
      <c r="G142" s="277"/>
      <c r="H142" s="282"/>
      <c r="I142" s="282"/>
      <c r="J142" s="285"/>
      <c r="K142" s="282"/>
      <c r="L142" s="281">
        <v>0</v>
      </c>
      <c r="M142" s="241"/>
    </row>
    <row r="143" spans="1:13" ht="15.75" customHeight="1">
      <c r="A143" s="275"/>
      <c r="B143" s="147"/>
      <c r="C143" s="282"/>
      <c r="D143" s="282"/>
      <c r="E143" s="283"/>
      <c r="F143" s="284"/>
      <c r="G143" s="277"/>
      <c r="H143" s="282"/>
      <c r="I143" s="282"/>
      <c r="J143" s="285"/>
      <c r="K143" s="282"/>
      <c r="L143" s="281">
        <v>0</v>
      </c>
      <c r="M143" s="241"/>
    </row>
    <row r="144" spans="1:13" ht="15.75" customHeight="1">
      <c r="A144" s="275"/>
      <c r="B144" s="147"/>
      <c r="C144" s="282"/>
      <c r="D144" s="282"/>
      <c r="E144" s="283"/>
      <c r="F144" s="284"/>
      <c r="G144" s="277"/>
      <c r="H144" s="282"/>
      <c r="I144" s="282"/>
      <c r="J144" s="285"/>
      <c r="K144" s="282"/>
      <c r="L144" s="281">
        <v>0</v>
      </c>
      <c r="M144" s="241"/>
    </row>
    <row r="145" spans="1:13" ht="15.75" customHeight="1">
      <c r="A145" s="275"/>
      <c r="B145" s="147"/>
      <c r="C145" s="282"/>
      <c r="D145" s="282"/>
      <c r="E145" s="283"/>
      <c r="F145" s="284"/>
      <c r="G145" s="277"/>
      <c r="H145" s="282"/>
      <c r="I145" s="282"/>
      <c r="J145" s="285"/>
      <c r="K145" s="282"/>
      <c r="L145" s="281">
        <v>0</v>
      </c>
      <c r="M145" s="241"/>
    </row>
    <row r="146" spans="1:13" ht="15.75" customHeight="1">
      <c r="A146" s="275"/>
      <c r="B146" s="147"/>
      <c r="C146" s="282"/>
      <c r="D146" s="282"/>
      <c r="E146" s="283"/>
      <c r="F146" s="284"/>
      <c r="G146" s="277"/>
      <c r="H146" s="282"/>
      <c r="I146" s="282"/>
      <c r="J146" s="285"/>
      <c r="K146" s="282"/>
      <c r="L146" s="281">
        <v>0</v>
      </c>
      <c r="M146" s="241"/>
    </row>
    <row r="147" spans="1:13" ht="15.75" customHeight="1">
      <c r="A147" s="275"/>
      <c r="B147" s="147"/>
      <c r="C147" s="282"/>
      <c r="D147" s="282"/>
      <c r="E147" s="283"/>
      <c r="F147" s="284"/>
      <c r="G147" s="277"/>
      <c r="H147" s="282"/>
      <c r="I147" s="282"/>
      <c r="J147" s="285"/>
      <c r="K147" s="282"/>
      <c r="L147" s="281">
        <v>0</v>
      </c>
      <c r="M147" s="241"/>
    </row>
    <row r="148" spans="1:13" ht="15.75" customHeight="1">
      <c r="A148" s="286"/>
      <c r="B148" s="283"/>
      <c r="C148" s="282"/>
      <c r="D148" s="282"/>
      <c r="E148" s="283"/>
      <c r="F148" s="284"/>
      <c r="G148" s="277"/>
      <c r="H148" s="282"/>
      <c r="I148" s="282"/>
      <c r="J148" s="285"/>
      <c r="K148" s="282"/>
      <c r="L148" s="281">
        <v>0</v>
      </c>
      <c r="M148" s="241"/>
    </row>
    <row r="149" spans="1:13" ht="15.75" customHeight="1">
      <c r="A149" s="286"/>
      <c r="B149" s="283"/>
      <c r="C149" s="282"/>
      <c r="D149" s="282"/>
      <c r="E149" s="283"/>
      <c r="F149" s="284"/>
      <c r="G149" s="277"/>
      <c r="H149" s="282"/>
      <c r="I149" s="282"/>
      <c r="J149" s="285"/>
      <c r="K149" s="282"/>
      <c r="L149" s="281">
        <v>0</v>
      </c>
      <c r="M149" s="241"/>
    </row>
    <row r="150" spans="1:13" ht="15.75" customHeight="1">
      <c r="A150" s="286"/>
      <c r="B150" s="283"/>
      <c r="C150" s="282"/>
      <c r="D150" s="282"/>
      <c r="E150" s="283"/>
      <c r="F150" s="284"/>
      <c r="G150" s="277"/>
      <c r="H150" s="282"/>
      <c r="I150" s="282"/>
      <c r="J150" s="285"/>
      <c r="K150" s="282"/>
      <c r="L150" s="281">
        <v>0</v>
      </c>
      <c r="M150" s="241"/>
    </row>
    <row r="151" spans="1:13" ht="15.75" customHeight="1">
      <c r="A151" s="286"/>
      <c r="B151" s="283"/>
      <c r="C151" s="282"/>
      <c r="D151" s="282"/>
      <c r="E151" s="283"/>
      <c r="F151" s="284"/>
      <c r="G151" s="277"/>
      <c r="H151" s="282"/>
      <c r="I151" s="282"/>
      <c r="J151" s="285"/>
      <c r="K151" s="282"/>
      <c r="L151" s="281">
        <v>0</v>
      </c>
      <c r="M151" s="241"/>
    </row>
    <row r="152" spans="1:13" ht="15.75" customHeight="1">
      <c r="A152" s="286"/>
      <c r="B152" s="283"/>
      <c r="C152" s="282"/>
      <c r="D152" s="282"/>
      <c r="E152" s="283"/>
      <c r="F152" s="284"/>
      <c r="G152" s="277"/>
      <c r="H152" s="282"/>
      <c r="I152" s="282"/>
      <c r="J152" s="285"/>
      <c r="K152" s="282"/>
      <c r="L152" s="281">
        <v>0</v>
      </c>
      <c r="M152" s="241"/>
    </row>
    <row r="153" spans="1:13" ht="15.75" customHeight="1">
      <c r="A153" s="286"/>
      <c r="B153" s="283"/>
      <c r="C153" s="282"/>
      <c r="D153" s="282"/>
      <c r="E153" s="283"/>
      <c r="F153" s="284"/>
      <c r="G153" s="277"/>
      <c r="H153" s="282"/>
      <c r="I153" s="282"/>
      <c r="J153" s="285"/>
      <c r="K153" s="282"/>
      <c r="L153" s="281">
        <v>0</v>
      </c>
      <c r="M153" s="241"/>
    </row>
    <row r="154" spans="1:13" ht="15.75" customHeight="1">
      <c r="A154" s="286"/>
      <c r="B154" s="283"/>
      <c r="C154" s="282"/>
      <c r="D154" s="282"/>
      <c r="E154" s="283"/>
      <c r="F154" s="284"/>
      <c r="G154" s="277"/>
      <c r="H154" s="282"/>
      <c r="I154" s="282"/>
      <c r="J154" s="285"/>
      <c r="K154" s="282"/>
      <c r="L154" s="281">
        <v>0</v>
      </c>
      <c r="M154" s="241"/>
    </row>
    <row r="155" spans="1:13" ht="15.75" customHeight="1">
      <c r="A155" s="286"/>
      <c r="B155" s="283"/>
      <c r="C155" s="282"/>
      <c r="D155" s="282"/>
      <c r="E155" s="283"/>
      <c r="F155" s="284"/>
      <c r="G155" s="277"/>
      <c r="H155" s="282"/>
      <c r="I155" s="282"/>
      <c r="J155" s="285"/>
      <c r="K155" s="282"/>
      <c r="L155" s="281">
        <v>0</v>
      </c>
      <c r="M155" s="241"/>
    </row>
    <row r="156" spans="1:13" ht="15.75" customHeight="1">
      <c r="A156" s="286"/>
      <c r="B156" s="283"/>
      <c r="C156" s="282"/>
      <c r="D156" s="282"/>
      <c r="E156" s="283"/>
      <c r="F156" s="284"/>
      <c r="G156" s="277"/>
      <c r="H156" s="282"/>
      <c r="I156" s="282"/>
      <c r="J156" s="285"/>
      <c r="K156" s="282"/>
      <c r="L156" s="281">
        <v>0</v>
      </c>
      <c r="M156" s="241"/>
    </row>
    <row r="157" spans="1:13" ht="15.75" customHeight="1">
      <c r="A157" s="286"/>
      <c r="B157" s="283"/>
      <c r="C157" s="282"/>
      <c r="D157" s="282"/>
      <c r="E157" s="283"/>
      <c r="F157" s="284"/>
      <c r="G157" s="277"/>
      <c r="H157" s="282"/>
      <c r="I157" s="282"/>
      <c r="J157" s="285"/>
      <c r="K157" s="282"/>
      <c r="L157" s="281">
        <v>0</v>
      </c>
      <c r="M157" s="241"/>
    </row>
    <row r="158" spans="1:13" ht="15.75" customHeight="1">
      <c r="A158" s="286"/>
      <c r="B158" s="283"/>
      <c r="C158" s="282"/>
      <c r="D158" s="282"/>
      <c r="E158" s="283"/>
      <c r="F158" s="284"/>
      <c r="G158" s="277"/>
      <c r="H158" s="282"/>
      <c r="I158" s="282"/>
      <c r="J158" s="285"/>
      <c r="K158" s="282"/>
      <c r="L158" s="281">
        <v>0</v>
      </c>
      <c r="M158" s="241"/>
    </row>
    <row r="159" spans="1:13" ht="15.75" customHeight="1">
      <c r="A159" s="286"/>
      <c r="B159" s="283"/>
      <c r="C159" s="282"/>
      <c r="D159" s="282"/>
      <c r="E159" s="283"/>
      <c r="F159" s="284"/>
      <c r="G159" s="277"/>
      <c r="H159" s="282"/>
      <c r="I159" s="282"/>
      <c r="J159" s="285"/>
      <c r="K159" s="282"/>
      <c r="L159" s="281">
        <v>0</v>
      </c>
      <c r="M159" s="241"/>
    </row>
    <row r="160" spans="1:13" ht="15.75" customHeight="1">
      <c r="A160" s="286"/>
      <c r="B160" s="283"/>
      <c r="C160" s="282"/>
      <c r="D160" s="282"/>
      <c r="E160" s="283"/>
      <c r="F160" s="284"/>
      <c r="G160" s="277"/>
      <c r="H160" s="282"/>
      <c r="I160" s="282"/>
      <c r="J160" s="285"/>
      <c r="K160" s="282"/>
      <c r="L160" s="281">
        <v>0</v>
      </c>
      <c r="M160" s="241"/>
    </row>
    <row r="161" spans="1:13" ht="15.75" customHeight="1">
      <c r="A161" s="286"/>
      <c r="B161" s="283"/>
      <c r="C161" s="282"/>
      <c r="D161" s="282"/>
      <c r="E161" s="283"/>
      <c r="F161" s="284"/>
      <c r="G161" s="277"/>
      <c r="H161" s="282"/>
      <c r="I161" s="282"/>
      <c r="J161" s="285"/>
      <c r="K161" s="282"/>
      <c r="L161" s="281">
        <v>0</v>
      </c>
      <c r="M161" s="241"/>
    </row>
    <row r="162" spans="1:13" ht="15.75" customHeight="1">
      <c r="A162" s="286"/>
      <c r="B162" s="283"/>
      <c r="C162" s="282"/>
      <c r="D162" s="282"/>
      <c r="E162" s="283"/>
      <c r="F162" s="284"/>
      <c r="G162" s="277"/>
      <c r="H162" s="282"/>
      <c r="I162" s="282"/>
      <c r="J162" s="285"/>
      <c r="K162" s="282"/>
      <c r="L162" s="281">
        <v>0</v>
      </c>
      <c r="M162" s="241"/>
    </row>
    <row r="163" spans="1:13" ht="15.75" customHeight="1">
      <c r="A163" s="286"/>
      <c r="B163" s="283"/>
      <c r="C163" s="282"/>
      <c r="D163" s="282"/>
      <c r="E163" s="283"/>
      <c r="F163" s="284"/>
      <c r="G163" s="277"/>
      <c r="H163" s="282"/>
      <c r="I163" s="282"/>
      <c r="J163" s="285"/>
      <c r="K163" s="282"/>
      <c r="L163" s="281">
        <v>0</v>
      </c>
      <c r="M163" s="241"/>
    </row>
    <row r="164" spans="1:13" ht="15.75" customHeight="1">
      <c r="A164" s="286"/>
      <c r="B164" s="283"/>
      <c r="C164" s="282"/>
      <c r="D164" s="282"/>
      <c r="E164" s="283"/>
      <c r="F164" s="284"/>
      <c r="G164" s="277"/>
      <c r="H164" s="282"/>
      <c r="I164" s="282"/>
      <c r="J164" s="285"/>
      <c r="K164" s="282"/>
      <c r="L164" s="281">
        <v>0</v>
      </c>
      <c r="M164" s="241"/>
    </row>
    <row r="165" spans="1:13" ht="15.75" customHeight="1">
      <c r="A165" s="286"/>
      <c r="B165" s="283"/>
      <c r="C165" s="282"/>
      <c r="D165" s="282"/>
      <c r="E165" s="283"/>
      <c r="F165" s="284"/>
      <c r="G165" s="277"/>
      <c r="H165" s="282"/>
      <c r="I165" s="282"/>
      <c r="J165" s="285"/>
      <c r="K165" s="282"/>
      <c r="L165" s="281">
        <v>0</v>
      </c>
      <c r="M165" s="241"/>
    </row>
    <row r="166" spans="1:13" ht="15.75" customHeight="1">
      <c r="A166" s="286"/>
      <c r="B166" s="283"/>
      <c r="C166" s="282"/>
      <c r="D166" s="282"/>
      <c r="E166" s="283"/>
      <c r="F166" s="284"/>
      <c r="G166" s="277"/>
      <c r="H166" s="282"/>
      <c r="I166" s="282"/>
      <c r="J166" s="285"/>
      <c r="K166" s="282"/>
      <c r="L166" s="281">
        <v>0</v>
      </c>
      <c r="M166" s="241"/>
    </row>
    <row r="167" spans="1:13" ht="15.75" customHeight="1">
      <c r="A167" s="286"/>
      <c r="B167" s="283"/>
      <c r="C167" s="282"/>
      <c r="D167" s="282"/>
      <c r="E167" s="283"/>
      <c r="F167" s="284"/>
      <c r="G167" s="277"/>
      <c r="H167" s="282"/>
      <c r="I167" s="282"/>
      <c r="J167" s="285"/>
      <c r="K167" s="282"/>
      <c r="L167" s="281">
        <v>0</v>
      </c>
      <c r="M167" s="241"/>
    </row>
    <row r="168" spans="1:13" ht="15.75" customHeight="1">
      <c r="A168" s="286"/>
      <c r="B168" s="283"/>
      <c r="C168" s="282"/>
      <c r="D168" s="282"/>
      <c r="E168" s="283"/>
      <c r="F168" s="284"/>
      <c r="G168" s="277"/>
      <c r="H168" s="282"/>
      <c r="I168" s="282"/>
      <c r="J168" s="285"/>
      <c r="K168" s="282"/>
      <c r="L168" s="281">
        <v>0</v>
      </c>
      <c r="M168" s="241"/>
    </row>
    <row r="169" spans="1:13" ht="15.75" customHeight="1">
      <c r="A169" s="286"/>
      <c r="B169" s="283"/>
      <c r="C169" s="282"/>
      <c r="D169" s="282"/>
      <c r="E169" s="283"/>
      <c r="F169" s="284"/>
      <c r="G169" s="277"/>
      <c r="H169" s="282"/>
      <c r="I169" s="282"/>
      <c r="J169" s="285"/>
      <c r="K169" s="282"/>
      <c r="L169" s="287">
        <v>0</v>
      </c>
      <c r="M169" s="241"/>
    </row>
    <row r="170" spans="1:13" ht="15.75" customHeight="1">
      <c r="A170" s="286"/>
      <c r="B170" s="283"/>
      <c r="C170" s="282"/>
      <c r="D170" s="282"/>
      <c r="E170" s="283"/>
      <c r="F170" s="284"/>
      <c r="G170" s="277"/>
      <c r="H170" s="282"/>
      <c r="I170" s="282"/>
      <c r="J170" s="285"/>
      <c r="K170" s="282"/>
      <c r="L170" s="287">
        <v>0</v>
      </c>
      <c r="M170" s="241"/>
    </row>
    <row r="171" spans="1:13" ht="15.75" customHeight="1">
      <c r="A171" s="286"/>
      <c r="B171" s="283"/>
      <c r="C171" s="282"/>
      <c r="D171" s="282"/>
      <c r="E171" s="283"/>
      <c r="F171" s="284"/>
      <c r="G171" s="277"/>
      <c r="H171" s="282"/>
      <c r="I171" s="282"/>
      <c r="J171" s="285"/>
      <c r="K171" s="282"/>
      <c r="L171" s="287">
        <v>0</v>
      </c>
      <c r="M171" s="241"/>
    </row>
    <row r="172" spans="1:13" ht="15.75" customHeight="1">
      <c r="A172" s="286"/>
      <c r="B172" s="283"/>
      <c r="C172" s="282"/>
      <c r="D172" s="282"/>
      <c r="E172" s="283"/>
      <c r="F172" s="284"/>
      <c r="G172" s="277"/>
      <c r="H172" s="282"/>
      <c r="I172" s="282"/>
      <c r="J172" s="285"/>
      <c r="K172" s="282"/>
      <c r="L172" s="287">
        <v>0</v>
      </c>
      <c r="M172" s="241"/>
    </row>
    <row r="173" spans="1:13" ht="15.75" customHeight="1">
      <c r="A173" s="286"/>
      <c r="B173" s="283"/>
      <c r="C173" s="282"/>
      <c r="D173" s="282"/>
      <c r="E173" s="283"/>
      <c r="F173" s="284"/>
      <c r="G173" s="277"/>
      <c r="H173" s="282"/>
      <c r="I173" s="282"/>
      <c r="J173" s="285"/>
      <c r="K173" s="282"/>
      <c r="L173" s="287">
        <v>0</v>
      </c>
      <c r="M173" s="241"/>
    </row>
    <row r="174" spans="1:13" ht="15.75" customHeight="1">
      <c r="A174" s="286"/>
      <c r="B174" s="283"/>
      <c r="C174" s="282"/>
      <c r="D174" s="282"/>
      <c r="E174" s="283"/>
      <c r="F174" s="284"/>
      <c r="G174" s="277"/>
      <c r="H174" s="282"/>
      <c r="I174" s="282"/>
      <c r="J174" s="285"/>
      <c r="K174" s="282"/>
      <c r="L174" s="287">
        <v>0</v>
      </c>
      <c r="M174" s="241"/>
    </row>
    <row r="175" spans="1:13" ht="15.75" customHeight="1">
      <c r="A175" s="286"/>
      <c r="B175" s="283"/>
      <c r="C175" s="282"/>
      <c r="D175" s="282"/>
      <c r="E175" s="283"/>
      <c r="F175" s="284"/>
      <c r="G175" s="277"/>
      <c r="H175" s="282"/>
      <c r="I175" s="282"/>
      <c r="J175" s="285"/>
      <c r="K175" s="282"/>
      <c r="L175" s="287">
        <v>0</v>
      </c>
      <c r="M175" s="241"/>
    </row>
    <row r="176" spans="1:13" ht="15.75" customHeight="1">
      <c r="A176" s="286"/>
      <c r="B176" s="283"/>
      <c r="C176" s="282"/>
      <c r="D176" s="282"/>
      <c r="E176" s="283"/>
      <c r="F176" s="284"/>
      <c r="G176" s="277"/>
      <c r="H176" s="282"/>
      <c r="I176" s="282"/>
      <c r="J176" s="285"/>
      <c r="K176" s="282"/>
      <c r="L176" s="287">
        <v>0</v>
      </c>
      <c r="M176" s="241"/>
    </row>
    <row r="177" spans="1:13" ht="15.75" customHeight="1">
      <c r="A177" s="286"/>
      <c r="B177" s="283"/>
      <c r="C177" s="282"/>
      <c r="D177" s="282"/>
      <c r="E177" s="283"/>
      <c r="F177" s="284"/>
      <c r="G177" s="277"/>
      <c r="H177" s="282"/>
      <c r="I177" s="282"/>
      <c r="J177" s="285"/>
      <c r="K177" s="282"/>
      <c r="L177" s="287">
        <v>0</v>
      </c>
      <c r="M177" s="241"/>
    </row>
    <row r="178" spans="1:13" ht="15.75" customHeight="1">
      <c r="A178" s="286"/>
      <c r="B178" s="283"/>
      <c r="C178" s="282"/>
      <c r="D178" s="282"/>
      <c r="E178" s="283"/>
      <c r="F178" s="284"/>
      <c r="G178" s="277"/>
      <c r="H178" s="282"/>
      <c r="I178" s="282"/>
      <c r="J178" s="285"/>
      <c r="K178" s="282"/>
      <c r="L178" s="287">
        <v>0</v>
      </c>
      <c r="M178" s="241"/>
    </row>
    <row r="179" spans="1:13" ht="15.75" customHeight="1">
      <c r="A179" s="286"/>
      <c r="B179" s="283"/>
      <c r="C179" s="282"/>
      <c r="D179" s="282"/>
      <c r="E179" s="283"/>
      <c r="F179" s="284"/>
      <c r="G179" s="277"/>
      <c r="H179" s="282"/>
      <c r="I179" s="282"/>
      <c r="J179" s="285"/>
      <c r="K179" s="282"/>
      <c r="L179" s="287">
        <v>0</v>
      </c>
      <c r="M179" s="241"/>
    </row>
    <row r="180" spans="1:13" ht="15.75" customHeight="1">
      <c r="A180" s="286"/>
      <c r="B180" s="283"/>
      <c r="C180" s="282"/>
      <c r="D180" s="282"/>
      <c r="E180" s="283"/>
      <c r="F180" s="284"/>
      <c r="G180" s="277"/>
      <c r="H180" s="282"/>
      <c r="I180" s="282"/>
      <c r="J180" s="285"/>
      <c r="K180" s="282"/>
      <c r="L180" s="287">
        <v>0</v>
      </c>
      <c r="M180" s="241"/>
    </row>
    <row r="181" spans="1:13" ht="15.75" customHeight="1">
      <c r="A181" s="286"/>
      <c r="B181" s="283"/>
      <c r="C181" s="282"/>
      <c r="D181" s="282"/>
      <c r="E181" s="283"/>
      <c r="F181" s="284"/>
      <c r="G181" s="277"/>
      <c r="H181" s="282"/>
      <c r="I181" s="282"/>
      <c r="J181" s="285"/>
      <c r="K181" s="282"/>
      <c r="L181" s="287">
        <v>0</v>
      </c>
      <c r="M181" s="241"/>
    </row>
    <row r="182" spans="1:13" ht="15.75" customHeight="1">
      <c r="A182" s="286"/>
      <c r="B182" s="283"/>
      <c r="C182" s="282"/>
      <c r="D182" s="282"/>
      <c r="E182" s="283"/>
      <c r="F182" s="284"/>
      <c r="G182" s="277"/>
      <c r="H182" s="282"/>
      <c r="I182" s="282"/>
      <c r="J182" s="285"/>
      <c r="K182" s="282"/>
      <c r="L182" s="287">
        <v>0</v>
      </c>
      <c r="M182" s="241"/>
    </row>
    <row r="183" spans="1:13" ht="15.75" customHeight="1">
      <c r="A183" s="286"/>
      <c r="B183" s="283"/>
      <c r="C183" s="282"/>
      <c r="D183" s="282"/>
      <c r="E183" s="283"/>
      <c r="F183" s="284"/>
      <c r="G183" s="277"/>
      <c r="H183" s="282"/>
      <c r="I183" s="282"/>
      <c r="J183" s="285"/>
      <c r="K183" s="282"/>
      <c r="L183" s="287">
        <v>0</v>
      </c>
      <c r="M183" s="241"/>
    </row>
    <row r="184" spans="1:13" ht="15.75" customHeight="1">
      <c r="A184" s="286"/>
      <c r="B184" s="283"/>
      <c r="C184" s="282"/>
      <c r="D184" s="282"/>
      <c r="E184" s="283"/>
      <c r="F184" s="284"/>
      <c r="G184" s="277"/>
      <c r="H184" s="282"/>
      <c r="I184" s="282"/>
      <c r="J184" s="285"/>
      <c r="K184" s="282"/>
      <c r="L184" s="287">
        <v>0</v>
      </c>
      <c r="M184" s="241"/>
    </row>
    <row r="185" spans="1:13" ht="15.75" customHeight="1">
      <c r="A185" s="286"/>
      <c r="B185" s="283"/>
      <c r="C185" s="282"/>
      <c r="D185" s="282"/>
      <c r="E185" s="283"/>
      <c r="F185" s="284"/>
      <c r="G185" s="277"/>
      <c r="H185" s="282"/>
      <c r="I185" s="282"/>
      <c r="J185" s="285"/>
      <c r="K185" s="282"/>
      <c r="L185" s="287">
        <v>0</v>
      </c>
      <c r="M185" s="241"/>
    </row>
    <row r="186" spans="1:13" ht="15.75" customHeight="1">
      <c r="A186" s="286"/>
      <c r="B186" s="283"/>
      <c r="C186" s="282"/>
      <c r="D186" s="282"/>
      <c r="E186" s="283"/>
      <c r="F186" s="284"/>
      <c r="G186" s="277"/>
      <c r="H186" s="282"/>
      <c r="I186" s="282"/>
      <c r="J186" s="285"/>
      <c r="K186" s="282"/>
      <c r="L186" s="287">
        <v>0</v>
      </c>
      <c r="M186" s="241"/>
    </row>
    <row r="187" spans="1:13" ht="15.75" customHeight="1">
      <c r="A187" s="286"/>
      <c r="B187" s="283"/>
      <c r="C187" s="282"/>
      <c r="D187" s="282"/>
      <c r="E187" s="283"/>
      <c r="F187" s="284"/>
      <c r="G187" s="277"/>
      <c r="H187" s="282"/>
      <c r="I187" s="282"/>
      <c r="J187" s="285"/>
      <c r="K187" s="282"/>
      <c r="L187" s="287">
        <v>0</v>
      </c>
      <c r="M187" s="241"/>
    </row>
    <row r="188" spans="1:13" ht="15.75" customHeight="1">
      <c r="A188" s="286"/>
      <c r="B188" s="283"/>
      <c r="C188" s="282"/>
      <c r="D188" s="282"/>
      <c r="E188" s="283"/>
      <c r="F188" s="284"/>
      <c r="G188" s="277"/>
      <c r="H188" s="282"/>
      <c r="I188" s="282"/>
      <c r="J188" s="285"/>
      <c r="K188" s="282"/>
      <c r="L188" s="287">
        <v>0</v>
      </c>
      <c r="M188" s="241"/>
    </row>
    <row r="189" spans="1:13" ht="15.75" customHeight="1">
      <c r="A189" s="286"/>
      <c r="B189" s="283"/>
      <c r="C189" s="282"/>
      <c r="D189" s="282"/>
      <c r="E189" s="283"/>
      <c r="F189" s="284"/>
      <c r="G189" s="277"/>
      <c r="H189" s="282"/>
      <c r="I189" s="282"/>
      <c r="J189" s="285"/>
      <c r="K189" s="282"/>
      <c r="L189" s="287">
        <v>0</v>
      </c>
      <c r="M189" s="241"/>
    </row>
    <row r="190" spans="1:13" ht="15.75" customHeight="1">
      <c r="A190" s="286"/>
      <c r="B190" s="283"/>
      <c r="C190" s="282"/>
      <c r="D190" s="282"/>
      <c r="E190" s="283"/>
      <c r="F190" s="284"/>
      <c r="G190" s="277"/>
      <c r="H190" s="282"/>
      <c r="I190" s="282"/>
      <c r="J190" s="285"/>
      <c r="K190" s="282"/>
      <c r="L190" s="287">
        <v>0</v>
      </c>
      <c r="M190" s="241"/>
    </row>
    <row r="191" spans="1:13" ht="15.75" customHeight="1">
      <c r="A191" s="286"/>
      <c r="B191" s="283"/>
      <c r="C191" s="282"/>
      <c r="D191" s="282"/>
      <c r="E191" s="283"/>
      <c r="F191" s="284"/>
      <c r="G191" s="277"/>
      <c r="H191" s="282"/>
      <c r="I191" s="282"/>
      <c r="J191" s="285"/>
      <c r="K191" s="282"/>
      <c r="L191" s="287">
        <v>0</v>
      </c>
      <c r="M191" s="241"/>
    </row>
    <row r="192" spans="1:13" ht="15.75" customHeight="1">
      <c r="A192" s="286"/>
      <c r="B192" s="283"/>
      <c r="C192" s="282"/>
      <c r="D192" s="282"/>
      <c r="E192" s="283"/>
      <c r="F192" s="284"/>
      <c r="G192" s="277"/>
      <c r="H192" s="282"/>
      <c r="I192" s="282"/>
      <c r="J192" s="285"/>
      <c r="K192" s="282"/>
      <c r="L192" s="287">
        <v>0</v>
      </c>
      <c r="M192" s="241"/>
    </row>
    <row r="193" spans="1:13" ht="15.75" customHeight="1">
      <c r="A193" s="286"/>
      <c r="B193" s="283"/>
      <c r="C193" s="282"/>
      <c r="D193" s="282"/>
      <c r="E193" s="283"/>
      <c r="F193" s="284"/>
      <c r="G193" s="277"/>
      <c r="H193" s="282"/>
      <c r="I193" s="282"/>
      <c r="J193" s="285"/>
      <c r="K193" s="282"/>
      <c r="L193" s="287">
        <v>0</v>
      </c>
      <c r="M193" s="241"/>
    </row>
    <row r="194" spans="1:13" ht="15.75" customHeight="1">
      <c r="A194" s="286"/>
      <c r="B194" s="283"/>
      <c r="C194" s="282"/>
      <c r="D194" s="282"/>
      <c r="E194" s="283"/>
      <c r="F194" s="284"/>
      <c r="G194" s="277"/>
      <c r="H194" s="282"/>
      <c r="I194" s="282"/>
      <c r="J194" s="285"/>
      <c r="K194" s="282"/>
      <c r="L194" s="287">
        <v>0</v>
      </c>
      <c r="M194" s="241"/>
    </row>
    <row r="195" spans="1:13" ht="15.75" customHeight="1">
      <c r="A195" s="286"/>
      <c r="B195" s="283"/>
      <c r="C195" s="282"/>
      <c r="D195" s="282"/>
      <c r="E195" s="283"/>
      <c r="F195" s="284"/>
      <c r="G195" s="277"/>
      <c r="H195" s="282"/>
      <c r="I195" s="282"/>
      <c r="J195" s="285"/>
      <c r="K195" s="282"/>
      <c r="L195" s="287">
        <v>0</v>
      </c>
      <c r="M195" s="241"/>
    </row>
    <row r="196" spans="1:13" ht="15.75" customHeight="1">
      <c r="A196" s="286"/>
      <c r="B196" s="283"/>
      <c r="C196" s="282"/>
      <c r="D196" s="282"/>
      <c r="E196" s="283"/>
      <c r="F196" s="284"/>
      <c r="G196" s="277"/>
      <c r="H196" s="282"/>
      <c r="I196" s="282"/>
      <c r="J196" s="285"/>
      <c r="K196" s="282"/>
      <c r="L196" s="287">
        <v>0</v>
      </c>
      <c r="M196" s="241"/>
    </row>
    <row r="197" spans="1:13" ht="15.75" customHeight="1">
      <c r="A197" s="286"/>
      <c r="B197" s="283"/>
      <c r="C197" s="282"/>
      <c r="D197" s="282"/>
      <c r="E197" s="283"/>
      <c r="F197" s="284"/>
      <c r="G197" s="277"/>
      <c r="H197" s="282"/>
      <c r="I197" s="282"/>
      <c r="J197" s="285"/>
      <c r="K197" s="282"/>
      <c r="L197" s="287">
        <v>0</v>
      </c>
      <c r="M197" s="241"/>
    </row>
    <row r="198" spans="1:13" ht="15.75" customHeight="1">
      <c r="A198" s="286"/>
      <c r="B198" s="283"/>
      <c r="C198" s="282"/>
      <c r="D198" s="282"/>
      <c r="E198" s="283"/>
      <c r="F198" s="284"/>
      <c r="G198" s="277"/>
      <c r="H198" s="282"/>
      <c r="I198" s="282"/>
      <c r="J198" s="285"/>
      <c r="K198" s="282"/>
      <c r="L198" s="287">
        <v>0</v>
      </c>
      <c r="M198" s="241"/>
    </row>
    <row r="199" spans="1:13" ht="15.75" customHeight="1">
      <c r="A199" s="286"/>
      <c r="B199" s="283"/>
      <c r="C199" s="282"/>
      <c r="D199" s="282"/>
      <c r="E199" s="283"/>
      <c r="F199" s="284"/>
      <c r="G199" s="277"/>
      <c r="H199" s="282"/>
      <c r="I199" s="282"/>
      <c r="J199" s="285"/>
      <c r="K199" s="282"/>
      <c r="L199" s="287">
        <v>0</v>
      </c>
      <c r="M199" s="241"/>
    </row>
    <row r="200" spans="1:13" ht="15.75" customHeight="1">
      <c r="A200" s="286"/>
      <c r="B200" s="283"/>
      <c r="C200" s="282"/>
      <c r="D200" s="282"/>
      <c r="E200" s="283"/>
      <c r="F200" s="284"/>
      <c r="G200" s="277"/>
      <c r="H200" s="282"/>
      <c r="I200" s="282"/>
      <c r="J200" s="285"/>
      <c r="K200" s="282"/>
      <c r="L200" s="287">
        <v>0</v>
      </c>
      <c r="M200" s="241"/>
    </row>
    <row r="201" spans="1:13" ht="15.75" customHeight="1">
      <c r="A201" s="286"/>
      <c r="B201" s="283"/>
      <c r="C201" s="282"/>
      <c r="D201" s="282"/>
      <c r="E201" s="283"/>
      <c r="F201" s="284"/>
      <c r="G201" s="277"/>
      <c r="H201" s="282"/>
      <c r="I201" s="282"/>
      <c r="J201" s="285"/>
      <c r="K201" s="282"/>
      <c r="L201" s="287">
        <v>0</v>
      </c>
      <c r="M201" s="241"/>
    </row>
    <row r="202" spans="1:13" ht="15.75" customHeight="1">
      <c r="A202" s="286"/>
      <c r="B202" s="283"/>
      <c r="C202" s="282"/>
      <c r="D202" s="282"/>
      <c r="E202" s="283"/>
      <c r="F202" s="284"/>
      <c r="G202" s="277"/>
      <c r="H202" s="282"/>
      <c r="I202" s="282"/>
      <c r="J202" s="285"/>
      <c r="K202" s="282"/>
      <c r="L202" s="287">
        <v>0</v>
      </c>
      <c r="M202" s="241"/>
    </row>
    <row r="203" spans="1:13" ht="15.75" customHeight="1">
      <c r="A203" s="286"/>
      <c r="B203" s="283"/>
      <c r="C203" s="282"/>
      <c r="D203" s="282"/>
      <c r="E203" s="283"/>
      <c r="F203" s="284"/>
      <c r="G203" s="277"/>
      <c r="H203" s="282"/>
      <c r="I203" s="282"/>
      <c r="J203" s="285"/>
      <c r="K203" s="282"/>
      <c r="L203" s="287">
        <v>0</v>
      </c>
      <c r="M203" s="241"/>
    </row>
    <row r="204" spans="1:13" ht="15.75" customHeight="1">
      <c r="A204" s="286"/>
      <c r="B204" s="283"/>
      <c r="C204" s="282"/>
      <c r="D204" s="282"/>
      <c r="E204" s="283"/>
      <c r="F204" s="283"/>
      <c r="G204" s="277"/>
      <c r="H204" s="282"/>
      <c r="I204" s="282"/>
      <c r="J204" s="285"/>
      <c r="K204" s="282"/>
      <c r="L204" s="287">
        <v>0</v>
      </c>
      <c r="M204" s="241"/>
    </row>
    <row r="205" spans="1:13" ht="15.75" customHeight="1">
      <c r="A205" s="286"/>
      <c r="B205" s="283"/>
      <c r="C205" s="282"/>
      <c r="D205" s="282"/>
      <c r="E205" s="283"/>
      <c r="F205" s="283"/>
      <c r="G205" s="277"/>
      <c r="H205" s="282"/>
      <c r="I205" s="282"/>
      <c r="J205" s="285"/>
      <c r="K205" s="282"/>
      <c r="L205" s="287">
        <v>0</v>
      </c>
      <c r="M205" s="241"/>
    </row>
    <row r="206" spans="1:13" ht="15.75" customHeight="1">
      <c r="A206" s="286"/>
      <c r="B206" s="283"/>
      <c r="C206" s="282"/>
      <c r="D206" s="282"/>
      <c r="E206" s="283"/>
      <c r="F206" s="283"/>
      <c r="G206" s="277"/>
      <c r="H206" s="282"/>
      <c r="I206" s="282"/>
      <c r="J206" s="285"/>
      <c r="K206" s="282"/>
      <c r="L206" s="287">
        <v>0</v>
      </c>
      <c r="M206" s="241"/>
    </row>
    <row r="207" spans="1:13" ht="15.75" customHeight="1">
      <c r="A207" s="286"/>
      <c r="B207" s="283"/>
      <c r="C207" s="282"/>
      <c r="D207" s="282"/>
      <c r="E207" s="283"/>
      <c r="F207" s="283"/>
      <c r="G207" s="277"/>
      <c r="H207" s="282"/>
      <c r="I207" s="282"/>
      <c r="J207" s="285"/>
      <c r="K207" s="282"/>
      <c r="L207" s="287">
        <v>0</v>
      </c>
      <c r="M207" s="241"/>
    </row>
    <row r="208" spans="1:13" ht="15.75" customHeight="1">
      <c r="A208" s="286"/>
      <c r="B208" s="283"/>
      <c r="C208" s="282"/>
      <c r="D208" s="282"/>
      <c r="E208" s="283"/>
      <c r="F208" s="283"/>
      <c r="G208" s="277"/>
      <c r="H208" s="282"/>
      <c r="I208" s="282"/>
      <c r="J208" s="285"/>
      <c r="K208" s="282"/>
      <c r="L208" s="287">
        <v>0</v>
      </c>
      <c r="M208" s="241"/>
    </row>
    <row r="209" spans="1:13" ht="15.75" customHeight="1">
      <c r="A209" s="286"/>
      <c r="B209" s="283"/>
      <c r="C209" s="282"/>
      <c r="D209" s="282"/>
      <c r="E209" s="283"/>
      <c r="F209" s="283"/>
      <c r="G209" s="277"/>
      <c r="H209" s="282"/>
      <c r="I209" s="282"/>
      <c r="J209" s="285"/>
      <c r="K209" s="282"/>
      <c r="L209" s="287">
        <v>0</v>
      </c>
      <c r="M209" s="241"/>
    </row>
    <row r="210" spans="1:13" ht="15.75" customHeight="1">
      <c r="A210" s="286"/>
      <c r="B210" s="283"/>
      <c r="C210" s="282"/>
      <c r="D210" s="282"/>
      <c r="E210" s="283"/>
      <c r="F210" s="283"/>
      <c r="G210" s="277"/>
      <c r="H210" s="282"/>
      <c r="I210" s="282"/>
      <c r="J210" s="285"/>
      <c r="K210" s="282"/>
      <c r="L210" s="287">
        <v>0</v>
      </c>
      <c r="M210" s="241"/>
    </row>
    <row r="211" spans="1:13" ht="15.75" customHeight="1">
      <c r="A211" s="286"/>
      <c r="B211" s="283"/>
      <c r="C211" s="282"/>
      <c r="D211" s="282"/>
      <c r="E211" s="283"/>
      <c r="F211" s="283"/>
      <c r="G211" s="277"/>
      <c r="H211" s="282"/>
      <c r="I211" s="282"/>
      <c r="J211" s="285"/>
      <c r="K211" s="282"/>
      <c r="L211" s="287">
        <v>0</v>
      </c>
      <c r="M211" s="241"/>
    </row>
    <row r="212" spans="1:13" ht="15.75" customHeight="1">
      <c r="A212" s="286"/>
      <c r="B212" s="283"/>
      <c r="C212" s="282"/>
      <c r="D212" s="282"/>
      <c r="E212" s="283"/>
      <c r="F212" s="283"/>
      <c r="G212" s="277"/>
      <c r="H212" s="282"/>
      <c r="I212" s="282"/>
      <c r="J212" s="285"/>
      <c r="K212" s="282"/>
      <c r="L212" s="287">
        <v>0</v>
      </c>
      <c r="M212" s="241"/>
    </row>
    <row r="213" spans="1:13" ht="15.75" customHeight="1">
      <c r="A213" s="286"/>
      <c r="B213" s="283"/>
      <c r="C213" s="282"/>
      <c r="D213" s="282"/>
      <c r="E213" s="283"/>
      <c r="F213" s="283"/>
      <c r="G213" s="277"/>
      <c r="H213" s="282"/>
      <c r="I213" s="282"/>
      <c r="J213" s="285"/>
      <c r="K213" s="282"/>
      <c r="L213" s="287">
        <v>0</v>
      </c>
      <c r="M213" s="241"/>
    </row>
    <row r="214" spans="1:13" ht="15.75" customHeight="1">
      <c r="A214" s="286"/>
      <c r="B214" s="283"/>
      <c r="C214" s="282"/>
      <c r="D214" s="282"/>
      <c r="E214" s="283"/>
      <c r="F214" s="283"/>
      <c r="G214" s="277"/>
      <c r="H214" s="282"/>
      <c r="I214" s="282"/>
      <c r="J214" s="285"/>
      <c r="K214" s="282"/>
      <c r="L214" s="287">
        <v>0</v>
      </c>
      <c r="M214" s="241"/>
    </row>
    <row r="215" spans="1:13" ht="15.75" customHeight="1">
      <c r="A215" s="286"/>
      <c r="B215" s="283"/>
      <c r="C215" s="282"/>
      <c r="D215" s="282"/>
      <c r="E215" s="283"/>
      <c r="F215" s="283"/>
      <c r="G215" s="277"/>
      <c r="H215" s="282"/>
      <c r="I215" s="282"/>
      <c r="J215" s="285"/>
      <c r="K215" s="282"/>
      <c r="L215" s="287">
        <v>0</v>
      </c>
      <c r="M215" s="241"/>
    </row>
    <row r="216" spans="1:13" ht="15.75" customHeight="1">
      <c r="A216" s="286"/>
      <c r="B216" s="283"/>
      <c r="C216" s="282"/>
      <c r="D216" s="282"/>
      <c r="E216" s="283"/>
      <c r="F216" s="283"/>
      <c r="G216" s="277"/>
      <c r="H216" s="282"/>
      <c r="I216" s="282"/>
      <c r="J216" s="285"/>
      <c r="K216" s="282"/>
      <c r="L216" s="287">
        <v>0</v>
      </c>
      <c r="M216" s="241"/>
    </row>
    <row r="217" spans="1:13" ht="15.75" customHeight="1">
      <c r="A217" s="286"/>
      <c r="B217" s="283"/>
      <c r="C217" s="282"/>
      <c r="D217" s="282"/>
      <c r="E217" s="283"/>
      <c r="F217" s="283"/>
      <c r="G217" s="277"/>
      <c r="H217" s="282"/>
      <c r="I217" s="282"/>
      <c r="J217" s="285"/>
      <c r="K217" s="282"/>
      <c r="L217" s="287">
        <v>0</v>
      </c>
      <c r="M217" s="241"/>
    </row>
    <row r="218" spans="1:13" ht="15.75" customHeight="1">
      <c r="A218" s="286"/>
      <c r="B218" s="283"/>
      <c r="C218" s="282"/>
      <c r="D218" s="282"/>
      <c r="E218" s="283"/>
      <c r="F218" s="283"/>
      <c r="G218" s="277"/>
      <c r="H218" s="282"/>
      <c r="I218" s="282"/>
      <c r="J218" s="285"/>
      <c r="K218" s="282"/>
      <c r="L218" s="287">
        <v>0</v>
      </c>
      <c r="M218" s="241"/>
    </row>
    <row r="219" spans="1:13" ht="15.75" customHeight="1">
      <c r="A219" s="286"/>
      <c r="B219" s="283"/>
      <c r="C219" s="282"/>
      <c r="D219" s="282"/>
      <c r="E219" s="283"/>
      <c r="F219" s="283"/>
      <c r="G219" s="277"/>
      <c r="H219" s="282"/>
      <c r="I219" s="282"/>
      <c r="J219" s="285"/>
      <c r="K219" s="282"/>
      <c r="L219" s="287">
        <v>0</v>
      </c>
      <c r="M219" s="241"/>
    </row>
    <row r="220" spans="1:13" ht="15.75" customHeight="1">
      <c r="A220" s="286"/>
      <c r="B220" s="283"/>
      <c r="C220" s="282"/>
      <c r="D220" s="282"/>
      <c r="E220" s="283"/>
      <c r="F220" s="283"/>
      <c r="G220" s="277"/>
      <c r="H220" s="282"/>
      <c r="I220" s="282"/>
      <c r="J220" s="285"/>
      <c r="K220" s="282"/>
      <c r="L220" s="287">
        <v>0</v>
      </c>
      <c r="M220" s="241"/>
    </row>
    <row r="221" spans="1:13" ht="15.75" customHeight="1">
      <c r="A221" s="286"/>
      <c r="B221" s="283"/>
      <c r="C221" s="282"/>
      <c r="D221" s="282"/>
      <c r="E221" s="283"/>
      <c r="F221" s="283"/>
      <c r="G221" s="277"/>
      <c r="H221" s="282"/>
      <c r="I221" s="282"/>
      <c r="J221" s="285"/>
      <c r="K221" s="282"/>
      <c r="L221" s="287">
        <v>0</v>
      </c>
      <c r="M221" s="241"/>
    </row>
    <row r="222" spans="1:13" ht="15.75" customHeight="1">
      <c r="A222" s="286"/>
      <c r="B222" s="283"/>
      <c r="C222" s="282"/>
      <c r="D222" s="282"/>
      <c r="E222" s="283"/>
      <c r="F222" s="283"/>
      <c r="G222" s="277"/>
      <c r="H222" s="282"/>
      <c r="I222" s="282"/>
      <c r="J222" s="285"/>
      <c r="K222" s="282"/>
      <c r="L222" s="287">
        <v>0</v>
      </c>
      <c r="M222" s="241"/>
    </row>
    <row r="223" spans="1:13" ht="15.75" customHeight="1">
      <c r="A223" s="286"/>
      <c r="B223" s="283"/>
      <c r="C223" s="282"/>
      <c r="D223" s="282"/>
      <c r="E223" s="283"/>
      <c r="F223" s="283"/>
      <c r="G223" s="277"/>
      <c r="H223" s="282"/>
      <c r="I223" s="282"/>
      <c r="J223" s="285"/>
      <c r="K223" s="282"/>
      <c r="L223" s="287">
        <v>0</v>
      </c>
      <c r="M223" s="241"/>
    </row>
    <row r="224" spans="1:13" ht="15.75" customHeight="1">
      <c r="A224" s="286"/>
      <c r="B224" s="283"/>
      <c r="C224" s="282"/>
      <c r="D224" s="282"/>
      <c r="E224" s="283"/>
      <c r="F224" s="283"/>
      <c r="G224" s="277"/>
      <c r="H224" s="282"/>
      <c r="I224" s="282"/>
      <c r="J224" s="285"/>
      <c r="K224" s="282"/>
      <c r="L224" s="287">
        <v>0</v>
      </c>
      <c r="M224" s="241"/>
    </row>
    <row r="225" spans="1:13" ht="15.75" customHeight="1">
      <c r="A225" s="286"/>
      <c r="B225" s="283"/>
      <c r="C225" s="282"/>
      <c r="D225" s="282"/>
      <c r="E225" s="283"/>
      <c r="F225" s="283"/>
      <c r="G225" s="277"/>
      <c r="H225" s="282"/>
      <c r="I225" s="282"/>
      <c r="J225" s="285"/>
      <c r="K225" s="282"/>
      <c r="L225" s="287">
        <v>0</v>
      </c>
      <c r="M225" s="241"/>
    </row>
    <row r="226" spans="1:13" ht="15.75" customHeight="1">
      <c r="A226" s="286"/>
      <c r="B226" s="283"/>
      <c r="C226" s="282"/>
      <c r="D226" s="282"/>
      <c r="E226" s="283"/>
      <c r="F226" s="283"/>
      <c r="G226" s="277"/>
      <c r="H226" s="282"/>
      <c r="I226" s="282"/>
      <c r="J226" s="285"/>
      <c r="K226" s="282"/>
      <c r="L226" s="287">
        <v>0</v>
      </c>
      <c r="M226" s="241"/>
    </row>
    <row r="227" spans="1:13" ht="15.75" customHeight="1">
      <c r="A227" s="286"/>
      <c r="B227" s="283"/>
      <c r="C227" s="282"/>
      <c r="D227" s="282"/>
      <c r="E227" s="283"/>
      <c r="F227" s="283"/>
      <c r="G227" s="277"/>
      <c r="H227" s="282"/>
      <c r="I227" s="282"/>
      <c r="J227" s="285"/>
      <c r="K227" s="282"/>
      <c r="L227" s="287">
        <v>0</v>
      </c>
      <c r="M227" s="241"/>
    </row>
    <row r="228" spans="1:13" ht="15.75" customHeight="1">
      <c r="A228" s="286"/>
      <c r="B228" s="283"/>
      <c r="C228" s="282"/>
      <c r="D228" s="282"/>
      <c r="E228" s="283"/>
      <c r="F228" s="283"/>
      <c r="G228" s="277"/>
      <c r="H228" s="282"/>
      <c r="I228" s="282"/>
      <c r="J228" s="285"/>
      <c r="K228" s="282"/>
      <c r="L228" s="287">
        <v>0</v>
      </c>
      <c r="M228" s="241"/>
    </row>
    <row r="229" spans="1:13" ht="15.75" customHeight="1">
      <c r="A229" s="286"/>
      <c r="B229" s="283"/>
      <c r="C229" s="282"/>
      <c r="D229" s="282"/>
      <c r="E229" s="283"/>
      <c r="F229" s="283"/>
      <c r="G229" s="277"/>
      <c r="H229" s="282"/>
      <c r="I229" s="282"/>
      <c r="J229" s="285"/>
      <c r="K229" s="282"/>
      <c r="L229" s="287">
        <v>0</v>
      </c>
      <c r="M229" s="241"/>
    </row>
    <row r="230" spans="1:13" ht="15.75" customHeight="1">
      <c r="A230" s="286"/>
      <c r="B230" s="283"/>
      <c r="C230" s="282"/>
      <c r="D230" s="282"/>
      <c r="E230" s="283"/>
      <c r="F230" s="283"/>
      <c r="G230" s="277"/>
      <c r="H230" s="282"/>
      <c r="I230" s="282"/>
      <c r="J230" s="285"/>
      <c r="K230" s="282"/>
      <c r="L230" s="287">
        <v>0</v>
      </c>
      <c r="M230" s="241"/>
    </row>
    <row r="231" spans="1:13" ht="15.75" customHeight="1">
      <c r="A231" s="286"/>
      <c r="B231" s="283"/>
      <c r="C231" s="282"/>
      <c r="D231" s="282"/>
      <c r="E231" s="283"/>
      <c r="F231" s="283"/>
      <c r="G231" s="277"/>
      <c r="H231" s="282"/>
      <c r="I231" s="282"/>
      <c r="J231" s="285"/>
      <c r="K231" s="282"/>
      <c r="L231" s="287">
        <v>0</v>
      </c>
      <c r="M231" s="241"/>
    </row>
    <row r="232" spans="1:13" ht="15.75" customHeight="1">
      <c r="A232" s="286"/>
      <c r="B232" s="283"/>
      <c r="C232" s="282"/>
      <c r="D232" s="282"/>
      <c r="E232" s="283"/>
      <c r="F232" s="283"/>
      <c r="G232" s="277"/>
      <c r="H232" s="282"/>
      <c r="I232" s="282"/>
      <c r="J232" s="285"/>
      <c r="K232" s="282"/>
      <c r="L232" s="287">
        <v>0</v>
      </c>
      <c r="M232" s="241"/>
    </row>
    <row r="233" spans="1:13" ht="15.75" customHeight="1">
      <c r="A233" s="286"/>
      <c r="B233" s="283"/>
      <c r="C233" s="282"/>
      <c r="D233" s="282"/>
      <c r="E233" s="283"/>
      <c r="F233" s="283"/>
      <c r="G233" s="277"/>
      <c r="H233" s="282"/>
      <c r="I233" s="282"/>
      <c r="J233" s="285"/>
      <c r="K233" s="282"/>
      <c r="L233" s="287">
        <v>0</v>
      </c>
      <c r="M233" s="241"/>
    </row>
    <row r="234" spans="1:13" ht="15.75" customHeight="1">
      <c r="A234" s="286"/>
      <c r="B234" s="283"/>
      <c r="C234" s="282"/>
      <c r="D234" s="282"/>
      <c r="E234" s="283"/>
      <c r="F234" s="283"/>
      <c r="G234" s="277"/>
      <c r="H234" s="282"/>
      <c r="I234" s="282"/>
      <c r="J234" s="285"/>
      <c r="K234" s="282"/>
      <c r="L234" s="287">
        <v>0</v>
      </c>
      <c r="M234" s="241"/>
    </row>
    <row r="235" spans="1:13" ht="15.75" customHeight="1">
      <c r="A235" s="286"/>
      <c r="B235" s="283"/>
      <c r="C235" s="282"/>
      <c r="D235" s="282"/>
      <c r="E235" s="283"/>
      <c r="F235" s="283"/>
      <c r="G235" s="277"/>
      <c r="H235" s="282"/>
      <c r="I235" s="282"/>
      <c r="J235" s="285"/>
      <c r="K235" s="282"/>
      <c r="L235" s="287">
        <v>0</v>
      </c>
      <c r="M235" s="241"/>
    </row>
    <row r="236" spans="1:13" ht="15.75" customHeight="1">
      <c r="A236" s="286"/>
      <c r="B236" s="283"/>
      <c r="C236" s="282"/>
      <c r="D236" s="282"/>
      <c r="E236" s="283"/>
      <c r="F236" s="283"/>
      <c r="G236" s="277"/>
      <c r="H236" s="282"/>
      <c r="I236" s="282"/>
      <c r="J236" s="285"/>
      <c r="K236" s="282"/>
      <c r="L236" s="287">
        <v>0</v>
      </c>
      <c r="M236" s="241"/>
    </row>
    <row r="237" spans="1:13" ht="15.75" customHeight="1">
      <c r="A237" s="286"/>
      <c r="B237" s="283"/>
      <c r="C237" s="282"/>
      <c r="D237" s="282"/>
      <c r="E237" s="283"/>
      <c r="F237" s="283"/>
      <c r="G237" s="277"/>
      <c r="H237" s="282"/>
      <c r="I237" s="282"/>
      <c r="J237" s="285"/>
      <c r="K237" s="282"/>
      <c r="L237" s="287">
        <v>0</v>
      </c>
      <c r="M237" s="241"/>
    </row>
    <row r="238" spans="1:13" ht="15.75" customHeight="1">
      <c r="A238" s="286"/>
      <c r="B238" s="283"/>
      <c r="C238" s="282"/>
      <c r="D238" s="282"/>
      <c r="E238" s="283"/>
      <c r="F238" s="283"/>
      <c r="G238" s="277"/>
      <c r="H238" s="282"/>
      <c r="I238" s="282"/>
      <c r="J238" s="285"/>
      <c r="K238" s="282"/>
      <c r="L238" s="287">
        <v>0</v>
      </c>
      <c r="M238" s="241"/>
    </row>
    <row r="239" spans="1:13" ht="15.75" customHeight="1">
      <c r="A239" s="286"/>
      <c r="B239" s="283"/>
      <c r="C239" s="282"/>
      <c r="D239" s="282"/>
      <c r="E239" s="283"/>
      <c r="F239" s="283"/>
      <c r="G239" s="277"/>
      <c r="H239" s="282"/>
      <c r="I239" s="282"/>
      <c r="J239" s="285"/>
      <c r="K239" s="282"/>
      <c r="L239" s="287">
        <v>0</v>
      </c>
      <c r="M239" s="241"/>
    </row>
    <row r="240" spans="1:13" ht="15.75" customHeight="1">
      <c r="A240" s="286"/>
      <c r="B240" s="283"/>
      <c r="C240" s="282"/>
      <c r="D240" s="282"/>
      <c r="E240" s="283"/>
      <c r="F240" s="283"/>
      <c r="G240" s="277"/>
      <c r="H240" s="282"/>
      <c r="I240" s="282"/>
      <c r="J240" s="285"/>
      <c r="K240" s="282"/>
      <c r="L240" s="287">
        <v>0</v>
      </c>
      <c r="M240" s="241"/>
    </row>
    <row r="241" spans="1:13" ht="15.75" customHeight="1">
      <c r="A241" s="286"/>
      <c r="B241" s="283"/>
      <c r="C241" s="282"/>
      <c r="D241" s="282"/>
      <c r="E241" s="283"/>
      <c r="F241" s="283"/>
      <c r="G241" s="277"/>
      <c r="H241" s="282"/>
      <c r="I241" s="282"/>
      <c r="J241" s="285"/>
      <c r="K241" s="282"/>
      <c r="L241" s="287">
        <v>0</v>
      </c>
      <c r="M241" s="241"/>
    </row>
    <row r="242" spans="1:13" ht="15.75" customHeight="1">
      <c r="A242" s="286"/>
      <c r="B242" s="283"/>
      <c r="C242" s="282"/>
      <c r="D242" s="282"/>
      <c r="E242" s="283"/>
      <c r="F242" s="283"/>
      <c r="G242" s="277"/>
      <c r="H242" s="282"/>
      <c r="I242" s="282"/>
      <c r="J242" s="285"/>
      <c r="K242" s="282"/>
      <c r="L242" s="287">
        <v>0</v>
      </c>
      <c r="M242" s="241"/>
    </row>
    <row r="243" spans="1:13" ht="15.75" customHeight="1">
      <c r="A243" s="286"/>
      <c r="B243" s="283"/>
      <c r="C243" s="282"/>
      <c r="D243" s="282"/>
      <c r="E243" s="283"/>
      <c r="F243" s="283"/>
      <c r="G243" s="277"/>
      <c r="H243" s="282"/>
      <c r="I243" s="282"/>
      <c r="J243" s="285"/>
      <c r="K243" s="282"/>
      <c r="L243" s="287">
        <v>0</v>
      </c>
      <c r="M243" s="241"/>
    </row>
    <row r="244" spans="1:13" ht="15.75" customHeight="1">
      <c r="A244" s="286"/>
      <c r="B244" s="283"/>
      <c r="C244" s="282"/>
      <c r="D244" s="282"/>
      <c r="E244" s="283"/>
      <c r="F244" s="283"/>
      <c r="G244" s="277"/>
      <c r="H244" s="282"/>
      <c r="I244" s="282"/>
      <c r="J244" s="285"/>
      <c r="K244" s="282"/>
      <c r="L244" s="287">
        <v>0</v>
      </c>
      <c r="M244" s="241"/>
    </row>
    <row r="245" spans="1:13" ht="15.75" customHeight="1">
      <c r="A245" s="286"/>
      <c r="B245" s="283"/>
      <c r="C245" s="282"/>
      <c r="D245" s="282"/>
      <c r="E245" s="283"/>
      <c r="F245" s="283"/>
      <c r="G245" s="277"/>
      <c r="H245" s="282"/>
      <c r="I245" s="282"/>
      <c r="J245" s="285"/>
      <c r="K245" s="282"/>
      <c r="L245" s="287">
        <v>0</v>
      </c>
      <c r="M245" s="241"/>
    </row>
    <row r="246" spans="1:13" ht="15.75" customHeight="1">
      <c r="A246" s="286"/>
      <c r="B246" s="283"/>
      <c r="C246" s="282"/>
      <c r="D246" s="282"/>
      <c r="E246" s="283"/>
      <c r="F246" s="283"/>
      <c r="G246" s="277"/>
      <c r="H246" s="282"/>
      <c r="I246" s="282"/>
      <c r="J246" s="285"/>
      <c r="K246" s="282"/>
      <c r="L246" s="287">
        <v>0</v>
      </c>
      <c r="M246" s="241"/>
    </row>
    <row r="247" spans="1:13" ht="15.75" customHeight="1">
      <c r="A247" s="286"/>
      <c r="B247" s="283"/>
      <c r="C247" s="282"/>
      <c r="D247" s="282"/>
      <c r="E247" s="283"/>
      <c r="F247" s="283"/>
      <c r="G247" s="277"/>
      <c r="H247" s="282"/>
      <c r="I247" s="282"/>
      <c r="J247" s="285"/>
      <c r="K247" s="282"/>
      <c r="L247" s="287">
        <v>0</v>
      </c>
      <c r="M247" s="241"/>
    </row>
    <row r="248" spans="1:13" ht="15.75" customHeight="1">
      <c r="A248" s="286"/>
      <c r="B248" s="283"/>
      <c r="C248" s="282"/>
      <c r="D248" s="282"/>
      <c r="E248" s="283"/>
      <c r="F248" s="283"/>
      <c r="G248" s="277"/>
      <c r="H248" s="282"/>
      <c r="I248" s="282"/>
      <c r="J248" s="285"/>
      <c r="K248" s="282"/>
      <c r="L248" s="287">
        <v>0</v>
      </c>
      <c r="M248" s="241"/>
    </row>
    <row r="249" spans="1:13" ht="15.75" customHeight="1">
      <c r="A249" s="286"/>
      <c r="B249" s="283"/>
      <c r="C249" s="282"/>
      <c r="D249" s="282"/>
      <c r="E249" s="283"/>
      <c r="F249" s="283"/>
      <c r="G249" s="277"/>
      <c r="H249" s="282"/>
      <c r="I249" s="282"/>
      <c r="J249" s="285"/>
      <c r="K249" s="282"/>
      <c r="L249" s="287">
        <v>0</v>
      </c>
      <c r="M249" s="241"/>
    </row>
    <row r="250" spans="1:13" ht="15.75" customHeight="1">
      <c r="A250" s="286"/>
      <c r="B250" s="283"/>
      <c r="C250" s="282"/>
      <c r="D250" s="282"/>
      <c r="E250" s="283"/>
      <c r="F250" s="283"/>
      <c r="G250" s="277"/>
      <c r="H250" s="282"/>
      <c r="I250" s="282"/>
      <c r="J250" s="285"/>
      <c r="K250" s="282"/>
      <c r="L250" s="287">
        <v>0</v>
      </c>
      <c r="M250" s="241"/>
    </row>
    <row r="251" spans="1:13" ht="15.75" customHeight="1">
      <c r="A251" s="286"/>
      <c r="B251" s="283"/>
      <c r="C251" s="282"/>
      <c r="D251" s="282"/>
      <c r="E251" s="283"/>
      <c r="F251" s="283"/>
      <c r="G251" s="277"/>
      <c r="H251" s="282"/>
      <c r="I251" s="282"/>
      <c r="J251" s="285"/>
      <c r="K251" s="282"/>
      <c r="L251" s="287">
        <v>0</v>
      </c>
      <c r="M251" s="241"/>
    </row>
    <row r="252" spans="1:13" ht="15.75" customHeight="1">
      <c r="A252" s="286"/>
      <c r="B252" s="283"/>
      <c r="C252" s="282"/>
      <c r="D252" s="282"/>
      <c r="E252" s="283"/>
      <c r="F252" s="283"/>
      <c r="G252" s="277"/>
      <c r="H252" s="282"/>
      <c r="I252" s="282"/>
      <c r="J252" s="285"/>
      <c r="K252" s="282"/>
      <c r="L252" s="287">
        <v>0</v>
      </c>
      <c r="M252" s="241"/>
    </row>
    <row r="253" spans="1:13" ht="15.75" customHeight="1">
      <c r="A253" s="286"/>
      <c r="B253" s="283"/>
      <c r="C253" s="282"/>
      <c r="D253" s="282"/>
      <c r="E253" s="283"/>
      <c r="F253" s="283"/>
      <c r="G253" s="277"/>
      <c r="H253" s="282"/>
      <c r="I253" s="282"/>
      <c r="J253" s="285"/>
      <c r="K253" s="282"/>
      <c r="L253" s="287">
        <v>0</v>
      </c>
      <c r="M253" s="241"/>
    </row>
    <row r="254" spans="1:13" ht="15.75" customHeight="1">
      <c r="A254" s="286"/>
      <c r="B254" s="283"/>
      <c r="C254" s="282"/>
      <c r="D254" s="282"/>
      <c r="E254" s="283"/>
      <c r="F254" s="283"/>
      <c r="G254" s="277"/>
      <c r="H254" s="282"/>
      <c r="I254" s="282"/>
      <c r="J254" s="285"/>
      <c r="K254" s="282"/>
      <c r="L254" s="287">
        <v>0</v>
      </c>
      <c r="M254" s="241"/>
    </row>
    <row r="255" spans="1:13" ht="15.75" customHeight="1">
      <c r="A255" s="286"/>
      <c r="B255" s="283"/>
      <c r="C255" s="282"/>
      <c r="D255" s="282"/>
      <c r="E255" s="283"/>
      <c r="F255" s="283"/>
      <c r="G255" s="277"/>
      <c r="H255" s="282"/>
      <c r="I255" s="282"/>
      <c r="J255" s="285"/>
      <c r="K255" s="282"/>
      <c r="L255" s="287">
        <v>0</v>
      </c>
      <c r="M255" s="241"/>
    </row>
    <row r="256" spans="1:13" ht="15.75" customHeight="1">
      <c r="A256" s="286"/>
      <c r="B256" s="283"/>
      <c r="C256" s="282"/>
      <c r="D256" s="282"/>
      <c r="E256" s="283"/>
      <c r="F256" s="283"/>
      <c r="G256" s="277"/>
      <c r="H256" s="282"/>
      <c r="I256" s="282"/>
      <c r="J256" s="285"/>
      <c r="K256" s="282"/>
      <c r="L256" s="287">
        <v>0</v>
      </c>
      <c r="M256" s="241"/>
    </row>
    <row r="257" spans="1:13" ht="15.75" customHeight="1">
      <c r="A257" s="286"/>
      <c r="B257" s="283"/>
      <c r="C257" s="282"/>
      <c r="D257" s="282"/>
      <c r="E257" s="283"/>
      <c r="F257" s="283"/>
      <c r="G257" s="277"/>
      <c r="H257" s="282"/>
      <c r="I257" s="282"/>
      <c r="J257" s="285"/>
      <c r="K257" s="282"/>
      <c r="L257" s="287">
        <v>0</v>
      </c>
      <c r="M257" s="241"/>
    </row>
    <row r="258" spans="1:13" ht="15.75" customHeight="1">
      <c r="A258" s="286"/>
      <c r="B258" s="283"/>
      <c r="C258" s="282"/>
      <c r="D258" s="282"/>
      <c r="E258" s="283"/>
      <c r="F258" s="283"/>
      <c r="G258" s="277"/>
      <c r="H258" s="282"/>
      <c r="I258" s="282"/>
      <c r="J258" s="285"/>
      <c r="K258" s="282"/>
      <c r="L258" s="287">
        <v>0</v>
      </c>
      <c r="M258" s="241"/>
    </row>
    <row r="259" spans="1:13" ht="15.75" customHeight="1">
      <c r="A259" s="286"/>
      <c r="B259" s="283"/>
      <c r="C259" s="282"/>
      <c r="D259" s="282"/>
      <c r="E259" s="283"/>
      <c r="F259" s="283"/>
      <c r="G259" s="277"/>
      <c r="H259" s="282"/>
      <c r="I259" s="282"/>
      <c r="J259" s="285"/>
      <c r="K259" s="282"/>
      <c r="L259" s="287">
        <v>0</v>
      </c>
      <c r="M259" s="241"/>
    </row>
    <row r="260" spans="1:13" ht="15.75" customHeight="1">
      <c r="A260" s="286"/>
      <c r="B260" s="283"/>
      <c r="C260" s="282"/>
      <c r="D260" s="282"/>
      <c r="E260" s="283"/>
      <c r="F260" s="283"/>
      <c r="G260" s="277"/>
      <c r="H260" s="282"/>
      <c r="I260" s="282"/>
      <c r="J260" s="285"/>
      <c r="K260" s="282"/>
      <c r="L260" s="287">
        <v>0</v>
      </c>
      <c r="M260" s="241"/>
    </row>
    <row r="261" spans="1:13" ht="15.75" customHeight="1">
      <c r="A261" s="286"/>
      <c r="B261" s="283"/>
      <c r="C261" s="282"/>
      <c r="D261" s="282"/>
      <c r="E261" s="283"/>
      <c r="F261" s="283"/>
      <c r="G261" s="277"/>
      <c r="H261" s="282"/>
      <c r="I261" s="282"/>
      <c r="J261" s="285"/>
      <c r="K261" s="282"/>
      <c r="L261" s="287">
        <v>0</v>
      </c>
      <c r="M261" s="241"/>
    </row>
    <row r="262" spans="1:13" ht="15.75" customHeight="1">
      <c r="A262" s="286"/>
      <c r="B262" s="283"/>
      <c r="C262" s="282"/>
      <c r="D262" s="282"/>
      <c r="E262" s="283"/>
      <c r="F262" s="283"/>
      <c r="G262" s="277"/>
      <c r="H262" s="282"/>
      <c r="I262" s="282"/>
      <c r="J262" s="285"/>
      <c r="K262" s="282"/>
      <c r="L262" s="287">
        <v>0</v>
      </c>
      <c r="M262" s="241"/>
    </row>
    <row r="263" spans="1:13" ht="15.75" customHeight="1">
      <c r="A263" s="286"/>
      <c r="B263" s="283"/>
      <c r="C263" s="282"/>
      <c r="D263" s="282"/>
      <c r="E263" s="283"/>
      <c r="F263" s="283"/>
      <c r="G263" s="277"/>
      <c r="H263" s="282"/>
      <c r="I263" s="282"/>
      <c r="J263" s="285"/>
      <c r="K263" s="282"/>
      <c r="L263" s="287">
        <v>0</v>
      </c>
      <c r="M263" s="241"/>
    </row>
    <row r="264" spans="1:13" ht="15.75" customHeight="1">
      <c r="A264" s="286"/>
      <c r="B264" s="283"/>
      <c r="C264" s="282"/>
      <c r="D264" s="282"/>
      <c r="E264" s="283"/>
      <c r="F264" s="283"/>
      <c r="G264" s="277"/>
      <c r="H264" s="282"/>
      <c r="I264" s="282"/>
      <c r="J264" s="285"/>
      <c r="K264" s="282"/>
      <c r="L264" s="287">
        <v>0</v>
      </c>
      <c r="M264" s="241"/>
    </row>
    <row r="265" spans="1:13" ht="15.75" customHeight="1">
      <c r="A265" s="286"/>
      <c r="B265" s="283"/>
      <c r="C265" s="282"/>
      <c r="D265" s="282"/>
      <c r="E265" s="283"/>
      <c r="F265" s="283"/>
      <c r="G265" s="277"/>
      <c r="H265" s="282"/>
      <c r="I265" s="282"/>
      <c r="J265" s="285"/>
      <c r="K265" s="282"/>
      <c r="L265" s="287">
        <v>0</v>
      </c>
      <c r="M265" s="241"/>
    </row>
    <row r="266" spans="1:13" ht="15.75" customHeight="1">
      <c r="A266" s="286"/>
      <c r="B266" s="283"/>
      <c r="C266" s="282"/>
      <c r="D266" s="282"/>
      <c r="E266" s="283"/>
      <c r="F266" s="283"/>
      <c r="G266" s="277"/>
      <c r="H266" s="282"/>
      <c r="I266" s="282"/>
      <c r="J266" s="285"/>
      <c r="K266" s="282"/>
      <c r="L266" s="287">
        <v>0</v>
      </c>
      <c r="M266" s="241"/>
    </row>
    <row r="267" spans="1:13" ht="15.75" customHeight="1">
      <c r="A267" s="286"/>
      <c r="B267" s="283"/>
      <c r="C267" s="282"/>
      <c r="D267" s="282"/>
      <c r="E267" s="283"/>
      <c r="F267" s="283"/>
      <c r="G267" s="277"/>
      <c r="H267" s="282"/>
      <c r="I267" s="282"/>
      <c r="J267" s="285"/>
      <c r="K267" s="282"/>
      <c r="L267" s="287">
        <v>0</v>
      </c>
      <c r="M267" s="241"/>
    </row>
    <row r="268" spans="1:13" ht="15.75" customHeight="1">
      <c r="A268" s="286"/>
      <c r="B268" s="283"/>
      <c r="C268" s="282"/>
      <c r="D268" s="282"/>
      <c r="E268" s="283"/>
      <c r="F268" s="283"/>
      <c r="G268" s="277"/>
      <c r="H268" s="282"/>
      <c r="I268" s="282"/>
      <c r="J268" s="285"/>
      <c r="K268" s="282"/>
      <c r="L268" s="287">
        <v>0</v>
      </c>
      <c r="M268" s="241"/>
    </row>
    <row r="269" spans="1:13" ht="15.75" customHeight="1">
      <c r="A269" s="286"/>
      <c r="B269" s="283"/>
      <c r="C269" s="282"/>
      <c r="D269" s="282"/>
      <c r="E269" s="283"/>
      <c r="F269" s="283"/>
      <c r="G269" s="277"/>
      <c r="H269" s="282"/>
      <c r="I269" s="282"/>
      <c r="J269" s="285"/>
      <c r="K269" s="282"/>
      <c r="L269" s="287">
        <v>0</v>
      </c>
      <c r="M269" s="241"/>
    </row>
    <row r="270" spans="1:13" ht="15.75" customHeight="1">
      <c r="A270" s="286"/>
      <c r="B270" s="283"/>
      <c r="C270" s="282"/>
      <c r="D270" s="282"/>
      <c r="E270" s="283"/>
      <c r="F270" s="283"/>
      <c r="G270" s="277"/>
      <c r="H270" s="282"/>
      <c r="I270" s="282"/>
      <c r="J270" s="285"/>
      <c r="K270" s="282"/>
      <c r="L270" s="287">
        <v>0</v>
      </c>
      <c r="M270" s="241"/>
    </row>
    <row r="271" spans="1:13" ht="15.75" customHeight="1">
      <c r="A271" s="286"/>
      <c r="B271" s="283"/>
      <c r="C271" s="282"/>
      <c r="D271" s="282"/>
      <c r="E271" s="283"/>
      <c r="F271" s="283"/>
      <c r="G271" s="277"/>
      <c r="H271" s="282"/>
      <c r="I271" s="282"/>
      <c r="J271" s="285"/>
      <c r="K271" s="282"/>
      <c r="L271" s="287">
        <v>0</v>
      </c>
      <c r="M271" s="241"/>
    </row>
    <row r="272" spans="1:13" ht="15.75" customHeight="1">
      <c r="A272" s="286"/>
      <c r="B272" s="283"/>
      <c r="C272" s="282"/>
      <c r="D272" s="282"/>
      <c r="E272" s="283"/>
      <c r="F272" s="283"/>
      <c r="G272" s="277"/>
      <c r="H272" s="282"/>
      <c r="I272" s="282"/>
      <c r="J272" s="285"/>
      <c r="K272" s="282"/>
      <c r="L272" s="287">
        <v>0</v>
      </c>
      <c r="M272" s="241"/>
    </row>
    <row r="273" spans="1:13" ht="15.75" customHeight="1">
      <c r="A273" s="286"/>
      <c r="B273" s="283"/>
      <c r="C273" s="282"/>
      <c r="D273" s="282"/>
      <c r="E273" s="283"/>
      <c r="F273" s="283"/>
      <c r="G273" s="277"/>
      <c r="H273" s="282"/>
      <c r="I273" s="282"/>
      <c r="J273" s="285"/>
      <c r="K273" s="282"/>
      <c r="L273" s="287">
        <v>0</v>
      </c>
      <c r="M273" s="241"/>
    </row>
    <row r="274" spans="1:13" ht="15.75" customHeight="1">
      <c r="A274" s="286"/>
      <c r="B274" s="283"/>
      <c r="C274" s="282"/>
      <c r="D274" s="282"/>
      <c r="E274" s="283"/>
      <c r="F274" s="283"/>
      <c r="G274" s="277"/>
      <c r="H274" s="282"/>
      <c r="I274" s="282"/>
      <c r="J274" s="285"/>
      <c r="K274" s="282"/>
      <c r="L274" s="287">
        <v>0</v>
      </c>
      <c r="M274" s="241"/>
    </row>
    <row r="275" spans="1:13" ht="15.75" customHeight="1">
      <c r="A275" s="286"/>
      <c r="B275" s="283"/>
      <c r="C275" s="282"/>
      <c r="D275" s="282"/>
      <c r="E275" s="283"/>
      <c r="F275" s="283"/>
      <c r="G275" s="277"/>
      <c r="H275" s="282"/>
      <c r="I275" s="282"/>
      <c r="J275" s="285"/>
      <c r="K275" s="282"/>
      <c r="L275" s="287">
        <v>0</v>
      </c>
      <c r="M275" s="241"/>
    </row>
    <row r="276" spans="1:13" ht="15.75" customHeight="1">
      <c r="A276" s="286"/>
      <c r="B276" s="283"/>
      <c r="C276" s="282"/>
      <c r="D276" s="282"/>
      <c r="E276" s="283"/>
      <c r="F276" s="283"/>
      <c r="G276" s="277"/>
      <c r="H276" s="282"/>
      <c r="I276" s="282"/>
      <c r="J276" s="285"/>
      <c r="K276" s="282"/>
      <c r="L276" s="287">
        <v>0</v>
      </c>
      <c r="M276" s="241"/>
    </row>
    <row r="277" spans="1:13" ht="15.75" customHeight="1">
      <c r="A277" s="286"/>
      <c r="B277" s="283"/>
      <c r="C277" s="282"/>
      <c r="D277" s="282"/>
      <c r="E277" s="283"/>
      <c r="F277" s="283"/>
      <c r="G277" s="277"/>
      <c r="H277" s="282"/>
      <c r="I277" s="282"/>
      <c r="J277" s="285"/>
      <c r="K277" s="282"/>
      <c r="L277" s="287">
        <v>0</v>
      </c>
      <c r="M277" s="241"/>
    </row>
    <row r="278" spans="1:13" ht="15.75" customHeight="1">
      <c r="A278" s="286"/>
      <c r="B278" s="283"/>
      <c r="C278" s="282"/>
      <c r="D278" s="282"/>
      <c r="E278" s="283"/>
      <c r="F278" s="283"/>
      <c r="G278" s="277"/>
      <c r="H278" s="282"/>
      <c r="I278" s="282"/>
      <c r="J278" s="285"/>
      <c r="K278" s="282"/>
      <c r="L278" s="287">
        <v>0</v>
      </c>
      <c r="M278" s="241"/>
    </row>
    <row r="279" spans="1:13" ht="15.75" customHeight="1">
      <c r="A279" s="286"/>
      <c r="B279" s="283"/>
      <c r="C279" s="282"/>
      <c r="D279" s="282"/>
      <c r="E279" s="283"/>
      <c r="F279" s="283"/>
      <c r="G279" s="277"/>
      <c r="H279" s="282"/>
      <c r="I279" s="282"/>
      <c r="J279" s="285"/>
      <c r="K279" s="282"/>
      <c r="L279" s="287">
        <v>0</v>
      </c>
      <c r="M279" s="241"/>
    </row>
    <row r="280" spans="1:13" ht="15.75" customHeight="1">
      <c r="A280" s="286"/>
      <c r="B280" s="283"/>
      <c r="C280" s="282"/>
      <c r="D280" s="282"/>
      <c r="E280" s="283"/>
      <c r="F280" s="283"/>
      <c r="G280" s="277"/>
      <c r="H280" s="282"/>
      <c r="I280" s="282"/>
      <c r="J280" s="285"/>
      <c r="K280" s="282"/>
      <c r="L280" s="287">
        <v>0</v>
      </c>
      <c r="M280" s="241"/>
    </row>
    <row r="281" spans="1:13" ht="15.75" customHeight="1">
      <c r="A281" s="286"/>
      <c r="B281" s="283"/>
      <c r="C281" s="282"/>
      <c r="D281" s="282"/>
      <c r="E281" s="283"/>
      <c r="F281" s="283"/>
      <c r="G281" s="277"/>
      <c r="H281" s="282"/>
      <c r="I281" s="282"/>
      <c r="J281" s="285"/>
      <c r="K281" s="282"/>
      <c r="L281" s="287">
        <v>0</v>
      </c>
      <c r="M281" s="241"/>
    </row>
    <row r="282" spans="1:13" ht="15.75" customHeight="1">
      <c r="A282" s="286"/>
      <c r="B282" s="283"/>
      <c r="C282" s="282"/>
      <c r="D282" s="282"/>
      <c r="E282" s="283"/>
      <c r="F282" s="283"/>
      <c r="G282" s="277"/>
      <c r="H282" s="282"/>
      <c r="I282" s="282"/>
      <c r="J282" s="285"/>
      <c r="K282" s="282"/>
      <c r="L282" s="287">
        <v>0</v>
      </c>
      <c r="M282" s="241"/>
    </row>
    <row r="283" spans="1:13" ht="15.75" customHeight="1">
      <c r="A283" s="286"/>
      <c r="B283" s="283"/>
      <c r="C283" s="282"/>
      <c r="D283" s="282"/>
      <c r="E283" s="283"/>
      <c r="F283" s="283"/>
      <c r="G283" s="277"/>
      <c r="H283" s="282"/>
      <c r="I283" s="282"/>
      <c r="J283" s="285"/>
      <c r="K283" s="282"/>
      <c r="L283" s="287">
        <v>0</v>
      </c>
      <c r="M283" s="241"/>
    </row>
    <row r="284" spans="1:13" ht="15.75" customHeight="1">
      <c r="A284" s="286"/>
      <c r="B284" s="283"/>
      <c r="C284" s="282"/>
      <c r="D284" s="282"/>
      <c r="E284" s="283"/>
      <c r="F284" s="283"/>
      <c r="G284" s="277"/>
      <c r="H284" s="282"/>
      <c r="I284" s="282"/>
      <c r="J284" s="285"/>
      <c r="K284" s="282"/>
      <c r="L284" s="287">
        <v>0</v>
      </c>
      <c r="M284" s="241"/>
    </row>
    <row r="285" spans="1:13" ht="15.75" customHeight="1">
      <c r="A285" s="286"/>
      <c r="B285" s="283"/>
      <c r="C285" s="282"/>
      <c r="D285" s="282"/>
      <c r="E285" s="283"/>
      <c r="F285" s="283"/>
      <c r="G285" s="277"/>
      <c r="H285" s="282"/>
      <c r="I285" s="282"/>
      <c r="J285" s="285"/>
      <c r="K285" s="282"/>
      <c r="L285" s="287">
        <v>0</v>
      </c>
      <c r="M285" s="241"/>
    </row>
    <row r="286" spans="1:13" ht="15.75" customHeight="1">
      <c r="A286" s="286"/>
      <c r="B286" s="283"/>
      <c r="C286" s="282"/>
      <c r="D286" s="282"/>
      <c r="E286" s="283"/>
      <c r="F286" s="283"/>
      <c r="G286" s="277"/>
      <c r="H286" s="282"/>
      <c r="I286" s="282"/>
      <c r="J286" s="285"/>
      <c r="K286" s="282"/>
      <c r="L286" s="287">
        <v>0</v>
      </c>
      <c r="M286" s="241"/>
    </row>
    <row r="287" spans="1:13" ht="15.75" customHeight="1">
      <c r="A287" s="286"/>
      <c r="B287" s="283"/>
      <c r="C287" s="282"/>
      <c r="D287" s="282"/>
      <c r="E287" s="283"/>
      <c r="F287" s="283"/>
      <c r="G287" s="277"/>
      <c r="H287" s="282"/>
      <c r="I287" s="282"/>
      <c r="J287" s="285"/>
      <c r="K287" s="282"/>
      <c r="L287" s="287">
        <v>0</v>
      </c>
      <c r="M287" s="241"/>
    </row>
    <row r="288" spans="1:13" ht="15.75" customHeight="1">
      <c r="A288" s="286"/>
      <c r="B288" s="283"/>
      <c r="C288" s="282"/>
      <c r="D288" s="282"/>
      <c r="E288" s="283"/>
      <c r="F288" s="283"/>
      <c r="G288" s="277"/>
      <c r="H288" s="282"/>
      <c r="I288" s="282"/>
      <c r="J288" s="285"/>
      <c r="K288" s="282"/>
      <c r="L288" s="287">
        <v>0</v>
      </c>
      <c r="M288" s="241"/>
    </row>
    <row r="289" spans="1:13" ht="15.75" customHeight="1">
      <c r="A289" s="286"/>
      <c r="B289" s="283"/>
      <c r="C289" s="282"/>
      <c r="D289" s="282"/>
      <c r="E289" s="283"/>
      <c r="F289" s="283"/>
      <c r="G289" s="277"/>
      <c r="H289" s="282"/>
      <c r="I289" s="282"/>
      <c r="J289" s="285"/>
      <c r="K289" s="282"/>
      <c r="L289" s="287">
        <v>0</v>
      </c>
      <c r="M289" s="241"/>
    </row>
    <row r="290" spans="1:13" ht="15.75" customHeight="1">
      <c r="A290" s="286"/>
      <c r="B290" s="283"/>
      <c r="C290" s="282"/>
      <c r="D290" s="282"/>
      <c r="E290" s="283"/>
      <c r="F290" s="283"/>
      <c r="G290" s="277"/>
      <c r="H290" s="282"/>
      <c r="I290" s="282"/>
      <c r="J290" s="285"/>
      <c r="K290" s="282"/>
      <c r="L290" s="287">
        <v>0</v>
      </c>
      <c r="M290" s="241"/>
    </row>
    <row r="291" spans="1:13" ht="15.75" customHeight="1">
      <c r="A291" s="286"/>
      <c r="B291" s="283"/>
      <c r="C291" s="282"/>
      <c r="D291" s="282"/>
      <c r="E291" s="283"/>
      <c r="F291" s="283"/>
      <c r="G291" s="277"/>
      <c r="H291" s="282"/>
      <c r="I291" s="282"/>
      <c r="J291" s="285"/>
      <c r="K291" s="282"/>
      <c r="L291" s="287">
        <v>0</v>
      </c>
      <c r="M291" s="241"/>
    </row>
    <row r="292" spans="1:13" ht="15.75" customHeight="1">
      <c r="A292" s="286"/>
      <c r="B292" s="283"/>
      <c r="C292" s="282"/>
      <c r="D292" s="282"/>
      <c r="E292" s="283"/>
      <c r="F292" s="283"/>
      <c r="G292" s="277"/>
      <c r="H292" s="282"/>
      <c r="I292" s="282"/>
      <c r="J292" s="285"/>
      <c r="K292" s="282"/>
      <c r="L292" s="287">
        <v>0</v>
      </c>
      <c r="M292" s="241"/>
    </row>
    <row r="293" spans="1:13" ht="15.75" customHeight="1">
      <c r="A293" s="286"/>
      <c r="B293" s="283"/>
      <c r="C293" s="282"/>
      <c r="D293" s="282"/>
      <c r="E293" s="283"/>
      <c r="F293" s="283"/>
      <c r="G293" s="277"/>
      <c r="H293" s="282"/>
      <c r="I293" s="282"/>
      <c r="J293" s="285"/>
      <c r="K293" s="282"/>
      <c r="L293" s="287">
        <v>0</v>
      </c>
      <c r="M293" s="241"/>
    </row>
    <row r="294" spans="1:13" ht="15.75" customHeight="1">
      <c r="A294" s="286"/>
      <c r="B294" s="283"/>
      <c r="C294" s="282"/>
      <c r="D294" s="282"/>
      <c r="E294" s="283"/>
      <c r="F294" s="283"/>
      <c r="G294" s="277"/>
      <c r="H294" s="282"/>
      <c r="I294" s="282"/>
      <c r="J294" s="285"/>
      <c r="K294" s="282"/>
      <c r="L294" s="287">
        <v>0</v>
      </c>
      <c r="M294" s="241"/>
    </row>
    <row r="295" spans="1:13" ht="15.75" customHeight="1">
      <c r="A295" s="286"/>
      <c r="B295" s="283"/>
      <c r="C295" s="282"/>
      <c r="D295" s="282"/>
      <c r="E295" s="283"/>
      <c r="F295" s="283"/>
      <c r="G295" s="277"/>
      <c r="H295" s="282"/>
      <c r="I295" s="282"/>
      <c r="J295" s="285"/>
      <c r="K295" s="282"/>
      <c r="L295" s="287">
        <v>0</v>
      </c>
      <c r="M295" s="241"/>
    </row>
    <row r="296" spans="1:13" ht="15.75" customHeight="1">
      <c r="A296" s="286"/>
      <c r="B296" s="283"/>
      <c r="C296" s="282"/>
      <c r="D296" s="282"/>
      <c r="E296" s="283"/>
      <c r="F296" s="283"/>
      <c r="G296" s="277"/>
      <c r="H296" s="282"/>
      <c r="I296" s="282"/>
      <c r="J296" s="285"/>
      <c r="K296" s="282"/>
      <c r="L296" s="287">
        <v>0</v>
      </c>
      <c r="M296" s="241"/>
    </row>
    <row r="297" spans="1:13" ht="15.75" customHeight="1">
      <c r="A297" s="286"/>
      <c r="B297" s="283"/>
      <c r="C297" s="282"/>
      <c r="D297" s="282"/>
      <c r="E297" s="283"/>
      <c r="F297" s="283"/>
      <c r="G297" s="277"/>
      <c r="H297" s="282"/>
      <c r="I297" s="282"/>
      <c r="J297" s="285"/>
      <c r="K297" s="282"/>
      <c r="L297" s="287">
        <v>0</v>
      </c>
      <c r="M297" s="241"/>
    </row>
    <row r="298" spans="1:13" ht="15.75" customHeight="1">
      <c r="A298" s="286"/>
      <c r="B298" s="283"/>
      <c r="C298" s="282"/>
      <c r="D298" s="282"/>
      <c r="E298" s="283"/>
      <c r="F298" s="283"/>
      <c r="G298" s="277"/>
      <c r="H298" s="282"/>
      <c r="I298" s="282"/>
      <c r="J298" s="285"/>
      <c r="K298" s="282"/>
      <c r="L298" s="287">
        <v>0</v>
      </c>
      <c r="M298" s="241"/>
    </row>
    <row r="299" spans="1:13" ht="15.75" customHeight="1">
      <c r="A299" s="286"/>
      <c r="B299" s="283"/>
      <c r="C299" s="282"/>
      <c r="D299" s="282"/>
      <c r="E299" s="283"/>
      <c r="F299" s="283"/>
      <c r="G299" s="277"/>
      <c r="H299" s="282"/>
      <c r="I299" s="282"/>
      <c r="J299" s="285"/>
      <c r="K299" s="282"/>
      <c r="L299" s="287">
        <v>0</v>
      </c>
      <c r="M299" s="241"/>
    </row>
    <row r="300" spans="1:13" ht="15.75" customHeight="1">
      <c r="A300" s="286"/>
      <c r="B300" s="283"/>
      <c r="C300" s="282"/>
      <c r="D300" s="282"/>
      <c r="E300" s="283"/>
      <c r="F300" s="283"/>
      <c r="G300" s="277"/>
      <c r="H300" s="282"/>
      <c r="I300" s="282"/>
      <c r="J300" s="285"/>
      <c r="K300" s="282"/>
      <c r="L300" s="287">
        <v>0</v>
      </c>
      <c r="M300" s="241"/>
    </row>
    <row r="301" spans="1:13" ht="15.75" customHeight="1">
      <c r="A301" s="286"/>
      <c r="B301" s="283"/>
      <c r="C301" s="282"/>
      <c r="D301" s="282"/>
      <c r="E301" s="283"/>
      <c r="F301" s="283"/>
      <c r="G301" s="277"/>
      <c r="H301" s="282"/>
      <c r="I301" s="282"/>
      <c r="J301" s="285"/>
      <c r="K301" s="282"/>
      <c r="L301" s="287">
        <v>0</v>
      </c>
      <c r="M301" s="241"/>
    </row>
    <row r="302" spans="1:13" ht="15.75" customHeight="1">
      <c r="A302" s="286"/>
      <c r="B302" s="283"/>
      <c r="C302" s="282"/>
      <c r="D302" s="282"/>
      <c r="E302" s="283"/>
      <c r="F302" s="283"/>
      <c r="G302" s="277"/>
      <c r="H302" s="282"/>
      <c r="I302" s="282"/>
      <c r="J302" s="285"/>
      <c r="K302" s="282"/>
      <c r="L302" s="287">
        <v>0</v>
      </c>
      <c r="M302" s="241"/>
    </row>
    <row r="303" spans="1:13" ht="15.75" customHeight="1">
      <c r="A303" s="286"/>
      <c r="B303" s="283"/>
      <c r="C303" s="282"/>
      <c r="D303" s="282"/>
      <c r="E303" s="283"/>
      <c r="F303" s="283"/>
      <c r="G303" s="277"/>
      <c r="H303" s="282"/>
      <c r="I303" s="282"/>
      <c r="J303" s="285"/>
      <c r="K303" s="282"/>
      <c r="L303" s="287">
        <v>0</v>
      </c>
      <c r="M303" s="241"/>
    </row>
    <row r="304" spans="1:13" ht="15.75" customHeight="1">
      <c r="A304" s="286"/>
      <c r="B304" s="283"/>
      <c r="C304" s="282"/>
      <c r="D304" s="282"/>
      <c r="E304" s="283"/>
      <c r="F304" s="283"/>
      <c r="G304" s="277"/>
      <c r="H304" s="282"/>
      <c r="I304" s="282"/>
      <c r="J304" s="285"/>
      <c r="K304" s="282"/>
      <c r="L304" s="287">
        <v>0</v>
      </c>
      <c r="M304" s="241"/>
    </row>
    <row r="305" spans="1:13" ht="15.75" customHeight="1">
      <c r="A305" s="286"/>
      <c r="B305" s="283"/>
      <c r="C305" s="282"/>
      <c r="D305" s="282"/>
      <c r="E305" s="283"/>
      <c r="F305" s="283"/>
      <c r="G305" s="277"/>
      <c r="H305" s="282"/>
      <c r="I305" s="282"/>
      <c r="J305" s="285"/>
      <c r="K305" s="282"/>
      <c r="L305" s="287">
        <v>0</v>
      </c>
      <c r="M305" s="241"/>
    </row>
    <row r="306" spans="1:13" ht="15.75" customHeight="1">
      <c r="A306" s="286"/>
      <c r="B306" s="283"/>
      <c r="C306" s="282"/>
      <c r="D306" s="282"/>
      <c r="E306" s="283"/>
      <c r="F306" s="283"/>
      <c r="G306" s="277"/>
      <c r="H306" s="282"/>
      <c r="I306" s="282"/>
      <c r="J306" s="285"/>
      <c r="K306" s="282"/>
      <c r="L306" s="287">
        <v>0</v>
      </c>
      <c r="M306" s="241"/>
    </row>
    <row r="307" spans="1:13" ht="15.75" customHeight="1">
      <c r="A307" s="286"/>
      <c r="B307" s="283"/>
      <c r="C307" s="282"/>
      <c r="D307" s="282"/>
      <c r="E307" s="283"/>
      <c r="F307" s="283"/>
      <c r="G307" s="277"/>
      <c r="H307" s="282"/>
      <c r="I307" s="282"/>
      <c r="J307" s="285"/>
      <c r="K307" s="282"/>
      <c r="L307" s="287">
        <v>0</v>
      </c>
      <c r="M307" s="241"/>
    </row>
    <row r="308" spans="1:13" ht="15.75" customHeight="1">
      <c r="A308" s="286"/>
      <c r="B308" s="283"/>
      <c r="C308" s="282"/>
      <c r="D308" s="282"/>
      <c r="E308" s="283"/>
      <c r="F308" s="283"/>
      <c r="G308" s="277"/>
      <c r="H308" s="282"/>
      <c r="I308" s="282"/>
      <c r="J308" s="285"/>
      <c r="K308" s="282"/>
      <c r="L308" s="287">
        <v>0</v>
      </c>
      <c r="M308" s="241"/>
    </row>
    <row r="309" spans="1:13" ht="15.75" customHeight="1">
      <c r="A309" s="286"/>
      <c r="B309" s="283"/>
      <c r="C309" s="282"/>
      <c r="D309" s="282"/>
      <c r="E309" s="283"/>
      <c r="F309" s="283"/>
      <c r="G309" s="277"/>
      <c r="H309" s="282"/>
      <c r="I309" s="282"/>
      <c r="J309" s="285"/>
      <c r="K309" s="282"/>
      <c r="L309" s="287">
        <v>0</v>
      </c>
      <c r="M309" s="241"/>
    </row>
    <row r="310" spans="1:13" ht="15.75" customHeight="1">
      <c r="A310" s="286"/>
      <c r="B310" s="283"/>
      <c r="C310" s="282"/>
      <c r="D310" s="282"/>
      <c r="E310" s="283"/>
      <c r="F310" s="283"/>
      <c r="G310" s="277"/>
      <c r="H310" s="282"/>
      <c r="I310" s="282"/>
      <c r="J310" s="285"/>
      <c r="K310" s="282"/>
      <c r="L310" s="287">
        <v>0</v>
      </c>
      <c r="M310" s="241"/>
    </row>
    <row r="311" spans="1:13" ht="15.75" customHeight="1">
      <c r="A311" s="286"/>
      <c r="B311" s="283"/>
      <c r="C311" s="282"/>
      <c r="D311" s="282"/>
      <c r="E311" s="283"/>
      <c r="F311" s="283"/>
      <c r="G311" s="277"/>
      <c r="H311" s="282"/>
      <c r="I311" s="282"/>
      <c r="J311" s="285"/>
      <c r="K311" s="282"/>
      <c r="L311" s="287">
        <v>0</v>
      </c>
      <c r="M311" s="241"/>
    </row>
    <row r="312" spans="1:13" ht="15.75" customHeight="1">
      <c r="A312" s="286"/>
      <c r="B312" s="283"/>
      <c r="C312" s="282"/>
      <c r="D312" s="282"/>
      <c r="E312" s="283"/>
      <c r="F312" s="283"/>
      <c r="G312" s="277"/>
      <c r="H312" s="282"/>
      <c r="I312" s="282"/>
      <c r="J312" s="285"/>
      <c r="K312" s="282"/>
      <c r="L312" s="287">
        <v>0</v>
      </c>
      <c r="M312" s="241"/>
    </row>
    <row r="313" spans="1:13" ht="15.75" customHeight="1">
      <c r="A313" s="286"/>
      <c r="B313" s="283"/>
      <c r="C313" s="282"/>
      <c r="D313" s="282"/>
      <c r="E313" s="283"/>
      <c r="F313" s="283"/>
      <c r="G313" s="277"/>
      <c r="H313" s="282"/>
      <c r="I313" s="282"/>
      <c r="J313" s="285"/>
      <c r="K313" s="282"/>
      <c r="L313" s="287">
        <v>0</v>
      </c>
      <c r="M313" s="241"/>
    </row>
    <row r="314" spans="1:13" ht="15.75" customHeight="1">
      <c r="A314" s="286"/>
      <c r="B314" s="283"/>
      <c r="C314" s="282"/>
      <c r="D314" s="282"/>
      <c r="E314" s="283"/>
      <c r="F314" s="283"/>
      <c r="G314" s="277"/>
      <c r="H314" s="282"/>
      <c r="I314" s="282"/>
      <c r="J314" s="285"/>
      <c r="K314" s="282"/>
      <c r="L314" s="287">
        <v>0</v>
      </c>
      <c r="M314" s="241"/>
    </row>
    <row r="315" spans="1:13" ht="15.75" customHeight="1">
      <c r="A315" s="286"/>
      <c r="B315" s="283"/>
      <c r="C315" s="282"/>
      <c r="D315" s="282"/>
      <c r="E315" s="283"/>
      <c r="F315" s="283"/>
      <c r="G315" s="277"/>
      <c r="H315" s="282"/>
      <c r="I315" s="282"/>
      <c r="J315" s="285"/>
      <c r="K315" s="282"/>
      <c r="L315" s="287">
        <v>0</v>
      </c>
      <c r="M315" s="241"/>
    </row>
    <row r="316" spans="1:13" ht="15.75" customHeight="1">
      <c r="A316" s="286"/>
      <c r="B316" s="283"/>
      <c r="C316" s="282"/>
      <c r="D316" s="282"/>
      <c r="E316" s="283"/>
      <c r="F316" s="283"/>
      <c r="G316" s="277"/>
      <c r="H316" s="282"/>
      <c r="I316" s="282"/>
      <c r="J316" s="285"/>
      <c r="K316" s="282"/>
      <c r="L316" s="287">
        <v>0</v>
      </c>
      <c r="M316" s="241"/>
    </row>
    <row r="317" spans="1:13" ht="15.75" customHeight="1">
      <c r="A317" s="286"/>
      <c r="B317" s="283"/>
      <c r="C317" s="282"/>
      <c r="D317" s="282"/>
      <c r="E317" s="283"/>
      <c r="F317" s="283"/>
      <c r="G317" s="277"/>
      <c r="H317" s="282"/>
      <c r="I317" s="282"/>
      <c r="J317" s="285"/>
      <c r="K317" s="282"/>
      <c r="L317" s="287">
        <v>0</v>
      </c>
      <c r="M317" s="241"/>
    </row>
    <row r="318" spans="1:13" ht="15.75" customHeight="1">
      <c r="A318" s="286"/>
      <c r="B318" s="283"/>
      <c r="C318" s="282"/>
      <c r="D318" s="282"/>
      <c r="E318" s="283"/>
      <c r="F318" s="283"/>
      <c r="G318" s="277"/>
      <c r="H318" s="282"/>
      <c r="I318" s="282"/>
      <c r="J318" s="285"/>
      <c r="K318" s="282"/>
      <c r="L318" s="287">
        <v>0</v>
      </c>
      <c r="M318" s="241"/>
    </row>
    <row r="319" spans="1:13" ht="15.75" customHeight="1">
      <c r="A319" s="286"/>
      <c r="B319" s="283"/>
      <c r="C319" s="282"/>
      <c r="D319" s="282"/>
      <c r="E319" s="283"/>
      <c r="F319" s="283"/>
      <c r="G319" s="277"/>
      <c r="H319" s="282"/>
      <c r="I319" s="282"/>
      <c r="J319" s="285"/>
      <c r="K319" s="282"/>
      <c r="L319" s="287">
        <v>0</v>
      </c>
      <c r="M319" s="241"/>
    </row>
    <row r="320" spans="1:13" ht="15.75" customHeight="1">
      <c r="A320" s="286"/>
      <c r="B320" s="283"/>
      <c r="C320" s="282"/>
      <c r="D320" s="282"/>
      <c r="E320" s="283"/>
      <c r="F320" s="283"/>
      <c r="G320" s="277"/>
      <c r="H320" s="282"/>
      <c r="I320" s="282"/>
      <c r="J320" s="285"/>
      <c r="K320" s="282"/>
      <c r="L320" s="287">
        <v>0</v>
      </c>
      <c r="M320" s="241"/>
    </row>
    <row r="321" spans="1:13" ht="15.75" customHeight="1">
      <c r="A321" s="286"/>
      <c r="B321" s="283"/>
      <c r="C321" s="282"/>
      <c r="D321" s="282"/>
      <c r="E321" s="283"/>
      <c r="F321" s="283"/>
      <c r="G321" s="277"/>
      <c r="H321" s="282"/>
      <c r="I321" s="282"/>
      <c r="J321" s="285"/>
      <c r="K321" s="282"/>
      <c r="L321" s="287">
        <v>0</v>
      </c>
      <c r="M321" s="241"/>
    </row>
    <row r="322" spans="1:13" ht="15.75" customHeight="1">
      <c r="A322" s="286"/>
      <c r="B322" s="283"/>
      <c r="C322" s="282"/>
      <c r="D322" s="282"/>
      <c r="E322" s="283"/>
      <c r="F322" s="283"/>
      <c r="G322" s="277"/>
      <c r="H322" s="282"/>
      <c r="I322" s="282"/>
      <c r="J322" s="285"/>
      <c r="K322" s="282"/>
      <c r="L322" s="287">
        <v>0</v>
      </c>
      <c r="M322" s="241"/>
    </row>
    <row r="323" spans="1:13" ht="15.75" customHeight="1">
      <c r="A323" s="286"/>
      <c r="B323" s="283"/>
      <c r="C323" s="282"/>
      <c r="D323" s="282"/>
      <c r="E323" s="283"/>
      <c r="F323" s="283"/>
      <c r="G323" s="277"/>
      <c r="H323" s="282"/>
      <c r="I323" s="282"/>
      <c r="J323" s="285"/>
      <c r="K323" s="282"/>
      <c r="L323" s="287">
        <v>0</v>
      </c>
      <c r="M323" s="241"/>
    </row>
    <row r="324" spans="1:13" ht="15.75" customHeight="1">
      <c r="A324" s="286"/>
      <c r="B324" s="283"/>
      <c r="C324" s="282"/>
      <c r="D324" s="282"/>
      <c r="E324" s="283"/>
      <c r="F324" s="283"/>
      <c r="G324" s="277"/>
      <c r="H324" s="282"/>
      <c r="I324" s="282"/>
      <c r="J324" s="285"/>
      <c r="K324" s="282"/>
      <c r="L324" s="287">
        <v>0</v>
      </c>
      <c r="M324" s="241"/>
    </row>
    <row r="325" spans="1:13" ht="15.75" customHeight="1">
      <c r="A325" s="286"/>
      <c r="B325" s="283"/>
      <c r="C325" s="282"/>
      <c r="D325" s="282"/>
      <c r="E325" s="283"/>
      <c r="F325" s="283"/>
      <c r="G325" s="277"/>
      <c r="H325" s="282"/>
      <c r="I325" s="282"/>
      <c r="J325" s="285"/>
      <c r="K325" s="282"/>
      <c r="L325" s="287">
        <v>0</v>
      </c>
      <c r="M325" s="241"/>
    </row>
    <row r="326" spans="1:13" ht="15.75" customHeight="1">
      <c r="A326" s="286"/>
      <c r="B326" s="283"/>
      <c r="C326" s="282"/>
      <c r="D326" s="282"/>
      <c r="E326" s="283"/>
      <c r="F326" s="283"/>
      <c r="G326" s="277"/>
      <c r="H326" s="282"/>
      <c r="I326" s="282"/>
      <c r="J326" s="285"/>
      <c r="K326" s="282"/>
      <c r="L326" s="287">
        <v>0</v>
      </c>
      <c r="M326" s="241"/>
    </row>
    <row r="327" spans="1:13" ht="15.75" customHeight="1">
      <c r="A327" s="286"/>
      <c r="B327" s="283"/>
      <c r="C327" s="282"/>
      <c r="D327" s="282"/>
      <c r="E327" s="283"/>
      <c r="F327" s="283"/>
      <c r="G327" s="277"/>
      <c r="H327" s="282"/>
      <c r="I327" s="282"/>
      <c r="J327" s="285"/>
      <c r="K327" s="282"/>
      <c r="L327" s="287">
        <v>0</v>
      </c>
      <c r="M327" s="241"/>
    </row>
    <row r="328" spans="1:13" ht="15.75" customHeight="1">
      <c r="A328" s="286"/>
      <c r="B328" s="283"/>
      <c r="C328" s="282"/>
      <c r="D328" s="282"/>
      <c r="E328" s="283"/>
      <c r="F328" s="283"/>
      <c r="G328" s="277"/>
      <c r="H328" s="282"/>
      <c r="I328" s="282"/>
      <c r="J328" s="285"/>
      <c r="K328" s="282"/>
      <c r="L328" s="287">
        <v>0</v>
      </c>
      <c r="M328" s="241"/>
    </row>
    <row r="329" spans="1:13" ht="15.75" customHeight="1">
      <c r="A329" s="286"/>
      <c r="B329" s="283"/>
      <c r="C329" s="282"/>
      <c r="D329" s="282"/>
      <c r="E329" s="283"/>
      <c r="F329" s="283"/>
      <c r="G329" s="277"/>
      <c r="H329" s="282"/>
      <c r="I329" s="282"/>
      <c r="J329" s="285"/>
      <c r="K329" s="282"/>
      <c r="L329" s="287">
        <v>0</v>
      </c>
      <c r="M329" s="241"/>
    </row>
    <row r="330" spans="1:13" ht="15.75" customHeight="1">
      <c r="A330" s="286"/>
      <c r="B330" s="283"/>
      <c r="C330" s="282"/>
      <c r="D330" s="282"/>
      <c r="E330" s="283"/>
      <c r="F330" s="283"/>
      <c r="G330" s="277"/>
      <c r="H330" s="282"/>
      <c r="I330" s="282"/>
      <c r="J330" s="285"/>
      <c r="K330" s="282"/>
      <c r="L330" s="287">
        <v>0</v>
      </c>
      <c r="M330" s="241"/>
    </row>
    <row r="331" spans="1:13" ht="15.75" customHeight="1">
      <c r="A331" s="286"/>
      <c r="B331" s="283"/>
      <c r="C331" s="282"/>
      <c r="D331" s="282"/>
      <c r="E331" s="283"/>
      <c r="F331" s="283"/>
      <c r="G331" s="277"/>
      <c r="H331" s="282"/>
      <c r="I331" s="282"/>
      <c r="J331" s="285"/>
      <c r="K331" s="282"/>
      <c r="L331" s="287">
        <v>0</v>
      </c>
      <c r="M331" s="241"/>
    </row>
    <row r="332" spans="1:13" ht="15.75" customHeight="1">
      <c r="A332" s="286"/>
      <c r="B332" s="283"/>
      <c r="C332" s="282"/>
      <c r="D332" s="282"/>
      <c r="E332" s="283"/>
      <c r="F332" s="283"/>
      <c r="G332" s="277"/>
      <c r="H332" s="282"/>
      <c r="I332" s="282"/>
      <c r="J332" s="285"/>
      <c r="K332" s="282"/>
      <c r="L332" s="287">
        <v>0</v>
      </c>
      <c r="M332" s="241"/>
    </row>
    <row r="333" spans="1:13" ht="15.75" customHeight="1">
      <c r="A333" s="286"/>
      <c r="B333" s="283"/>
      <c r="C333" s="282"/>
      <c r="D333" s="282"/>
      <c r="E333" s="283"/>
      <c r="F333" s="283"/>
      <c r="G333" s="277"/>
      <c r="H333" s="282"/>
      <c r="I333" s="282"/>
      <c r="J333" s="285"/>
      <c r="K333" s="282"/>
      <c r="L333" s="287">
        <v>0</v>
      </c>
      <c r="M333" s="241"/>
    </row>
    <row r="334" spans="1:13" ht="15.75" customHeight="1">
      <c r="A334" s="286"/>
      <c r="B334" s="283"/>
      <c r="C334" s="282"/>
      <c r="D334" s="282"/>
      <c r="E334" s="283"/>
      <c r="F334" s="283"/>
      <c r="G334" s="277"/>
      <c r="H334" s="282"/>
      <c r="I334" s="282"/>
      <c r="J334" s="285"/>
      <c r="K334" s="282"/>
      <c r="L334" s="287">
        <v>0</v>
      </c>
      <c r="M334" s="241"/>
    </row>
    <row r="335" spans="1:13" ht="15.75" customHeight="1">
      <c r="A335" s="286"/>
      <c r="B335" s="283"/>
      <c r="C335" s="282"/>
      <c r="D335" s="282"/>
      <c r="E335" s="283"/>
      <c r="F335" s="283"/>
      <c r="G335" s="277"/>
      <c r="H335" s="282"/>
      <c r="I335" s="282"/>
      <c r="J335" s="285"/>
      <c r="K335" s="282"/>
      <c r="L335" s="287">
        <v>0</v>
      </c>
      <c r="M335" s="241"/>
    </row>
    <row r="336" spans="1:13" ht="15.75" customHeight="1">
      <c r="A336" s="286"/>
      <c r="B336" s="283"/>
      <c r="C336" s="282"/>
      <c r="D336" s="282"/>
      <c r="E336" s="283"/>
      <c r="F336" s="283"/>
      <c r="G336" s="277"/>
      <c r="H336" s="282"/>
      <c r="I336" s="282"/>
      <c r="J336" s="285"/>
      <c r="K336" s="282"/>
      <c r="L336" s="287">
        <v>0</v>
      </c>
      <c r="M336" s="241"/>
    </row>
    <row r="337" spans="1:13" ht="15.75" customHeight="1">
      <c r="A337" s="286"/>
      <c r="B337" s="283"/>
      <c r="C337" s="282"/>
      <c r="D337" s="282"/>
      <c r="E337" s="283"/>
      <c r="F337" s="283"/>
      <c r="G337" s="277"/>
      <c r="H337" s="282"/>
      <c r="I337" s="282"/>
      <c r="J337" s="285"/>
      <c r="K337" s="282"/>
      <c r="L337" s="287">
        <v>0</v>
      </c>
      <c r="M337" s="241"/>
    </row>
    <row r="338" spans="1:13" ht="15.75" customHeight="1">
      <c r="A338" s="286"/>
      <c r="B338" s="283"/>
      <c r="C338" s="282"/>
      <c r="D338" s="282"/>
      <c r="E338" s="283"/>
      <c r="F338" s="283"/>
      <c r="G338" s="277"/>
      <c r="H338" s="282"/>
      <c r="I338" s="282"/>
      <c r="J338" s="285"/>
      <c r="K338" s="282"/>
      <c r="L338" s="287">
        <v>0</v>
      </c>
      <c r="M338" s="241"/>
    </row>
    <row r="339" spans="1:13" ht="15.75" customHeight="1">
      <c r="A339" s="286"/>
      <c r="B339" s="283"/>
      <c r="C339" s="282"/>
      <c r="D339" s="282"/>
      <c r="E339" s="283"/>
      <c r="F339" s="283"/>
      <c r="G339" s="277"/>
      <c r="H339" s="282"/>
      <c r="I339" s="282"/>
      <c r="J339" s="285"/>
      <c r="K339" s="282"/>
      <c r="L339" s="287">
        <v>0</v>
      </c>
      <c r="M339" s="241"/>
    </row>
    <row r="340" spans="1:13" ht="15.75" customHeight="1">
      <c r="A340" s="286"/>
      <c r="B340" s="283"/>
      <c r="C340" s="282"/>
      <c r="D340" s="282"/>
      <c r="E340" s="283"/>
      <c r="F340" s="283"/>
      <c r="G340" s="277"/>
      <c r="H340" s="282"/>
      <c r="I340" s="282"/>
      <c r="J340" s="285"/>
      <c r="K340" s="282"/>
      <c r="L340" s="287">
        <v>0</v>
      </c>
      <c r="M340" s="241"/>
    </row>
    <row r="341" spans="1:13" ht="15.75" customHeight="1">
      <c r="A341" s="286"/>
      <c r="B341" s="283"/>
      <c r="C341" s="282"/>
      <c r="D341" s="282"/>
      <c r="E341" s="283"/>
      <c r="F341" s="283"/>
      <c r="G341" s="277"/>
      <c r="H341" s="282"/>
      <c r="I341" s="282"/>
      <c r="J341" s="285"/>
      <c r="K341" s="282"/>
      <c r="L341" s="287">
        <v>0</v>
      </c>
      <c r="M341" s="241"/>
    </row>
    <row r="342" spans="1:13" ht="15.75" customHeight="1">
      <c r="A342" s="286"/>
      <c r="B342" s="283"/>
      <c r="C342" s="282"/>
      <c r="D342" s="282"/>
      <c r="E342" s="283"/>
      <c r="F342" s="283"/>
      <c r="G342" s="277"/>
      <c r="H342" s="282"/>
      <c r="I342" s="282"/>
      <c r="J342" s="285"/>
      <c r="K342" s="282"/>
      <c r="L342" s="287">
        <v>0</v>
      </c>
      <c r="M342" s="241"/>
    </row>
    <row r="343" spans="1:13" ht="15.75" customHeight="1">
      <c r="A343" s="286"/>
      <c r="B343" s="283"/>
      <c r="C343" s="282"/>
      <c r="D343" s="282"/>
      <c r="E343" s="283"/>
      <c r="F343" s="283"/>
      <c r="G343" s="277"/>
      <c r="H343" s="282"/>
      <c r="I343" s="282"/>
      <c r="J343" s="285"/>
      <c r="K343" s="282"/>
      <c r="L343" s="287">
        <v>0</v>
      </c>
      <c r="M343" s="241"/>
    </row>
    <row r="344" spans="1:13" ht="15.75" customHeight="1">
      <c r="A344" s="286"/>
      <c r="B344" s="283"/>
      <c r="C344" s="282"/>
      <c r="D344" s="282"/>
      <c r="E344" s="283"/>
      <c r="F344" s="283"/>
      <c r="G344" s="277"/>
      <c r="H344" s="282"/>
      <c r="I344" s="282"/>
      <c r="J344" s="285"/>
      <c r="K344" s="282"/>
      <c r="L344" s="287">
        <v>0</v>
      </c>
      <c r="M344" s="241"/>
    </row>
    <row r="345" spans="1:13" ht="15.75" customHeight="1">
      <c r="A345" s="286"/>
      <c r="B345" s="283"/>
      <c r="C345" s="282"/>
      <c r="D345" s="282"/>
      <c r="E345" s="283"/>
      <c r="F345" s="283"/>
      <c r="G345" s="277"/>
      <c r="H345" s="282"/>
      <c r="I345" s="282"/>
      <c r="J345" s="285"/>
      <c r="K345" s="282"/>
      <c r="L345" s="287">
        <v>0</v>
      </c>
      <c r="M345" s="241"/>
    </row>
    <row r="346" spans="1:13" ht="15.75" customHeight="1">
      <c r="A346" s="286"/>
      <c r="B346" s="283"/>
      <c r="C346" s="282"/>
      <c r="D346" s="282"/>
      <c r="E346" s="283"/>
      <c r="F346" s="283"/>
      <c r="G346" s="277"/>
      <c r="H346" s="282"/>
      <c r="I346" s="282"/>
      <c r="J346" s="285"/>
      <c r="K346" s="282"/>
      <c r="L346" s="287">
        <v>0</v>
      </c>
      <c r="M346" s="241"/>
    </row>
    <row r="347" spans="1:13" ht="15.75" customHeight="1">
      <c r="A347" s="286"/>
      <c r="B347" s="283"/>
      <c r="C347" s="282"/>
      <c r="D347" s="282"/>
      <c r="E347" s="283"/>
      <c r="F347" s="283"/>
      <c r="G347" s="277"/>
      <c r="H347" s="282"/>
      <c r="I347" s="282"/>
      <c r="J347" s="285"/>
      <c r="K347" s="282"/>
      <c r="L347" s="287">
        <v>0</v>
      </c>
      <c r="M347" s="241"/>
    </row>
    <row r="348" spans="1:13" ht="15.75" customHeight="1">
      <c r="A348" s="286"/>
      <c r="B348" s="283"/>
      <c r="C348" s="282"/>
      <c r="D348" s="282"/>
      <c r="E348" s="283"/>
      <c r="F348" s="283"/>
      <c r="G348" s="277"/>
      <c r="H348" s="282"/>
      <c r="I348" s="282"/>
      <c r="J348" s="285"/>
      <c r="K348" s="282"/>
      <c r="L348" s="287">
        <v>0</v>
      </c>
      <c r="M348" s="241"/>
    </row>
    <row r="349" spans="1:13" ht="15.75" customHeight="1">
      <c r="A349" s="286"/>
      <c r="B349" s="283"/>
      <c r="C349" s="282"/>
      <c r="D349" s="282"/>
      <c r="E349" s="283"/>
      <c r="F349" s="283"/>
      <c r="G349" s="277"/>
      <c r="H349" s="282"/>
      <c r="I349" s="282"/>
      <c r="J349" s="285"/>
      <c r="K349" s="282"/>
      <c r="L349" s="287">
        <v>0</v>
      </c>
      <c r="M349" s="241"/>
    </row>
    <row r="350" spans="1:13" ht="15.75" customHeight="1">
      <c r="A350" s="286"/>
      <c r="B350" s="283"/>
      <c r="C350" s="282"/>
      <c r="D350" s="282"/>
      <c r="E350" s="283"/>
      <c r="F350" s="283"/>
      <c r="G350" s="277"/>
      <c r="H350" s="282"/>
      <c r="I350" s="282"/>
      <c r="J350" s="285"/>
      <c r="K350" s="282"/>
      <c r="L350" s="287">
        <v>0</v>
      </c>
      <c r="M350" s="241"/>
    </row>
    <row r="351" spans="1:13" ht="15.75" customHeight="1">
      <c r="A351" s="286"/>
      <c r="B351" s="283"/>
      <c r="C351" s="282"/>
      <c r="D351" s="282"/>
      <c r="E351" s="283"/>
      <c r="F351" s="283"/>
      <c r="G351" s="277"/>
      <c r="H351" s="282"/>
      <c r="I351" s="282"/>
      <c r="J351" s="285"/>
      <c r="K351" s="282"/>
      <c r="L351" s="287">
        <v>0</v>
      </c>
      <c r="M351" s="241"/>
    </row>
    <row r="352" spans="1:13" ht="15.75" customHeight="1">
      <c r="A352" s="286"/>
      <c r="B352" s="283"/>
      <c r="C352" s="282"/>
      <c r="D352" s="282"/>
      <c r="E352" s="283"/>
      <c r="F352" s="283"/>
      <c r="G352" s="277"/>
      <c r="H352" s="282"/>
      <c r="I352" s="282"/>
      <c r="J352" s="285"/>
      <c r="K352" s="282"/>
      <c r="L352" s="287">
        <v>0</v>
      </c>
      <c r="M352" s="241"/>
    </row>
    <row r="353" spans="1:13" ht="15.75" customHeight="1">
      <c r="A353" s="286"/>
      <c r="B353" s="283"/>
      <c r="C353" s="282"/>
      <c r="D353" s="282"/>
      <c r="E353" s="283"/>
      <c r="F353" s="283"/>
      <c r="G353" s="277"/>
      <c r="H353" s="282"/>
      <c r="I353" s="282"/>
      <c r="J353" s="285"/>
      <c r="K353" s="282"/>
      <c r="L353" s="287">
        <v>0</v>
      </c>
      <c r="M353" s="241"/>
    </row>
    <row r="354" spans="1:13" ht="15.75" customHeight="1">
      <c r="A354" s="286"/>
      <c r="B354" s="283"/>
      <c r="C354" s="282"/>
      <c r="D354" s="282"/>
      <c r="E354" s="283"/>
      <c r="F354" s="283"/>
      <c r="G354" s="277"/>
      <c r="H354" s="282"/>
      <c r="I354" s="282"/>
      <c r="J354" s="285"/>
      <c r="K354" s="282"/>
      <c r="L354" s="287">
        <v>0</v>
      </c>
      <c r="M354" s="241"/>
    </row>
    <row r="355" spans="1:13" ht="15.75" customHeight="1">
      <c r="A355" s="286"/>
      <c r="B355" s="283"/>
      <c r="C355" s="282"/>
      <c r="D355" s="282"/>
      <c r="E355" s="283"/>
      <c r="F355" s="283"/>
      <c r="G355" s="277"/>
      <c r="H355" s="282"/>
      <c r="I355" s="282"/>
      <c r="J355" s="285"/>
      <c r="K355" s="282"/>
      <c r="L355" s="287">
        <v>0</v>
      </c>
      <c r="M355" s="241"/>
    </row>
    <row r="356" spans="1:13" ht="15.75" customHeight="1">
      <c r="A356" s="286"/>
      <c r="B356" s="283"/>
      <c r="C356" s="282"/>
      <c r="D356" s="282"/>
      <c r="E356" s="283"/>
      <c r="F356" s="283"/>
      <c r="G356" s="277"/>
      <c r="H356" s="282"/>
      <c r="I356" s="282"/>
      <c r="J356" s="285"/>
      <c r="K356" s="282"/>
      <c r="L356" s="287">
        <v>0</v>
      </c>
      <c r="M356" s="241"/>
    </row>
    <row r="357" spans="1:13" ht="15.75" customHeight="1">
      <c r="A357" s="286"/>
      <c r="B357" s="283"/>
      <c r="C357" s="282"/>
      <c r="D357" s="282"/>
      <c r="E357" s="283"/>
      <c r="F357" s="283"/>
      <c r="G357" s="277"/>
      <c r="H357" s="282"/>
      <c r="I357" s="282"/>
      <c r="J357" s="285"/>
      <c r="K357" s="282"/>
      <c r="L357" s="287">
        <v>0</v>
      </c>
      <c r="M357" s="241"/>
    </row>
    <row r="358" spans="1:13" ht="15.75" customHeight="1">
      <c r="A358" s="286"/>
      <c r="B358" s="283"/>
      <c r="C358" s="282"/>
      <c r="D358" s="282"/>
      <c r="E358" s="283"/>
      <c r="F358" s="283"/>
      <c r="G358" s="277"/>
      <c r="H358" s="282"/>
      <c r="I358" s="282"/>
      <c r="J358" s="285"/>
      <c r="K358" s="282"/>
      <c r="L358" s="287">
        <v>0</v>
      </c>
      <c r="M358" s="241"/>
    </row>
    <row r="359" spans="1:13" ht="15.75" customHeight="1">
      <c r="A359" s="286"/>
      <c r="B359" s="283"/>
      <c r="C359" s="282"/>
      <c r="D359" s="282"/>
      <c r="E359" s="283"/>
      <c r="F359" s="283"/>
      <c r="G359" s="277"/>
      <c r="H359" s="282"/>
      <c r="I359" s="282"/>
      <c r="J359" s="285"/>
      <c r="K359" s="282"/>
      <c r="L359" s="287">
        <v>0</v>
      </c>
      <c r="M359" s="241"/>
    </row>
    <row r="360" spans="1:13" ht="15.75" customHeight="1">
      <c r="A360" s="286"/>
      <c r="B360" s="283"/>
      <c r="C360" s="282"/>
      <c r="D360" s="282"/>
      <c r="E360" s="283"/>
      <c r="F360" s="283"/>
      <c r="G360" s="277"/>
      <c r="H360" s="282"/>
      <c r="I360" s="282"/>
      <c r="J360" s="285"/>
      <c r="K360" s="282"/>
      <c r="L360" s="287">
        <v>0</v>
      </c>
      <c r="M360" s="241"/>
    </row>
    <row r="361" spans="1:13" ht="15.75" customHeight="1">
      <c r="A361" s="286"/>
      <c r="B361" s="283"/>
      <c r="C361" s="282"/>
      <c r="D361" s="282"/>
      <c r="E361" s="283"/>
      <c r="F361" s="283"/>
      <c r="G361" s="277"/>
      <c r="H361" s="282"/>
      <c r="I361" s="282"/>
      <c r="J361" s="285"/>
      <c r="K361" s="282"/>
      <c r="L361" s="287">
        <v>0</v>
      </c>
      <c r="M361" s="241"/>
    </row>
    <row r="362" spans="1:13" ht="15.75" customHeight="1">
      <c r="A362" s="286"/>
      <c r="B362" s="283"/>
      <c r="C362" s="282"/>
      <c r="D362" s="282"/>
      <c r="E362" s="283"/>
      <c r="F362" s="283"/>
      <c r="G362" s="277"/>
      <c r="H362" s="282"/>
      <c r="I362" s="282"/>
      <c r="J362" s="285"/>
      <c r="K362" s="282"/>
      <c r="L362" s="287">
        <v>0</v>
      </c>
      <c r="M362" s="241"/>
    </row>
    <row r="363" spans="1:13" ht="15.75" customHeight="1">
      <c r="A363" s="286"/>
      <c r="B363" s="283"/>
      <c r="C363" s="282"/>
      <c r="D363" s="282"/>
      <c r="E363" s="283"/>
      <c r="F363" s="283"/>
      <c r="G363" s="277"/>
      <c r="H363" s="282"/>
      <c r="I363" s="282"/>
      <c r="J363" s="285"/>
      <c r="K363" s="282"/>
      <c r="L363" s="287">
        <v>0</v>
      </c>
      <c r="M363" s="241"/>
    </row>
    <row r="364" spans="1:13" ht="15.75" customHeight="1">
      <c r="A364" s="286"/>
      <c r="B364" s="283"/>
      <c r="C364" s="282"/>
      <c r="D364" s="282"/>
      <c r="E364" s="283"/>
      <c r="F364" s="283"/>
      <c r="G364" s="277"/>
      <c r="H364" s="282"/>
      <c r="I364" s="282"/>
      <c r="J364" s="285"/>
      <c r="K364" s="282"/>
      <c r="L364" s="287">
        <v>0</v>
      </c>
      <c r="M364" s="241"/>
    </row>
    <row r="365" spans="1:13" ht="15.75" customHeight="1">
      <c r="A365" s="286"/>
      <c r="B365" s="283"/>
      <c r="C365" s="282"/>
      <c r="D365" s="282"/>
      <c r="E365" s="283"/>
      <c r="F365" s="283"/>
      <c r="G365" s="277"/>
      <c r="H365" s="282"/>
      <c r="I365" s="282"/>
      <c r="J365" s="285"/>
      <c r="K365" s="282"/>
      <c r="L365" s="287">
        <v>0</v>
      </c>
      <c r="M365" s="241"/>
    </row>
    <row r="366" spans="1:13" ht="15.75" customHeight="1">
      <c r="A366" s="286"/>
      <c r="B366" s="283"/>
      <c r="C366" s="282"/>
      <c r="D366" s="282"/>
      <c r="E366" s="283"/>
      <c r="F366" s="283"/>
      <c r="G366" s="277"/>
      <c r="H366" s="282"/>
      <c r="I366" s="282"/>
      <c r="J366" s="285"/>
      <c r="K366" s="282"/>
      <c r="L366" s="287">
        <v>0</v>
      </c>
      <c r="M366" s="241"/>
    </row>
    <row r="367" spans="1:13" ht="15.75" customHeight="1">
      <c r="A367" s="286"/>
      <c r="B367" s="283"/>
      <c r="C367" s="282"/>
      <c r="D367" s="282"/>
      <c r="E367" s="283"/>
      <c r="F367" s="283"/>
      <c r="G367" s="277"/>
      <c r="H367" s="282"/>
      <c r="I367" s="282"/>
      <c r="J367" s="285"/>
      <c r="K367" s="282"/>
      <c r="L367" s="287">
        <v>0</v>
      </c>
      <c r="M367" s="241"/>
    </row>
    <row r="368" spans="1:13" ht="15.75" customHeight="1">
      <c r="A368" s="286"/>
      <c r="B368" s="283"/>
      <c r="C368" s="282"/>
      <c r="D368" s="282"/>
      <c r="E368" s="283"/>
      <c r="F368" s="283"/>
      <c r="G368" s="277"/>
      <c r="H368" s="282"/>
      <c r="I368" s="282"/>
      <c r="J368" s="285"/>
      <c r="K368" s="282"/>
      <c r="L368" s="287">
        <v>0</v>
      </c>
      <c r="M368" s="241"/>
    </row>
    <row r="369" spans="1:13" ht="15.75" customHeight="1">
      <c r="A369" s="286"/>
      <c r="B369" s="283"/>
      <c r="C369" s="282"/>
      <c r="D369" s="282"/>
      <c r="E369" s="283"/>
      <c r="F369" s="283"/>
      <c r="G369" s="277"/>
      <c r="H369" s="282"/>
      <c r="I369" s="282"/>
      <c r="J369" s="285"/>
      <c r="K369" s="282"/>
      <c r="L369" s="287">
        <v>0</v>
      </c>
      <c r="M369" s="241"/>
    </row>
    <row r="370" spans="1:13" ht="15.75" customHeight="1">
      <c r="A370" s="286"/>
      <c r="B370" s="283"/>
      <c r="C370" s="282"/>
      <c r="D370" s="282"/>
      <c r="E370" s="283"/>
      <c r="F370" s="283"/>
      <c r="G370" s="277"/>
      <c r="H370" s="282"/>
      <c r="I370" s="282"/>
      <c r="J370" s="285"/>
      <c r="K370" s="282"/>
      <c r="L370" s="287">
        <v>0</v>
      </c>
      <c r="M370" s="241"/>
    </row>
    <row r="371" spans="1:13" ht="15.75" customHeight="1">
      <c r="A371" s="286"/>
      <c r="B371" s="283"/>
      <c r="C371" s="282"/>
      <c r="D371" s="282"/>
      <c r="E371" s="283"/>
      <c r="F371" s="283"/>
      <c r="G371" s="277"/>
      <c r="H371" s="282"/>
      <c r="I371" s="282"/>
      <c r="J371" s="285"/>
      <c r="K371" s="282"/>
      <c r="L371" s="287">
        <v>0</v>
      </c>
      <c r="M371" s="241"/>
    </row>
    <row r="372" spans="1:13" ht="15.75" customHeight="1">
      <c r="A372" s="286"/>
      <c r="B372" s="283"/>
      <c r="C372" s="282"/>
      <c r="D372" s="282"/>
      <c r="E372" s="283"/>
      <c r="F372" s="283"/>
      <c r="G372" s="277"/>
      <c r="H372" s="282"/>
      <c r="I372" s="282"/>
      <c r="J372" s="285"/>
      <c r="K372" s="282"/>
      <c r="L372" s="287">
        <v>0</v>
      </c>
      <c r="M372" s="241"/>
    </row>
    <row r="373" spans="1:13" ht="15.75" customHeight="1">
      <c r="A373" s="286"/>
      <c r="B373" s="283"/>
      <c r="C373" s="282"/>
      <c r="D373" s="282"/>
      <c r="E373" s="283"/>
      <c r="F373" s="283"/>
      <c r="G373" s="277"/>
      <c r="H373" s="282"/>
      <c r="I373" s="282"/>
      <c r="J373" s="285"/>
      <c r="K373" s="282"/>
      <c r="L373" s="287">
        <v>0</v>
      </c>
      <c r="M373" s="241"/>
    </row>
    <row r="374" spans="1:13" ht="15.75" customHeight="1">
      <c r="A374" s="286"/>
      <c r="B374" s="283"/>
      <c r="C374" s="282"/>
      <c r="D374" s="282"/>
      <c r="E374" s="283"/>
      <c r="F374" s="283"/>
      <c r="G374" s="277"/>
      <c r="H374" s="282"/>
      <c r="I374" s="282"/>
      <c r="J374" s="285"/>
      <c r="K374" s="282"/>
      <c r="L374" s="287">
        <v>0</v>
      </c>
      <c r="M374" s="241"/>
    </row>
    <row r="375" spans="1:13" ht="15.75" customHeight="1">
      <c r="A375" s="286"/>
      <c r="B375" s="283"/>
      <c r="C375" s="282"/>
      <c r="D375" s="282"/>
      <c r="E375" s="283"/>
      <c r="F375" s="283"/>
      <c r="G375" s="277"/>
      <c r="H375" s="282"/>
      <c r="I375" s="282"/>
      <c r="J375" s="285"/>
      <c r="K375" s="282"/>
      <c r="L375" s="287">
        <v>0</v>
      </c>
      <c r="M375" s="241"/>
    </row>
    <row r="376" spans="1:13" ht="15.75" customHeight="1">
      <c r="A376" s="286"/>
      <c r="B376" s="283"/>
      <c r="C376" s="282"/>
      <c r="D376" s="282"/>
      <c r="E376" s="283"/>
      <c r="F376" s="283"/>
      <c r="G376" s="277"/>
      <c r="H376" s="282"/>
      <c r="I376" s="282"/>
      <c r="J376" s="285"/>
      <c r="K376" s="282"/>
      <c r="L376" s="287">
        <v>0</v>
      </c>
      <c r="M376" s="241"/>
    </row>
    <row r="377" spans="1:13" ht="15.75" customHeight="1">
      <c r="A377" s="286"/>
      <c r="B377" s="283"/>
      <c r="C377" s="282"/>
      <c r="D377" s="282"/>
      <c r="E377" s="283"/>
      <c r="F377" s="283"/>
      <c r="G377" s="277"/>
      <c r="H377" s="282"/>
      <c r="I377" s="282"/>
      <c r="J377" s="285"/>
      <c r="K377" s="282"/>
      <c r="L377" s="287">
        <v>0</v>
      </c>
      <c r="M377" s="241"/>
    </row>
    <row r="378" spans="1:13" ht="15.75" customHeight="1">
      <c r="A378" s="286"/>
      <c r="B378" s="283"/>
      <c r="C378" s="282"/>
      <c r="D378" s="282"/>
      <c r="E378" s="283"/>
      <c r="F378" s="283"/>
      <c r="G378" s="277"/>
      <c r="H378" s="282"/>
      <c r="I378" s="282"/>
      <c r="J378" s="285"/>
      <c r="K378" s="282"/>
      <c r="L378" s="287">
        <v>0</v>
      </c>
      <c r="M378" s="241"/>
    </row>
    <row r="379" spans="1:13" ht="15.75" customHeight="1">
      <c r="A379" s="286"/>
      <c r="B379" s="283"/>
      <c r="C379" s="282"/>
      <c r="D379" s="282"/>
      <c r="E379" s="283"/>
      <c r="F379" s="283"/>
      <c r="G379" s="277"/>
      <c r="H379" s="282"/>
      <c r="I379" s="282"/>
      <c r="J379" s="285"/>
      <c r="K379" s="282"/>
      <c r="L379" s="287">
        <v>0</v>
      </c>
      <c r="M379" s="241"/>
    </row>
    <row r="380" spans="1:13" ht="15.75" customHeight="1">
      <c r="A380" s="286"/>
      <c r="B380" s="283"/>
      <c r="C380" s="282"/>
      <c r="D380" s="282"/>
      <c r="E380" s="283"/>
      <c r="F380" s="283"/>
      <c r="G380" s="277"/>
      <c r="H380" s="282"/>
      <c r="I380" s="282"/>
      <c r="J380" s="285"/>
      <c r="K380" s="282"/>
      <c r="L380" s="287">
        <v>0</v>
      </c>
      <c r="M380" s="241"/>
    </row>
    <row r="381" spans="1:13" ht="15.75" customHeight="1">
      <c r="A381" s="286"/>
      <c r="B381" s="283"/>
      <c r="C381" s="282"/>
      <c r="D381" s="282"/>
      <c r="E381" s="283"/>
      <c r="F381" s="283"/>
      <c r="G381" s="277"/>
      <c r="H381" s="282"/>
      <c r="I381" s="282"/>
      <c r="J381" s="285"/>
      <c r="K381" s="282"/>
      <c r="L381" s="287">
        <v>0</v>
      </c>
      <c r="M381" s="241"/>
    </row>
    <row r="382" spans="1:13" ht="15.75" customHeight="1">
      <c r="A382" s="286"/>
      <c r="B382" s="283"/>
      <c r="C382" s="282"/>
      <c r="D382" s="282"/>
      <c r="E382" s="283"/>
      <c r="F382" s="283"/>
      <c r="G382" s="277"/>
      <c r="H382" s="282"/>
      <c r="I382" s="282"/>
      <c r="J382" s="285"/>
      <c r="K382" s="282"/>
      <c r="L382" s="287">
        <v>0</v>
      </c>
      <c r="M382" s="241"/>
    </row>
    <row r="383" spans="1:13" ht="15.75" customHeight="1">
      <c r="A383" s="286"/>
      <c r="B383" s="283"/>
      <c r="C383" s="282"/>
      <c r="D383" s="282"/>
      <c r="E383" s="283"/>
      <c r="F383" s="283"/>
      <c r="G383" s="277"/>
      <c r="H383" s="282"/>
      <c r="I383" s="282"/>
      <c r="J383" s="285"/>
      <c r="K383" s="282"/>
      <c r="L383" s="287">
        <v>0</v>
      </c>
      <c r="M383" s="241"/>
    </row>
    <row r="384" spans="1:13" ht="15.75" customHeight="1">
      <c r="A384" s="286"/>
      <c r="B384" s="283"/>
      <c r="C384" s="282"/>
      <c r="D384" s="282"/>
      <c r="E384" s="283"/>
      <c r="F384" s="283"/>
      <c r="G384" s="277"/>
      <c r="H384" s="282"/>
      <c r="I384" s="282"/>
      <c r="J384" s="285"/>
      <c r="K384" s="282"/>
      <c r="L384" s="287">
        <v>0</v>
      </c>
      <c r="M384" s="241"/>
    </row>
    <row r="385" spans="1:13" ht="15.75" customHeight="1">
      <c r="A385" s="286"/>
      <c r="B385" s="283"/>
      <c r="C385" s="282"/>
      <c r="D385" s="282"/>
      <c r="E385" s="283"/>
      <c r="F385" s="283"/>
      <c r="G385" s="277"/>
      <c r="H385" s="282"/>
      <c r="I385" s="282"/>
      <c r="J385" s="285"/>
      <c r="K385" s="282"/>
      <c r="L385" s="287">
        <v>0</v>
      </c>
      <c r="M385" s="241"/>
    </row>
    <row r="386" spans="1:13" ht="15.75" customHeight="1">
      <c r="A386" s="286"/>
      <c r="B386" s="283"/>
      <c r="C386" s="282"/>
      <c r="D386" s="282"/>
      <c r="E386" s="283"/>
      <c r="F386" s="283"/>
      <c r="G386" s="277"/>
      <c r="H386" s="282"/>
      <c r="I386" s="282"/>
      <c r="J386" s="285"/>
      <c r="K386" s="282"/>
      <c r="L386" s="287">
        <v>0</v>
      </c>
      <c r="M386" s="241"/>
    </row>
    <row r="387" spans="1:13" ht="15.75" customHeight="1">
      <c r="A387" s="286"/>
      <c r="B387" s="283"/>
      <c r="C387" s="282"/>
      <c r="D387" s="282"/>
      <c r="E387" s="283"/>
      <c r="F387" s="283"/>
      <c r="G387" s="277"/>
      <c r="H387" s="282"/>
      <c r="I387" s="282"/>
      <c r="J387" s="285"/>
      <c r="K387" s="282"/>
      <c r="L387" s="287">
        <v>0</v>
      </c>
      <c r="M387" s="241"/>
    </row>
    <row r="388" spans="1:13" ht="15.75" customHeight="1">
      <c r="A388" s="286"/>
      <c r="B388" s="283"/>
      <c r="C388" s="282"/>
      <c r="D388" s="282"/>
      <c r="E388" s="283"/>
      <c r="F388" s="283"/>
      <c r="G388" s="277"/>
      <c r="H388" s="282"/>
      <c r="I388" s="282"/>
      <c r="J388" s="285"/>
      <c r="K388" s="282"/>
      <c r="L388" s="287">
        <v>0</v>
      </c>
      <c r="M388" s="241"/>
    </row>
    <row r="389" spans="1:13" ht="15.75" customHeight="1">
      <c r="A389" s="286"/>
      <c r="B389" s="283"/>
      <c r="C389" s="282"/>
      <c r="D389" s="282"/>
      <c r="E389" s="283"/>
      <c r="F389" s="283"/>
      <c r="G389" s="277"/>
      <c r="H389" s="282"/>
      <c r="I389" s="282"/>
      <c r="J389" s="285"/>
      <c r="K389" s="282"/>
      <c r="L389" s="287">
        <v>0</v>
      </c>
      <c r="M389" s="241"/>
    </row>
    <row r="390" spans="1:13" ht="15.75" customHeight="1">
      <c r="A390" s="286"/>
      <c r="B390" s="283"/>
      <c r="C390" s="282"/>
      <c r="D390" s="282"/>
      <c r="E390" s="283"/>
      <c r="F390" s="283"/>
      <c r="G390" s="277"/>
      <c r="H390" s="282"/>
      <c r="I390" s="282"/>
      <c r="J390" s="285"/>
      <c r="K390" s="282"/>
      <c r="L390" s="287">
        <v>0</v>
      </c>
      <c r="M390" s="241"/>
    </row>
    <row r="391" spans="1:13" ht="15.75" customHeight="1">
      <c r="A391" s="286"/>
      <c r="B391" s="283"/>
      <c r="C391" s="282"/>
      <c r="D391" s="282"/>
      <c r="E391" s="283"/>
      <c r="F391" s="283"/>
      <c r="G391" s="277"/>
      <c r="H391" s="282"/>
      <c r="I391" s="282"/>
      <c r="J391" s="285"/>
      <c r="K391" s="282"/>
      <c r="L391" s="287">
        <v>0</v>
      </c>
      <c r="M391" s="241"/>
    </row>
    <row r="392" spans="1:13" ht="15.75" customHeight="1">
      <c r="A392" s="286"/>
      <c r="B392" s="283"/>
      <c r="C392" s="282"/>
      <c r="D392" s="282"/>
      <c r="E392" s="283"/>
      <c r="F392" s="283"/>
      <c r="G392" s="277"/>
      <c r="H392" s="282"/>
      <c r="I392" s="282"/>
      <c r="J392" s="285"/>
      <c r="K392" s="282"/>
      <c r="L392" s="287">
        <v>0</v>
      </c>
      <c r="M392" s="241"/>
    </row>
    <row r="393" spans="1:13" ht="15.75" customHeight="1">
      <c r="A393" s="286"/>
      <c r="B393" s="283"/>
      <c r="C393" s="282"/>
      <c r="D393" s="282"/>
      <c r="E393" s="283"/>
      <c r="F393" s="283"/>
      <c r="G393" s="277"/>
      <c r="H393" s="282"/>
      <c r="I393" s="282"/>
      <c r="J393" s="285"/>
      <c r="K393" s="282"/>
      <c r="L393" s="287">
        <v>0</v>
      </c>
      <c r="M393" s="241"/>
    </row>
    <row r="394" spans="1:13" ht="15.75" customHeight="1">
      <c r="A394" s="286"/>
      <c r="B394" s="283"/>
      <c r="C394" s="282"/>
      <c r="D394" s="282"/>
      <c r="E394" s="283"/>
      <c r="F394" s="283"/>
      <c r="G394" s="277"/>
      <c r="H394" s="282"/>
      <c r="I394" s="282"/>
      <c r="J394" s="285"/>
      <c r="K394" s="282"/>
      <c r="L394" s="287">
        <v>0</v>
      </c>
      <c r="M394" s="241"/>
    </row>
    <row r="395" spans="1:13" ht="15.75" customHeight="1">
      <c r="A395" s="286"/>
      <c r="B395" s="283"/>
      <c r="C395" s="282"/>
      <c r="D395" s="282"/>
      <c r="E395" s="283"/>
      <c r="F395" s="283"/>
      <c r="G395" s="277"/>
      <c r="H395" s="282"/>
      <c r="I395" s="282"/>
      <c r="J395" s="285"/>
      <c r="K395" s="282"/>
      <c r="L395" s="287">
        <v>0</v>
      </c>
      <c r="M395" s="241"/>
    </row>
    <row r="396" spans="1:13" ht="15.75" customHeight="1">
      <c r="A396" s="286"/>
      <c r="B396" s="283"/>
      <c r="C396" s="282"/>
      <c r="D396" s="282"/>
      <c r="E396" s="283"/>
      <c r="F396" s="283"/>
      <c r="G396" s="277"/>
      <c r="H396" s="282"/>
      <c r="I396" s="282"/>
      <c r="J396" s="285"/>
      <c r="K396" s="282"/>
      <c r="L396" s="287">
        <v>0</v>
      </c>
      <c r="M396" s="241"/>
    </row>
    <row r="397" spans="1:13" ht="15.75" customHeight="1">
      <c r="A397" s="286"/>
      <c r="B397" s="283"/>
      <c r="C397" s="282"/>
      <c r="D397" s="282"/>
      <c r="E397" s="283"/>
      <c r="F397" s="283"/>
      <c r="G397" s="277"/>
      <c r="H397" s="282"/>
      <c r="I397" s="282"/>
      <c r="J397" s="285"/>
      <c r="K397" s="282"/>
      <c r="L397" s="287">
        <v>0</v>
      </c>
      <c r="M397" s="241"/>
    </row>
    <row r="398" spans="1:13" ht="15.75" customHeight="1">
      <c r="A398" s="286"/>
      <c r="B398" s="283"/>
      <c r="C398" s="282"/>
      <c r="D398" s="282"/>
      <c r="E398" s="283"/>
      <c r="F398" s="283"/>
      <c r="G398" s="277"/>
      <c r="H398" s="282"/>
      <c r="I398" s="282"/>
      <c r="J398" s="285"/>
      <c r="K398" s="282"/>
      <c r="L398" s="287">
        <v>0</v>
      </c>
      <c r="M398" s="241"/>
    </row>
    <row r="399" spans="1:13" ht="15.75" customHeight="1">
      <c r="A399" s="286"/>
      <c r="B399" s="283"/>
      <c r="C399" s="282"/>
      <c r="D399" s="282"/>
      <c r="E399" s="283"/>
      <c r="F399" s="283"/>
      <c r="G399" s="277"/>
      <c r="H399" s="282"/>
      <c r="I399" s="282"/>
      <c r="J399" s="285"/>
      <c r="K399" s="282"/>
      <c r="L399" s="287">
        <v>0</v>
      </c>
      <c r="M399" s="241"/>
    </row>
    <row r="400" spans="1:13" ht="15.75" customHeight="1">
      <c r="A400" s="286"/>
      <c r="B400" s="283"/>
      <c r="C400" s="282"/>
      <c r="D400" s="282"/>
      <c r="E400" s="283"/>
      <c r="F400" s="283"/>
      <c r="G400" s="277"/>
      <c r="H400" s="282"/>
      <c r="I400" s="282"/>
      <c r="J400" s="285"/>
      <c r="K400" s="282"/>
      <c r="L400" s="287">
        <v>0</v>
      </c>
      <c r="M400" s="241"/>
    </row>
    <row r="401" spans="1:13" ht="15.75" customHeight="1">
      <c r="A401" s="286"/>
      <c r="B401" s="283"/>
      <c r="C401" s="282"/>
      <c r="D401" s="282"/>
      <c r="E401" s="283"/>
      <c r="F401" s="283"/>
      <c r="G401" s="277"/>
      <c r="H401" s="282"/>
      <c r="I401" s="282"/>
      <c r="J401" s="285"/>
      <c r="K401" s="282"/>
      <c r="L401" s="287">
        <v>0</v>
      </c>
      <c r="M401" s="241"/>
    </row>
    <row r="402" spans="1:13" ht="15.75" customHeight="1">
      <c r="A402" s="286"/>
      <c r="B402" s="283"/>
      <c r="C402" s="282"/>
      <c r="D402" s="282"/>
      <c r="E402" s="283"/>
      <c r="F402" s="283"/>
      <c r="G402" s="277"/>
      <c r="H402" s="282"/>
      <c r="I402" s="282"/>
      <c r="J402" s="285"/>
      <c r="K402" s="282"/>
      <c r="L402" s="287">
        <v>0</v>
      </c>
      <c r="M402" s="241"/>
    </row>
    <row r="403" spans="1:13" ht="15.75" customHeight="1">
      <c r="A403" s="286"/>
      <c r="B403" s="283"/>
      <c r="C403" s="282"/>
      <c r="D403" s="282"/>
      <c r="E403" s="283"/>
      <c r="F403" s="283"/>
      <c r="G403" s="277"/>
      <c r="H403" s="282"/>
      <c r="I403" s="282"/>
      <c r="J403" s="285"/>
      <c r="K403" s="282"/>
      <c r="L403" s="287">
        <v>0</v>
      </c>
      <c r="M403" s="241"/>
    </row>
    <row r="404" spans="1:13" ht="15.75" customHeight="1">
      <c r="A404" s="286"/>
      <c r="B404" s="283"/>
      <c r="C404" s="282"/>
      <c r="D404" s="282"/>
      <c r="E404" s="283"/>
      <c r="F404" s="283"/>
      <c r="G404" s="277"/>
      <c r="H404" s="282"/>
      <c r="I404" s="282"/>
      <c r="J404" s="285"/>
      <c r="K404" s="282"/>
      <c r="L404" s="287">
        <v>0</v>
      </c>
      <c r="M404" s="241"/>
    </row>
    <row r="405" spans="1:13" ht="15.75" customHeight="1">
      <c r="A405" s="286"/>
      <c r="B405" s="283"/>
      <c r="C405" s="282"/>
      <c r="D405" s="282"/>
      <c r="E405" s="283"/>
      <c r="F405" s="283"/>
      <c r="G405" s="277"/>
      <c r="H405" s="282"/>
      <c r="I405" s="282"/>
      <c r="J405" s="285"/>
      <c r="K405" s="282"/>
      <c r="L405" s="287">
        <v>0</v>
      </c>
      <c r="M405" s="241"/>
    </row>
    <row r="406" spans="1:13" ht="15.75" customHeight="1">
      <c r="A406" s="286"/>
      <c r="B406" s="283"/>
      <c r="C406" s="282"/>
      <c r="D406" s="282"/>
      <c r="E406" s="283"/>
      <c r="F406" s="283"/>
      <c r="G406" s="277"/>
      <c r="H406" s="282"/>
      <c r="I406" s="282"/>
      <c r="J406" s="285"/>
      <c r="K406" s="282"/>
      <c r="L406" s="287">
        <v>0</v>
      </c>
      <c r="M406" s="241"/>
    </row>
    <row r="407" spans="1:13" ht="15.75" customHeight="1">
      <c r="A407" s="286"/>
      <c r="B407" s="283"/>
      <c r="C407" s="282"/>
      <c r="D407" s="282"/>
      <c r="E407" s="283"/>
      <c r="F407" s="283"/>
      <c r="G407" s="277"/>
      <c r="H407" s="282"/>
      <c r="I407" s="282"/>
      <c r="J407" s="285"/>
      <c r="K407" s="282"/>
      <c r="L407" s="287">
        <v>0</v>
      </c>
      <c r="M407" s="241"/>
    </row>
    <row r="408" spans="1:13" ht="15.75" customHeight="1">
      <c r="A408" s="286"/>
      <c r="B408" s="283"/>
      <c r="C408" s="282"/>
      <c r="D408" s="282"/>
      <c r="E408" s="283"/>
      <c r="F408" s="283"/>
      <c r="G408" s="277"/>
      <c r="H408" s="282"/>
      <c r="I408" s="282"/>
      <c r="J408" s="285"/>
      <c r="K408" s="282"/>
      <c r="L408" s="287">
        <v>0</v>
      </c>
      <c r="M408" s="241"/>
    </row>
    <row r="409" spans="1:13" ht="15.75" customHeight="1">
      <c r="A409" s="286"/>
      <c r="B409" s="283"/>
      <c r="C409" s="282"/>
      <c r="D409" s="282"/>
      <c r="E409" s="283"/>
      <c r="F409" s="283"/>
      <c r="G409" s="277"/>
      <c r="H409" s="282"/>
      <c r="I409" s="282"/>
      <c r="J409" s="285"/>
      <c r="K409" s="282"/>
      <c r="L409" s="287">
        <v>0</v>
      </c>
      <c r="M409" s="241"/>
    </row>
    <row r="410" spans="1:13" ht="15.75" customHeight="1">
      <c r="A410" s="286"/>
      <c r="B410" s="283"/>
      <c r="C410" s="282"/>
      <c r="D410" s="282"/>
      <c r="E410" s="283"/>
      <c r="F410" s="283"/>
      <c r="G410" s="277"/>
      <c r="H410" s="282"/>
      <c r="I410" s="282"/>
      <c r="J410" s="285"/>
      <c r="K410" s="282"/>
      <c r="L410" s="287">
        <v>0</v>
      </c>
      <c r="M410" s="241"/>
    </row>
    <row r="411" spans="1:13" ht="15.75" customHeight="1">
      <c r="A411" s="286"/>
      <c r="B411" s="283"/>
      <c r="C411" s="282"/>
      <c r="D411" s="282"/>
      <c r="E411" s="283"/>
      <c r="F411" s="283"/>
      <c r="G411" s="277"/>
      <c r="H411" s="282"/>
      <c r="I411" s="282"/>
      <c r="J411" s="285"/>
      <c r="K411" s="282"/>
      <c r="L411" s="287">
        <v>0</v>
      </c>
      <c r="M411" s="241"/>
    </row>
    <row r="412" spans="1:13" ht="15.75" customHeight="1">
      <c r="A412" s="286"/>
      <c r="B412" s="283"/>
      <c r="C412" s="282"/>
      <c r="D412" s="282"/>
      <c r="E412" s="283"/>
      <c r="F412" s="283"/>
      <c r="G412" s="277"/>
      <c r="H412" s="282"/>
      <c r="I412" s="282"/>
      <c r="J412" s="285"/>
      <c r="K412" s="282"/>
      <c r="L412" s="287">
        <v>0</v>
      </c>
      <c r="M412" s="241"/>
    </row>
    <row r="413" spans="1:13" ht="15.75" customHeight="1">
      <c r="A413" s="286"/>
      <c r="B413" s="283"/>
      <c r="C413" s="282"/>
      <c r="D413" s="282"/>
      <c r="E413" s="283"/>
      <c r="F413" s="283"/>
      <c r="G413" s="277"/>
      <c r="H413" s="282"/>
      <c r="I413" s="282"/>
      <c r="J413" s="285"/>
      <c r="K413" s="282"/>
      <c r="L413" s="287">
        <v>0</v>
      </c>
      <c r="M413" s="241"/>
    </row>
    <row r="414" spans="1:13" ht="15.75" customHeight="1">
      <c r="A414" s="286"/>
      <c r="B414" s="283"/>
      <c r="C414" s="282"/>
      <c r="D414" s="282"/>
      <c r="E414" s="283"/>
      <c r="F414" s="283"/>
      <c r="G414" s="277"/>
      <c r="H414" s="282"/>
      <c r="I414" s="282"/>
      <c r="J414" s="285"/>
      <c r="K414" s="282"/>
      <c r="L414" s="287">
        <v>0</v>
      </c>
      <c r="M414" s="241"/>
    </row>
    <row r="415" spans="1:13" ht="15.75" customHeight="1">
      <c r="A415" s="286"/>
      <c r="B415" s="283"/>
      <c r="C415" s="282"/>
      <c r="D415" s="282"/>
      <c r="E415" s="283"/>
      <c r="F415" s="283"/>
      <c r="G415" s="277"/>
      <c r="H415" s="282"/>
      <c r="I415" s="282"/>
      <c r="J415" s="285"/>
      <c r="K415" s="282"/>
      <c r="L415" s="287">
        <v>0</v>
      </c>
      <c r="M415" s="241"/>
    </row>
    <row r="416" spans="1:13" ht="15.75" customHeight="1">
      <c r="A416" s="286"/>
      <c r="B416" s="283"/>
      <c r="C416" s="282"/>
      <c r="D416" s="282"/>
      <c r="E416" s="283"/>
      <c r="F416" s="283"/>
      <c r="G416" s="277"/>
      <c r="H416" s="282"/>
      <c r="I416" s="282"/>
      <c r="J416" s="285"/>
      <c r="K416" s="282"/>
      <c r="L416" s="287">
        <v>0</v>
      </c>
      <c r="M416" s="241"/>
    </row>
    <row r="417" spans="1:13" ht="15.75" customHeight="1">
      <c r="A417" s="286"/>
      <c r="B417" s="283"/>
      <c r="C417" s="282"/>
      <c r="D417" s="282"/>
      <c r="E417" s="283"/>
      <c r="F417" s="283"/>
      <c r="G417" s="277"/>
      <c r="H417" s="282"/>
      <c r="I417" s="282"/>
      <c r="J417" s="285"/>
      <c r="K417" s="282"/>
      <c r="L417" s="287">
        <v>0</v>
      </c>
      <c r="M417" s="241"/>
    </row>
    <row r="418" spans="1:13" ht="15.75" customHeight="1">
      <c r="A418" s="286"/>
      <c r="B418" s="283"/>
      <c r="C418" s="282"/>
      <c r="D418" s="282"/>
      <c r="E418" s="283"/>
      <c r="F418" s="283"/>
      <c r="G418" s="277"/>
      <c r="H418" s="282"/>
      <c r="I418" s="282"/>
      <c r="J418" s="285"/>
      <c r="K418" s="282"/>
      <c r="L418" s="287">
        <v>0</v>
      </c>
      <c r="M418" s="241"/>
    </row>
    <row r="419" spans="1:13" ht="15.75" customHeight="1">
      <c r="A419" s="286"/>
      <c r="B419" s="283"/>
      <c r="C419" s="282"/>
      <c r="D419" s="282"/>
      <c r="E419" s="283"/>
      <c r="F419" s="283"/>
      <c r="G419" s="277"/>
      <c r="H419" s="282"/>
      <c r="I419" s="282"/>
      <c r="J419" s="285"/>
      <c r="K419" s="282"/>
      <c r="L419" s="287">
        <v>0</v>
      </c>
      <c r="M419" s="241"/>
    </row>
    <row r="420" spans="1:13" ht="15.75" customHeight="1">
      <c r="A420" s="286"/>
      <c r="B420" s="283"/>
      <c r="C420" s="282"/>
      <c r="D420" s="282"/>
      <c r="E420" s="283"/>
      <c r="F420" s="283"/>
      <c r="G420" s="277"/>
      <c r="H420" s="282"/>
      <c r="I420" s="282"/>
      <c r="J420" s="285"/>
      <c r="K420" s="282"/>
      <c r="L420" s="287">
        <v>0</v>
      </c>
      <c r="M420" s="241"/>
    </row>
    <row r="421" spans="1:13" ht="15.75" customHeight="1">
      <c r="A421" s="286"/>
      <c r="B421" s="283"/>
      <c r="C421" s="282"/>
      <c r="D421" s="282"/>
      <c r="E421" s="283"/>
      <c r="F421" s="283"/>
      <c r="G421" s="277"/>
      <c r="H421" s="282"/>
      <c r="I421" s="282"/>
      <c r="J421" s="285"/>
      <c r="K421" s="282"/>
      <c r="L421" s="287">
        <v>0</v>
      </c>
      <c r="M421" s="241"/>
    </row>
    <row r="422" spans="1:13" ht="15.75" customHeight="1">
      <c r="A422" s="286"/>
      <c r="B422" s="283"/>
      <c r="C422" s="282"/>
      <c r="D422" s="282"/>
      <c r="E422" s="283"/>
      <c r="F422" s="283"/>
      <c r="G422" s="277"/>
      <c r="H422" s="282"/>
      <c r="I422" s="282"/>
      <c r="J422" s="285"/>
      <c r="K422" s="282"/>
      <c r="L422" s="287">
        <v>0</v>
      </c>
      <c r="M422" s="241"/>
    </row>
    <row r="423" spans="1:13" ht="15.75" customHeight="1">
      <c r="A423" s="286"/>
      <c r="B423" s="283"/>
      <c r="C423" s="282"/>
      <c r="D423" s="282"/>
      <c r="E423" s="283"/>
      <c r="F423" s="283"/>
      <c r="G423" s="277"/>
      <c r="H423" s="282"/>
      <c r="I423" s="282"/>
      <c r="J423" s="285"/>
      <c r="K423" s="282"/>
      <c r="L423" s="287">
        <v>0</v>
      </c>
      <c r="M423" s="241"/>
    </row>
    <row r="424" spans="1:13" ht="15.75" customHeight="1">
      <c r="A424" s="286"/>
      <c r="B424" s="283"/>
      <c r="C424" s="282"/>
      <c r="D424" s="282"/>
      <c r="E424" s="283"/>
      <c r="F424" s="283"/>
      <c r="G424" s="277"/>
      <c r="H424" s="282"/>
      <c r="I424" s="282"/>
      <c r="J424" s="285"/>
      <c r="K424" s="282"/>
      <c r="L424" s="287">
        <v>0</v>
      </c>
      <c r="M424" s="241"/>
    </row>
    <row r="425" spans="1:13" ht="15.75" customHeight="1">
      <c r="A425" s="286"/>
      <c r="B425" s="283"/>
      <c r="C425" s="282"/>
      <c r="D425" s="282"/>
      <c r="E425" s="283"/>
      <c r="F425" s="283"/>
      <c r="G425" s="277"/>
      <c r="H425" s="282"/>
      <c r="I425" s="282"/>
      <c r="J425" s="285"/>
      <c r="K425" s="282"/>
      <c r="L425" s="287">
        <v>0</v>
      </c>
      <c r="M425" s="241"/>
    </row>
    <row r="426" spans="1:13" ht="15.75" customHeight="1">
      <c r="A426" s="286"/>
      <c r="B426" s="283"/>
      <c r="C426" s="282"/>
      <c r="D426" s="282"/>
      <c r="E426" s="283"/>
      <c r="F426" s="283"/>
      <c r="G426" s="277"/>
      <c r="H426" s="282"/>
      <c r="I426" s="282"/>
      <c r="J426" s="285"/>
      <c r="K426" s="282"/>
      <c r="L426" s="287">
        <v>0</v>
      </c>
      <c r="M426" s="241"/>
    </row>
    <row r="427" spans="1:13" ht="15.75" customHeight="1">
      <c r="A427" s="286"/>
      <c r="B427" s="283"/>
      <c r="C427" s="282"/>
      <c r="D427" s="282"/>
      <c r="E427" s="283"/>
      <c r="F427" s="283"/>
      <c r="G427" s="277"/>
      <c r="H427" s="282"/>
      <c r="I427" s="282"/>
      <c r="J427" s="285"/>
      <c r="K427" s="282"/>
      <c r="L427" s="287">
        <v>0</v>
      </c>
      <c r="M427" s="241"/>
    </row>
    <row r="428" spans="1:13" ht="15.75" customHeight="1">
      <c r="A428" s="286"/>
      <c r="B428" s="283"/>
      <c r="C428" s="282"/>
      <c r="D428" s="282"/>
      <c r="E428" s="283"/>
      <c r="F428" s="283"/>
      <c r="G428" s="277"/>
      <c r="H428" s="282"/>
      <c r="I428" s="282"/>
      <c r="J428" s="285"/>
      <c r="K428" s="282"/>
      <c r="L428" s="287">
        <v>0</v>
      </c>
      <c r="M428" s="241"/>
    </row>
    <row r="429" spans="1:13" ht="15.75" customHeight="1">
      <c r="A429" s="286"/>
      <c r="B429" s="283"/>
      <c r="C429" s="282"/>
      <c r="D429" s="282"/>
      <c r="E429" s="283"/>
      <c r="F429" s="283"/>
      <c r="G429" s="277"/>
      <c r="H429" s="282"/>
      <c r="I429" s="282"/>
      <c r="J429" s="285"/>
      <c r="K429" s="282"/>
      <c r="L429" s="287">
        <v>0</v>
      </c>
      <c r="M429" s="241"/>
    </row>
    <row r="430" spans="1:13" ht="15.75" customHeight="1">
      <c r="A430" s="286"/>
      <c r="B430" s="283"/>
      <c r="C430" s="282"/>
      <c r="D430" s="282"/>
      <c r="E430" s="283"/>
      <c r="F430" s="283"/>
      <c r="G430" s="277"/>
      <c r="H430" s="282"/>
      <c r="I430" s="282"/>
      <c r="J430" s="285"/>
      <c r="K430" s="282"/>
      <c r="L430" s="287">
        <v>0</v>
      </c>
      <c r="M430" s="241"/>
    </row>
    <row r="431" spans="1:13" ht="15.75" customHeight="1">
      <c r="A431" s="286"/>
      <c r="B431" s="283"/>
      <c r="C431" s="282"/>
      <c r="D431" s="282"/>
      <c r="E431" s="283"/>
      <c r="F431" s="283"/>
      <c r="G431" s="277"/>
      <c r="H431" s="282"/>
      <c r="I431" s="282"/>
      <c r="J431" s="285"/>
      <c r="K431" s="282"/>
      <c r="L431" s="287">
        <v>0</v>
      </c>
      <c r="M431" s="241"/>
    </row>
    <row r="432" spans="1:13" ht="15.75" customHeight="1">
      <c r="A432" s="286"/>
      <c r="B432" s="283"/>
      <c r="C432" s="282"/>
      <c r="D432" s="282"/>
      <c r="E432" s="283"/>
      <c r="F432" s="283"/>
      <c r="G432" s="277"/>
      <c r="H432" s="282"/>
      <c r="I432" s="282"/>
      <c r="J432" s="285"/>
      <c r="K432" s="282"/>
      <c r="L432" s="287">
        <v>0</v>
      </c>
      <c r="M432" s="241"/>
    </row>
    <row r="433" spans="1:13" ht="15.75" customHeight="1">
      <c r="A433" s="286"/>
      <c r="B433" s="283"/>
      <c r="C433" s="282"/>
      <c r="D433" s="282"/>
      <c r="E433" s="283"/>
      <c r="F433" s="283"/>
      <c r="G433" s="277"/>
      <c r="H433" s="282"/>
      <c r="I433" s="282"/>
      <c r="J433" s="285"/>
      <c r="K433" s="282"/>
      <c r="L433" s="287">
        <v>0</v>
      </c>
      <c r="M433" s="241"/>
    </row>
    <row r="434" spans="1:13" ht="15.75" customHeight="1">
      <c r="A434" s="286"/>
      <c r="B434" s="283"/>
      <c r="C434" s="282"/>
      <c r="D434" s="282"/>
      <c r="E434" s="283"/>
      <c r="F434" s="283"/>
      <c r="G434" s="277"/>
      <c r="H434" s="282"/>
      <c r="I434" s="282"/>
      <c r="J434" s="285"/>
      <c r="K434" s="282"/>
      <c r="L434" s="287">
        <v>0</v>
      </c>
      <c r="M434" s="241"/>
    </row>
    <row r="435" spans="1:13" ht="15.75" customHeight="1">
      <c r="A435" s="286"/>
      <c r="B435" s="283"/>
      <c r="C435" s="282"/>
      <c r="D435" s="282"/>
      <c r="E435" s="283"/>
      <c r="F435" s="283"/>
      <c r="G435" s="277"/>
      <c r="H435" s="282"/>
      <c r="I435" s="282"/>
      <c r="J435" s="285"/>
      <c r="K435" s="282"/>
      <c r="L435" s="287">
        <v>0</v>
      </c>
      <c r="M435" s="241"/>
    </row>
    <row r="436" spans="1:13" ht="15.75" customHeight="1">
      <c r="A436" s="286"/>
      <c r="B436" s="283"/>
      <c r="C436" s="282"/>
      <c r="D436" s="282"/>
      <c r="E436" s="283"/>
      <c r="F436" s="283"/>
      <c r="G436" s="277"/>
      <c r="H436" s="282"/>
      <c r="I436" s="282"/>
      <c r="J436" s="285"/>
      <c r="K436" s="282"/>
      <c r="L436" s="287">
        <v>0</v>
      </c>
      <c r="M436" s="241"/>
    </row>
    <row r="437" spans="1:13" ht="15.75" customHeight="1">
      <c r="A437" s="286"/>
      <c r="B437" s="283"/>
      <c r="C437" s="282"/>
      <c r="D437" s="282"/>
      <c r="E437" s="283"/>
      <c r="F437" s="283"/>
      <c r="G437" s="277"/>
      <c r="H437" s="282"/>
      <c r="I437" s="282"/>
      <c r="J437" s="285"/>
      <c r="K437" s="282"/>
      <c r="L437" s="287">
        <v>0</v>
      </c>
      <c r="M437" s="241"/>
    </row>
    <row r="438" spans="1:13" ht="15.75" customHeight="1">
      <c r="A438" s="286"/>
      <c r="B438" s="283"/>
      <c r="C438" s="282"/>
      <c r="D438" s="282"/>
      <c r="E438" s="283"/>
      <c r="F438" s="283"/>
      <c r="G438" s="277"/>
      <c r="H438" s="282"/>
      <c r="I438" s="282"/>
      <c r="J438" s="285"/>
      <c r="K438" s="282"/>
      <c r="L438" s="287">
        <v>0</v>
      </c>
      <c r="M438" s="241"/>
    </row>
    <row r="439" spans="1:13" ht="15.75" customHeight="1">
      <c r="A439" s="286"/>
      <c r="B439" s="283"/>
      <c r="C439" s="282"/>
      <c r="D439" s="282"/>
      <c r="E439" s="283"/>
      <c r="F439" s="283"/>
      <c r="G439" s="277"/>
      <c r="H439" s="282"/>
      <c r="I439" s="282"/>
      <c r="J439" s="285"/>
      <c r="K439" s="282"/>
      <c r="L439" s="287">
        <v>0</v>
      </c>
      <c r="M439" s="241"/>
    </row>
    <row r="440" spans="1:13" ht="15.75" customHeight="1">
      <c r="A440" s="286"/>
      <c r="B440" s="283"/>
      <c r="C440" s="282"/>
      <c r="D440" s="282"/>
      <c r="E440" s="283"/>
      <c r="F440" s="283"/>
      <c r="G440" s="277"/>
      <c r="H440" s="282"/>
      <c r="I440" s="282"/>
      <c r="J440" s="285"/>
      <c r="K440" s="282"/>
      <c r="L440" s="287">
        <v>0</v>
      </c>
      <c r="M440" s="241"/>
    </row>
    <row r="441" spans="1:13" ht="15.75" customHeight="1">
      <c r="A441" s="286"/>
      <c r="B441" s="283"/>
      <c r="C441" s="282"/>
      <c r="D441" s="282"/>
      <c r="E441" s="283"/>
      <c r="F441" s="283"/>
      <c r="G441" s="277"/>
      <c r="H441" s="282"/>
      <c r="I441" s="282"/>
      <c r="J441" s="285"/>
      <c r="K441" s="282"/>
      <c r="L441" s="287">
        <v>0</v>
      </c>
      <c r="M441" s="241"/>
    </row>
    <row r="442" spans="1:13" ht="15.75" customHeight="1">
      <c r="A442" s="286"/>
      <c r="B442" s="283"/>
      <c r="C442" s="282"/>
      <c r="D442" s="282"/>
      <c r="E442" s="283"/>
      <c r="F442" s="283"/>
      <c r="G442" s="277"/>
      <c r="H442" s="282"/>
      <c r="I442" s="282"/>
      <c r="J442" s="285"/>
      <c r="K442" s="282"/>
      <c r="L442" s="287">
        <v>0</v>
      </c>
      <c r="M442" s="241"/>
    </row>
    <row r="443" spans="1:13" ht="15.75" customHeight="1">
      <c r="A443" s="286"/>
      <c r="B443" s="283"/>
      <c r="C443" s="282"/>
      <c r="D443" s="282"/>
      <c r="E443" s="283"/>
      <c r="F443" s="283"/>
      <c r="G443" s="277"/>
      <c r="H443" s="282"/>
      <c r="I443" s="282"/>
      <c r="J443" s="285"/>
      <c r="K443" s="282"/>
      <c r="L443" s="287">
        <v>0</v>
      </c>
      <c r="M443" s="241"/>
    </row>
    <row r="444" spans="1:13" ht="15.75" customHeight="1">
      <c r="A444" s="286"/>
      <c r="B444" s="283"/>
      <c r="C444" s="282"/>
      <c r="D444" s="282"/>
      <c r="E444" s="283"/>
      <c r="F444" s="283"/>
      <c r="G444" s="277"/>
      <c r="H444" s="282"/>
      <c r="I444" s="282"/>
      <c r="J444" s="285"/>
      <c r="K444" s="282"/>
      <c r="L444" s="287">
        <v>0</v>
      </c>
      <c r="M444" s="241"/>
    </row>
    <row r="445" spans="1:13" ht="15.75" customHeight="1">
      <c r="A445" s="286"/>
      <c r="B445" s="283"/>
      <c r="C445" s="282"/>
      <c r="D445" s="282"/>
      <c r="E445" s="283"/>
      <c r="F445" s="283"/>
      <c r="G445" s="277"/>
      <c r="H445" s="282"/>
      <c r="I445" s="282"/>
      <c r="J445" s="285"/>
      <c r="K445" s="282"/>
      <c r="L445" s="287">
        <v>0</v>
      </c>
      <c r="M445" s="241"/>
    </row>
    <row r="446" spans="1:13" ht="15.75" customHeight="1">
      <c r="A446" s="286"/>
      <c r="B446" s="283"/>
      <c r="C446" s="282"/>
      <c r="D446" s="282"/>
      <c r="E446" s="283"/>
      <c r="F446" s="283"/>
      <c r="G446" s="277"/>
      <c r="H446" s="282"/>
      <c r="I446" s="282"/>
      <c r="J446" s="285"/>
      <c r="K446" s="282"/>
      <c r="L446" s="287">
        <v>0</v>
      </c>
      <c r="M446" s="241"/>
    </row>
    <row r="447" spans="1:13" ht="15.75" customHeight="1">
      <c r="A447" s="286"/>
      <c r="B447" s="283"/>
      <c r="C447" s="282"/>
      <c r="D447" s="282"/>
      <c r="E447" s="283"/>
      <c r="F447" s="283"/>
      <c r="G447" s="277"/>
      <c r="H447" s="282"/>
      <c r="I447" s="282"/>
      <c r="J447" s="285"/>
      <c r="K447" s="282"/>
      <c r="L447" s="287">
        <v>0</v>
      </c>
      <c r="M447" s="241"/>
    </row>
    <row r="448" spans="1:13" ht="15.75" customHeight="1">
      <c r="A448" s="286"/>
      <c r="B448" s="283"/>
      <c r="C448" s="282"/>
      <c r="D448" s="282"/>
      <c r="E448" s="283"/>
      <c r="F448" s="283"/>
      <c r="G448" s="277"/>
      <c r="H448" s="282"/>
      <c r="I448" s="282"/>
      <c r="J448" s="285"/>
      <c r="K448" s="282"/>
      <c r="L448" s="287">
        <v>0</v>
      </c>
      <c r="M448" s="241"/>
    </row>
    <row r="449" spans="1:13" ht="15.75" customHeight="1">
      <c r="A449" s="286"/>
      <c r="B449" s="283"/>
      <c r="C449" s="282"/>
      <c r="D449" s="282"/>
      <c r="E449" s="283"/>
      <c r="F449" s="283"/>
      <c r="G449" s="277"/>
      <c r="H449" s="282"/>
      <c r="I449" s="282"/>
      <c r="J449" s="285"/>
      <c r="K449" s="282"/>
      <c r="L449" s="287">
        <v>0</v>
      </c>
      <c r="M449" s="241"/>
    </row>
    <row r="450" spans="1:13" ht="15.75" customHeight="1">
      <c r="A450" s="286"/>
      <c r="B450" s="283"/>
      <c r="C450" s="282"/>
      <c r="D450" s="282"/>
      <c r="E450" s="283"/>
      <c r="F450" s="283"/>
      <c r="G450" s="277"/>
      <c r="H450" s="282"/>
      <c r="I450" s="282"/>
      <c r="J450" s="285"/>
      <c r="K450" s="282"/>
      <c r="L450" s="287">
        <v>0</v>
      </c>
      <c r="M450" s="241"/>
    </row>
    <row r="451" spans="1:13" ht="15.75" customHeight="1">
      <c r="A451" s="286"/>
      <c r="B451" s="283"/>
      <c r="C451" s="282"/>
      <c r="D451" s="282"/>
      <c r="E451" s="283"/>
      <c r="F451" s="283"/>
      <c r="G451" s="277"/>
      <c r="H451" s="282"/>
      <c r="I451" s="282"/>
      <c r="J451" s="285"/>
      <c r="K451" s="282"/>
      <c r="L451" s="287">
        <v>0</v>
      </c>
      <c r="M451" s="241"/>
    </row>
    <row r="452" spans="1:13" ht="15.75" customHeight="1">
      <c r="A452" s="286"/>
      <c r="B452" s="283"/>
      <c r="C452" s="282"/>
      <c r="D452" s="282"/>
      <c r="E452" s="283"/>
      <c r="F452" s="283"/>
      <c r="G452" s="277"/>
      <c r="H452" s="282"/>
      <c r="I452" s="282"/>
      <c r="J452" s="285"/>
      <c r="K452" s="282"/>
      <c r="L452" s="287">
        <v>0</v>
      </c>
      <c r="M452" s="241"/>
    </row>
    <row r="453" spans="1:13" ht="15.75" customHeight="1">
      <c r="A453" s="286"/>
      <c r="B453" s="283"/>
      <c r="C453" s="282"/>
      <c r="D453" s="282"/>
      <c r="E453" s="283"/>
      <c r="F453" s="283"/>
      <c r="G453" s="277"/>
      <c r="H453" s="282"/>
      <c r="I453" s="282"/>
      <c r="J453" s="285"/>
      <c r="K453" s="282"/>
      <c r="L453" s="287">
        <v>0</v>
      </c>
      <c r="M453" s="241"/>
    </row>
    <row r="454" spans="1:13" ht="15.75" customHeight="1">
      <c r="A454" s="286"/>
      <c r="B454" s="283"/>
      <c r="C454" s="282"/>
      <c r="D454" s="282"/>
      <c r="E454" s="283"/>
      <c r="F454" s="283"/>
      <c r="G454" s="277"/>
      <c r="H454" s="282"/>
      <c r="I454" s="282"/>
      <c r="J454" s="285"/>
      <c r="K454" s="282"/>
      <c r="L454" s="287">
        <v>0</v>
      </c>
      <c r="M454" s="241"/>
    </row>
    <row r="455" spans="1:13" ht="15.75" customHeight="1">
      <c r="A455" s="286"/>
      <c r="B455" s="283"/>
      <c r="C455" s="282"/>
      <c r="D455" s="282"/>
      <c r="E455" s="283"/>
      <c r="F455" s="283"/>
      <c r="G455" s="277"/>
      <c r="H455" s="282"/>
      <c r="I455" s="282"/>
      <c r="J455" s="285"/>
      <c r="K455" s="282"/>
      <c r="L455" s="287">
        <v>0</v>
      </c>
      <c r="M455" s="241"/>
    </row>
    <row r="456" spans="1:13" ht="15.75" customHeight="1">
      <c r="A456" s="286"/>
      <c r="B456" s="283"/>
      <c r="C456" s="282"/>
      <c r="D456" s="282"/>
      <c r="E456" s="283"/>
      <c r="F456" s="283"/>
      <c r="G456" s="277"/>
      <c r="H456" s="282"/>
      <c r="I456" s="282"/>
      <c r="J456" s="285"/>
      <c r="K456" s="282"/>
      <c r="L456" s="287">
        <v>0</v>
      </c>
      <c r="M456" s="241"/>
    </row>
    <row r="457" spans="1:13" ht="15.75" customHeight="1">
      <c r="A457" s="286"/>
      <c r="B457" s="283"/>
      <c r="C457" s="282"/>
      <c r="D457" s="282"/>
      <c r="E457" s="283"/>
      <c r="F457" s="283"/>
      <c r="G457" s="277"/>
      <c r="H457" s="282"/>
      <c r="I457" s="282"/>
      <c r="J457" s="285"/>
      <c r="K457" s="282"/>
      <c r="L457" s="287">
        <v>0</v>
      </c>
      <c r="M457" s="241"/>
    </row>
    <row r="458" spans="1:13" ht="15.75" customHeight="1">
      <c r="A458" s="286"/>
      <c r="B458" s="283"/>
      <c r="C458" s="282"/>
      <c r="D458" s="282"/>
      <c r="E458" s="283"/>
      <c r="F458" s="283"/>
      <c r="G458" s="277"/>
      <c r="H458" s="282"/>
      <c r="I458" s="282"/>
      <c r="J458" s="285"/>
      <c r="K458" s="282"/>
      <c r="L458" s="287">
        <v>0</v>
      </c>
      <c r="M458" s="241"/>
    </row>
    <row r="459" spans="1:13" ht="15.75" customHeight="1">
      <c r="A459" s="286"/>
      <c r="B459" s="283"/>
      <c r="C459" s="282"/>
      <c r="D459" s="282"/>
      <c r="E459" s="283"/>
      <c r="F459" s="283"/>
      <c r="G459" s="277"/>
      <c r="H459" s="282"/>
      <c r="I459" s="282"/>
      <c r="J459" s="285"/>
      <c r="K459" s="282"/>
      <c r="L459" s="287">
        <v>0</v>
      </c>
      <c r="M459" s="241"/>
    </row>
    <row r="460" spans="1:13" ht="15.75" customHeight="1">
      <c r="A460" s="286"/>
      <c r="B460" s="283"/>
      <c r="C460" s="282"/>
      <c r="D460" s="282"/>
      <c r="E460" s="283"/>
      <c r="F460" s="283"/>
      <c r="G460" s="277"/>
      <c r="H460" s="282"/>
      <c r="I460" s="282"/>
      <c r="J460" s="285"/>
      <c r="K460" s="282"/>
      <c r="L460" s="287">
        <v>0</v>
      </c>
      <c r="M460" s="241"/>
    </row>
    <row r="461" spans="1:13" ht="15.75" customHeight="1">
      <c r="A461" s="286"/>
      <c r="B461" s="283"/>
      <c r="C461" s="282"/>
      <c r="D461" s="282"/>
      <c r="E461" s="283"/>
      <c r="F461" s="283"/>
      <c r="G461" s="277"/>
      <c r="H461" s="282"/>
      <c r="I461" s="282"/>
      <c r="J461" s="285"/>
      <c r="K461" s="282"/>
      <c r="L461" s="287">
        <v>0</v>
      </c>
      <c r="M461" s="241"/>
    </row>
    <row r="462" spans="1:13" ht="15.75" customHeight="1">
      <c r="A462" s="286"/>
      <c r="B462" s="283"/>
      <c r="C462" s="282"/>
      <c r="D462" s="282"/>
      <c r="E462" s="283"/>
      <c r="F462" s="283"/>
      <c r="G462" s="277"/>
      <c r="H462" s="282"/>
      <c r="I462" s="282"/>
      <c r="J462" s="285"/>
      <c r="K462" s="282"/>
      <c r="L462" s="287">
        <v>0</v>
      </c>
      <c r="M462" s="241"/>
    </row>
    <row r="463" spans="1:13" ht="15.75" customHeight="1">
      <c r="A463" s="286"/>
      <c r="B463" s="283"/>
      <c r="C463" s="282"/>
      <c r="D463" s="282"/>
      <c r="E463" s="283"/>
      <c r="F463" s="283"/>
      <c r="G463" s="277"/>
      <c r="H463" s="282"/>
      <c r="I463" s="282"/>
      <c r="J463" s="285"/>
      <c r="K463" s="282"/>
      <c r="L463" s="287">
        <v>0</v>
      </c>
      <c r="M463" s="241"/>
    </row>
    <row r="464" spans="1:13" ht="15.75" customHeight="1">
      <c r="A464" s="286"/>
      <c r="B464" s="283"/>
      <c r="C464" s="282"/>
      <c r="D464" s="282"/>
      <c r="E464" s="283"/>
      <c r="F464" s="283"/>
      <c r="G464" s="277"/>
      <c r="H464" s="282"/>
      <c r="I464" s="282"/>
      <c r="J464" s="285"/>
      <c r="K464" s="282"/>
      <c r="L464" s="287">
        <v>0</v>
      </c>
      <c r="M464" s="241"/>
    </row>
    <row r="465" spans="1:13" ht="15.75" customHeight="1">
      <c r="A465" s="286"/>
      <c r="B465" s="283"/>
      <c r="C465" s="282"/>
      <c r="D465" s="282"/>
      <c r="E465" s="283"/>
      <c r="F465" s="283"/>
      <c r="G465" s="277"/>
      <c r="H465" s="282"/>
      <c r="I465" s="282"/>
      <c r="J465" s="285"/>
      <c r="K465" s="282"/>
      <c r="L465" s="287">
        <v>0</v>
      </c>
      <c r="M465" s="241"/>
    </row>
    <row r="466" spans="1:13" ht="15.75" customHeight="1">
      <c r="A466" s="286"/>
      <c r="B466" s="283"/>
      <c r="C466" s="282"/>
      <c r="D466" s="282"/>
      <c r="E466" s="283"/>
      <c r="F466" s="283"/>
      <c r="G466" s="277"/>
      <c r="H466" s="282"/>
      <c r="I466" s="282"/>
      <c r="J466" s="285"/>
      <c r="K466" s="282"/>
      <c r="L466" s="287">
        <v>0</v>
      </c>
      <c r="M466" s="241"/>
    </row>
    <row r="467" spans="1:13" ht="15.75" customHeight="1">
      <c r="A467" s="286"/>
      <c r="B467" s="283"/>
      <c r="C467" s="282"/>
      <c r="D467" s="282"/>
      <c r="E467" s="283"/>
      <c r="F467" s="283"/>
      <c r="G467" s="277"/>
      <c r="H467" s="282"/>
      <c r="I467" s="282"/>
      <c r="J467" s="285"/>
      <c r="K467" s="282"/>
      <c r="L467" s="287">
        <v>0</v>
      </c>
      <c r="M467" s="241"/>
    </row>
    <row r="468" spans="1:13" ht="15.75" customHeight="1">
      <c r="A468" s="286"/>
      <c r="B468" s="283"/>
      <c r="C468" s="282"/>
      <c r="D468" s="282"/>
      <c r="E468" s="283"/>
      <c r="F468" s="283"/>
      <c r="G468" s="277"/>
      <c r="H468" s="282"/>
      <c r="I468" s="282"/>
      <c r="J468" s="285"/>
      <c r="K468" s="282"/>
      <c r="L468" s="287">
        <v>0</v>
      </c>
      <c r="M468" s="241"/>
    </row>
    <row r="469" spans="1:13" ht="15.75" customHeight="1">
      <c r="A469" s="286"/>
      <c r="B469" s="283"/>
      <c r="C469" s="282"/>
      <c r="D469" s="282"/>
      <c r="E469" s="283"/>
      <c r="F469" s="283"/>
      <c r="G469" s="277"/>
      <c r="H469" s="282"/>
      <c r="I469" s="282"/>
      <c r="J469" s="285"/>
      <c r="K469" s="282"/>
      <c r="L469" s="287">
        <v>0</v>
      </c>
      <c r="M469" s="241"/>
    </row>
    <row r="470" spans="1:13" ht="15.75" customHeight="1">
      <c r="A470" s="286"/>
      <c r="B470" s="283"/>
      <c r="C470" s="282"/>
      <c r="D470" s="282"/>
      <c r="E470" s="283"/>
      <c r="F470" s="283"/>
      <c r="G470" s="277"/>
      <c r="H470" s="282"/>
      <c r="I470" s="282"/>
      <c r="J470" s="285"/>
      <c r="K470" s="282"/>
      <c r="L470" s="287">
        <v>0</v>
      </c>
      <c r="M470" s="241"/>
    </row>
    <row r="471" spans="1:13" ht="15.75" customHeight="1">
      <c r="A471" s="286"/>
      <c r="B471" s="283"/>
      <c r="C471" s="282"/>
      <c r="D471" s="282"/>
      <c r="E471" s="283"/>
      <c r="F471" s="283"/>
      <c r="G471" s="277"/>
      <c r="H471" s="282"/>
      <c r="I471" s="282"/>
      <c r="J471" s="285"/>
      <c r="K471" s="282"/>
      <c r="L471" s="287">
        <v>0</v>
      </c>
      <c r="M471" s="241"/>
    </row>
    <row r="472" spans="1:13" ht="15.75" customHeight="1">
      <c r="A472" s="286"/>
      <c r="B472" s="283"/>
      <c r="C472" s="282"/>
      <c r="D472" s="282"/>
      <c r="E472" s="283"/>
      <c r="F472" s="283"/>
      <c r="G472" s="277"/>
      <c r="H472" s="282"/>
      <c r="I472" s="282"/>
      <c r="J472" s="285"/>
      <c r="K472" s="282"/>
      <c r="L472" s="287">
        <v>0</v>
      </c>
      <c r="M472" s="241"/>
    </row>
    <row r="473" spans="1:13" ht="15.75" customHeight="1">
      <c r="A473" s="286"/>
      <c r="B473" s="283"/>
      <c r="C473" s="282"/>
      <c r="D473" s="282"/>
      <c r="E473" s="283"/>
      <c r="F473" s="283"/>
      <c r="G473" s="277"/>
      <c r="H473" s="282"/>
      <c r="I473" s="282"/>
      <c r="J473" s="285"/>
      <c r="K473" s="282"/>
      <c r="L473" s="287">
        <v>0</v>
      </c>
      <c r="M473" s="241"/>
    </row>
    <row r="474" spans="1:13" ht="15.75" customHeight="1">
      <c r="A474" s="286"/>
      <c r="B474" s="283"/>
      <c r="C474" s="282"/>
      <c r="D474" s="282"/>
      <c r="E474" s="283"/>
      <c r="F474" s="283"/>
      <c r="G474" s="277"/>
      <c r="H474" s="282"/>
      <c r="I474" s="282"/>
      <c r="J474" s="285"/>
      <c r="K474" s="282"/>
      <c r="L474" s="287">
        <v>0</v>
      </c>
      <c r="M474" s="241"/>
    </row>
    <row r="475" spans="1:13" ht="15.75" customHeight="1">
      <c r="A475" s="286"/>
      <c r="B475" s="283"/>
      <c r="C475" s="282"/>
      <c r="D475" s="282"/>
      <c r="E475" s="283"/>
      <c r="F475" s="283"/>
      <c r="G475" s="277"/>
      <c r="H475" s="282"/>
      <c r="I475" s="282"/>
      <c r="J475" s="285"/>
      <c r="K475" s="282"/>
      <c r="L475" s="287">
        <v>0</v>
      </c>
      <c r="M475" s="241"/>
    </row>
    <row r="476" spans="1:13" ht="15.75" customHeight="1">
      <c r="A476" s="286"/>
      <c r="B476" s="283"/>
      <c r="C476" s="282"/>
      <c r="D476" s="282"/>
      <c r="E476" s="283"/>
      <c r="F476" s="283"/>
      <c r="G476" s="277"/>
      <c r="H476" s="282"/>
      <c r="I476" s="282"/>
      <c r="J476" s="285"/>
      <c r="K476" s="282"/>
      <c r="L476" s="287">
        <v>0</v>
      </c>
      <c r="M476" s="241"/>
    </row>
    <row r="477" spans="1:13" ht="15.75" customHeight="1">
      <c r="A477" s="286"/>
      <c r="B477" s="283"/>
      <c r="C477" s="282"/>
      <c r="D477" s="282"/>
      <c r="E477" s="283"/>
      <c r="F477" s="283"/>
      <c r="G477" s="277"/>
      <c r="H477" s="282"/>
      <c r="I477" s="282"/>
      <c r="J477" s="285"/>
      <c r="K477" s="282"/>
      <c r="L477" s="287">
        <v>0</v>
      </c>
      <c r="M477" s="241"/>
    </row>
    <row r="478" spans="1:13" ht="15.75" customHeight="1">
      <c r="A478" s="286"/>
      <c r="B478" s="283"/>
      <c r="C478" s="282"/>
      <c r="D478" s="282"/>
      <c r="E478" s="283"/>
      <c r="F478" s="283"/>
      <c r="G478" s="277"/>
      <c r="H478" s="282"/>
      <c r="I478" s="282"/>
      <c r="J478" s="285"/>
      <c r="K478" s="282"/>
      <c r="L478" s="287">
        <v>0</v>
      </c>
      <c r="M478" s="241"/>
    </row>
    <row r="479" spans="1:13" ht="15.75" customHeight="1">
      <c r="A479" s="286"/>
      <c r="B479" s="283"/>
      <c r="C479" s="282"/>
      <c r="D479" s="282"/>
      <c r="E479" s="283"/>
      <c r="F479" s="283"/>
      <c r="G479" s="277"/>
      <c r="H479" s="282"/>
      <c r="I479" s="282"/>
      <c r="J479" s="285"/>
      <c r="K479" s="282"/>
      <c r="L479" s="287">
        <v>0</v>
      </c>
      <c r="M479" s="241"/>
    </row>
    <row r="480" spans="1:13" ht="15.75" customHeight="1">
      <c r="A480" s="286"/>
      <c r="B480" s="283"/>
      <c r="C480" s="282"/>
      <c r="D480" s="282"/>
      <c r="E480" s="283"/>
      <c r="F480" s="283"/>
      <c r="G480" s="277"/>
      <c r="H480" s="282"/>
      <c r="I480" s="282"/>
      <c r="J480" s="285"/>
      <c r="K480" s="282"/>
      <c r="L480" s="287">
        <v>0</v>
      </c>
      <c r="M480" s="241"/>
    </row>
    <row r="481" spans="1:13" ht="15.75" customHeight="1">
      <c r="A481" s="286"/>
      <c r="B481" s="283"/>
      <c r="C481" s="282"/>
      <c r="D481" s="282"/>
      <c r="E481" s="283"/>
      <c r="F481" s="283"/>
      <c r="G481" s="277"/>
      <c r="H481" s="282"/>
      <c r="I481" s="282"/>
      <c r="J481" s="285"/>
      <c r="K481" s="282"/>
      <c r="L481" s="287">
        <v>0</v>
      </c>
      <c r="M481" s="241"/>
    </row>
    <row r="482" spans="1:13" ht="15.75" customHeight="1">
      <c r="A482" s="286"/>
      <c r="B482" s="283"/>
      <c r="C482" s="282"/>
      <c r="D482" s="282"/>
      <c r="E482" s="283"/>
      <c r="F482" s="283"/>
      <c r="G482" s="277"/>
      <c r="H482" s="282"/>
      <c r="I482" s="282"/>
      <c r="J482" s="285"/>
      <c r="K482" s="282"/>
      <c r="L482" s="287">
        <v>0</v>
      </c>
      <c r="M482" s="241"/>
    </row>
    <row r="483" spans="1:13" ht="15.75" customHeight="1">
      <c r="A483" s="286"/>
      <c r="B483" s="283"/>
      <c r="C483" s="282"/>
      <c r="D483" s="282"/>
      <c r="E483" s="283"/>
      <c r="F483" s="283"/>
      <c r="G483" s="277"/>
      <c r="H483" s="282"/>
      <c r="I483" s="282"/>
      <c r="J483" s="285"/>
      <c r="K483" s="282"/>
      <c r="L483" s="287">
        <v>0</v>
      </c>
      <c r="M483" s="241"/>
    </row>
    <row r="484" spans="1:13" ht="15.75" customHeight="1">
      <c r="A484" s="286"/>
      <c r="B484" s="283"/>
      <c r="C484" s="282"/>
      <c r="D484" s="282"/>
      <c r="E484" s="283"/>
      <c r="F484" s="283"/>
      <c r="G484" s="277"/>
      <c r="H484" s="282"/>
      <c r="I484" s="282"/>
      <c r="J484" s="285"/>
      <c r="K484" s="282"/>
      <c r="L484" s="287">
        <v>0</v>
      </c>
      <c r="M484" s="241"/>
    </row>
    <row r="485" spans="1:13" ht="15.75" customHeight="1">
      <c r="A485" s="286"/>
      <c r="B485" s="283"/>
      <c r="C485" s="282"/>
      <c r="D485" s="282"/>
      <c r="E485" s="283"/>
      <c r="F485" s="283"/>
      <c r="G485" s="277"/>
      <c r="H485" s="282"/>
      <c r="I485" s="282"/>
      <c r="J485" s="285"/>
      <c r="K485" s="282"/>
      <c r="L485" s="287">
        <v>0</v>
      </c>
      <c r="M485" s="241"/>
    </row>
    <row r="486" spans="1:13" ht="15.75" customHeight="1">
      <c r="A486" s="286"/>
      <c r="B486" s="283"/>
      <c r="C486" s="282"/>
      <c r="D486" s="282"/>
      <c r="E486" s="283"/>
      <c r="F486" s="283"/>
      <c r="G486" s="277"/>
      <c r="H486" s="282"/>
      <c r="I486" s="282"/>
      <c r="J486" s="285"/>
      <c r="K486" s="282"/>
      <c r="L486" s="287">
        <v>0</v>
      </c>
      <c r="M486" s="241"/>
    </row>
    <row r="487" spans="1:13" ht="15.75" customHeight="1">
      <c r="A487" s="286"/>
      <c r="B487" s="283"/>
      <c r="C487" s="282"/>
      <c r="D487" s="282"/>
      <c r="E487" s="283"/>
      <c r="F487" s="283"/>
      <c r="G487" s="277"/>
      <c r="H487" s="282"/>
      <c r="I487" s="282"/>
      <c r="J487" s="285"/>
      <c r="K487" s="282"/>
      <c r="L487" s="287">
        <v>0</v>
      </c>
      <c r="M487" s="241"/>
    </row>
    <row r="488" spans="1:13" ht="15.75" customHeight="1">
      <c r="A488" s="286"/>
      <c r="B488" s="283"/>
      <c r="C488" s="282"/>
      <c r="D488" s="282"/>
      <c r="E488" s="283"/>
      <c r="F488" s="283"/>
      <c r="G488" s="277"/>
      <c r="H488" s="282"/>
      <c r="I488" s="282"/>
      <c r="J488" s="285"/>
      <c r="K488" s="282"/>
      <c r="L488" s="287">
        <v>0</v>
      </c>
      <c r="M488" s="241"/>
    </row>
    <row r="489" spans="1:13" ht="15.75" customHeight="1">
      <c r="A489" s="286"/>
      <c r="B489" s="283"/>
      <c r="C489" s="282"/>
      <c r="D489" s="282"/>
      <c r="E489" s="283"/>
      <c r="F489" s="283"/>
      <c r="G489" s="277"/>
      <c r="H489" s="282"/>
      <c r="I489" s="282"/>
      <c r="J489" s="285"/>
      <c r="K489" s="282"/>
      <c r="L489" s="287">
        <v>0</v>
      </c>
      <c r="M489" s="241"/>
    </row>
    <row r="490" spans="1:13" ht="15.75" customHeight="1">
      <c r="A490" s="286"/>
      <c r="B490" s="283"/>
      <c r="C490" s="282"/>
      <c r="D490" s="282"/>
      <c r="E490" s="283"/>
      <c r="F490" s="283"/>
      <c r="G490" s="277"/>
      <c r="H490" s="282"/>
      <c r="I490" s="282"/>
      <c r="J490" s="285"/>
      <c r="K490" s="282"/>
      <c r="L490" s="287">
        <v>0</v>
      </c>
      <c r="M490" s="241"/>
    </row>
    <row r="491" spans="1:13" ht="15.75" customHeight="1">
      <c r="A491" s="286"/>
      <c r="B491" s="283"/>
      <c r="C491" s="282"/>
      <c r="D491" s="282"/>
      <c r="E491" s="283"/>
      <c r="F491" s="283"/>
      <c r="G491" s="277"/>
      <c r="H491" s="282"/>
      <c r="I491" s="282"/>
      <c r="J491" s="285"/>
      <c r="K491" s="282"/>
      <c r="L491" s="287">
        <v>0</v>
      </c>
      <c r="M491" s="241"/>
    </row>
    <row r="492" spans="1:13" ht="15.75" customHeight="1">
      <c r="A492" s="286"/>
      <c r="B492" s="283"/>
      <c r="C492" s="282"/>
      <c r="D492" s="282"/>
      <c r="E492" s="283"/>
      <c r="F492" s="283"/>
      <c r="G492" s="277"/>
      <c r="H492" s="282"/>
      <c r="I492" s="282"/>
      <c r="J492" s="285"/>
      <c r="K492" s="282"/>
      <c r="L492" s="287">
        <v>0</v>
      </c>
      <c r="M492" s="241"/>
    </row>
    <row r="493" spans="1:13" ht="15.75" customHeight="1">
      <c r="A493" s="286"/>
      <c r="B493" s="283"/>
      <c r="C493" s="282"/>
      <c r="D493" s="282"/>
      <c r="E493" s="283"/>
      <c r="F493" s="283"/>
      <c r="G493" s="277"/>
      <c r="H493" s="282"/>
      <c r="I493" s="282"/>
      <c r="J493" s="285"/>
      <c r="K493" s="282"/>
      <c r="L493" s="287">
        <v>0</v>
      </c>
      <c r="M493" s="241"/>
    </row>
    <row r="494" spans="1:13" ht="15.75" customHeight="1">
      <c r="A494" s="286"/>
      <c r="B494" s="283"/>
      <c r="C494" s="282"/>
      <c r="D494" s="282"/>
      <c r="E494" s="283"/>
      <c r="F494" s="283"/>
      <c r="G494" s="277"/>
      <c r="H494" s="282"/>
      <c r="I494" s="282"/>
      <c r="J494" s="285"/>
      <c r="K494" s="282"/>
      <c r="L494" s="287">
        <v>0</v>
      </c>
      <c r="M494" s="241"/>
    </row>
    <row r="495" spans="1:13" ht="15.75" customHeight="1">
      <c r="A495" s="286"/>
      <c r="B495" s="283"/>
      <c r="C495" s="282"/>
      <c r="D495" s="282"/>
      <c r="E495" s="283"/>
      <c r="F495" s="283"/>
      <c r="G495" s="277"/>
      <c r="H495" s="282"/>
      <c r="I495" s="282"/>
      <c r="J495" s="285"/>
      <c r="K495" s="282"/>
      <c r="L495" s="287">
        <v>0</v>
      </c>
      <c r="M495" s="241"/>
    </row>
    <row r="496" spans="1:13" ht="15.75" customHeight="1">
      <c r="A496" s="286"/>
      <c r="B496" s="283"/>
      <c r="C496" s="282"/>
      <c r="D496" s="282"/>
      <c r="E496" s="283"/>
      <c r="F496" s="283"/>
      <c r="G496" s="277"/>
      <c r="H496" s="282"/>
      <c r="I496" s="282"/>
      <c r="J496" s="285"/>
      <c r="K496" s="282"/>
      <c r="L496" s="287">
        <v>0</v>
      </c>
      <c r="M496" s="241"/>
    </row>
    <row r="497" spans="1:13" ht="15.75" customHeight="1">
      <c r="A497" s="286"/>
      <c r="B497" s="283"/>
      <c r="C497" s="282"/>
      <c r="D497" s="282"/>
      <c r="E497" s="283"/>
      <c r="F497" s="283"/>
      <c r="G497" s="277"/>
      <c r="H497" s="282"/>
      <c r="I497" s="282"/>
      <c r="J497" s="285"/>
      <c r="K497" s="282"/>
      <c r="L497" s="287">
        <v>0</v>
      </c>
      <c r="M497" s="241"/>
    </row>
    <row r="498" spans="1:13" ht="15.75" customHeight="1">
      <c r="A498" s="286"/>
      <c r="B498" s="283"/>
      <c r="C498" s="282"/>
      <c r="D498" s="282"/>
      <c r="E498" s="283"/>
      <c r="F498" s="283"/>
      <c r="G498" s="277"/>
      <c r="H498" s="282"/>
      <c r="I498" s="282"/>
      <c r="J498" s="285"/>
      <c r="K498" s="282"/>
      <c r="L498" s="287">
        <v>0</v>
      </c>
      <c r="M498" s="241"/>
    </row>
    <row r="499" spans="1:13" ht="15.75" customHeight="1">
      <c r="A499" s="286"/>
      <c r="B499" s="283"/>
      <c r="C499" s="282"/>
      <c r="D499" s="282"/>
      <c r="E499" s="283"/>
      <c r="F499" s="283"/>
      <c r="G499" s="277"/>
      <c r="H499" s="282"/>
      <c r="I499" s="282"/>
      <c r="J499" s="285"/>
      <c r="K499" s="282"/>
      <c r="L499" s="287">
        <v>0</v>
      </c>
      <c r="M499" s="241"/>
    </row>
    <row r="500" spans="1:13" ht="15.75" customHeight="1">
      <c r="A500" s="286"/>
      <c r="B500" s="283"/>
      <c r="C500" s="282"/>
      <c r="D500" s="282"/>
      <c r="E500" s="283"/>
      <c r="F500" s="283"/>
      <c r="G500" s="277"/>
      <c r="H500" s="282"/>
      <c r="I500" s="282"/>
      <c r="J500" s="285"/>
      <c r="K500" s="282"/>
      <c r="L500" s="287">
        <v>0</v>
      </c>
      <c r="M500" s="241"/>
    </row>
    <row r="501" spans="1:13" ht="15.75" customHeight="1">
      <c r="A501" s="286"/>
      <c r="B501" s="283"/>
      <c r="C501" s="282"/>
      <c r="D501" s="282"/>
      <c r="E501" s="283"/>
      <c r="F501" s="283"/>
      <c r="G501" s="277"/>
      <c r="H501" s="282"/>
      <c r="I501" s="282"/>
      <c r="J501" s="285"/>
      <c r="K501" s="282"/>
      <c r="L501" s="287">
        <v>0</v>
      </c>
      <c r="M501" s="241"/>
    </row>
    <row r="502" spans="1:13" ht="15.75" customHeight="1">
      <c r="A502" s="286"/>
      <c r="B502" s="283"/>
      <c r="C502" s="282"/>
      <c r="D502" s="282"/>
      <c r="E502" s="283"/>
      <c r="F502" s="283"/>
      <c r="G502" s="277"/>
      <c r="H502" s="282"/>
      <c r="I502" s="282"/>
      <c r="J502" s="285"/>
      <c r="K502" s="282"/>
      <c r="L502" s="287">
        <v>0</v>
      </c>
      <c r="M502" s="241"/>
    </row>
    <row r="503" spans="1:13" ht="15.75" customHeight="1">
      <c r="A503" s="286"/>
      <c r="B503" s="283"/>
      <c r="C503" s="282"/>
      <c r="D503" s="282"/>
      <c r="E503" s="283"/>
      <c r="F503" s="283"/>
      <c r="G503" s="277"/>
      <c r="H503" s="282"/>
      <c r="I503" s="282"/>
      <c r="J503" s="285"/>
      <c r="K503" s="282"/>
      <c r="L503" s="287">
        <v>0</v>
      </c>
      <c r="M503" s="241"/>
    </row>
    <row r="504" spans="1:13" ht="15.75" customHeight="1">
      <c r="A504" s="286"/>
      <c r="B504" s="283"/>
      <c r="C504" s="282"/>
      <c r="D504" s="282"/>
      <c r="E504" s="283"/>
      <c r="F504" s="283"/>
      <c r="G504" s="277"/>
      <c r="H504" s="282"/>
      <c r="I504" s="282"/>
      <c r="J504" s="285"/>
      <c r="K504" s="282"/>
      <c r="L504" s="287">
        <v>0</v>
      </c>
      <c r="M504" s="241"/>
    </row>
    <row r="505" spans="1:13" ht="15.75" customHeight="1">
      <c r="A505" s="286"/>
      <c r="B505" s="283"/>
      <c r="C505" s="282"/>
      <c r="D505" s="282"/>
      <c r="E505" s="283"/>
      <c r="F505" s="283"/>
      <c r="G505" s="277"/>
      <c r="H505" s="282"/>
      <c r="I505" s="282"/>
      <c r="J505" s="285"/>
      <c r="K505" s="282"/>
      <c r="L505" s="287">
        <v>0</v>
      </c>
      <c r="M505" s="241"/>
    </row>
    <row r="506" spans="1:13" ht="15.75" customHeight="1">
      <c r="A506" s="286"/>
      <c r="B506" s="283"/>
      <c r="C506" s="282"/>
      <c r="D506" s="282"/>
      <c r="E506" s="283"/>
      <c r="F506" s="283"/>
      <c r="G506" s="277"/>
      <c r="H506" s="282"/>
      <c r="I506" s="282"/>
      <c r="J506" s="285"/>
      <c r="K506" s="282"/>
      <c r="L506" s="287">
        <v>0</v>
      </c>
      <c r="M506" s="241"/>
    </row>
    <row r="507" spans="1:13" ht="15.75" customHeight="1">
      <c r="A507" s="286"/>
      <c r="B507" s="283"/>
      <c r="C507" s="282"/>
      <c r="D507" s="282"/>
      <c r="E507" s="283"/>
      <c r="F507" s="283"/>
      <c r="G507" s="277"/>
      <c r="H507" s="282"/>
      <c r="I507" s="282"/>
      <c r="J507" s="285"/>
      <c r="K507" s="282"/>
      <c r="L507" s="287">
        <v>0</v>
      </c>
      <c r="M507" s="241"/>
    </row>
    <row r="508" spans="1:13" ht="15.75" customHeight="1">
      <c r="A508" s="286"/>
      <c r="B508" s="283"/>
      <c r="C508" s="282"/>
      <c r="D508" s="282"/>
      <c r="E508" s="283"/>
      <c r="F508" s="283"/>
      <c r="G508" s="277"/>
      <c r="H508" s="282"/>
      <c r="I508" s="282"/>
      <c r="J508" s="285"/>
      <c r="K508" s="282"/>
      <c r="L508" s="287">
        <v>0</v>
      </c>
      <c r="M508" s="241"/>
    </row>
    <row r="509" spans="1:13" ht="15.75" customHeight="1">
      <c r="A509" s="286"/>
      <c r="B509" s="283"/>
      <c r="C509" s="282"/>
      <c r="D509" s="282"/>
      <c r="E509" s="283"/>
      <c r="F509" s="283"/>
      <c r="G509" s="277"/>
      <c r="H509" s="282"/>
      <c r="I509" s="282"/>
      <c r="J509" s="285"/>
      <c r="K509" s="282"/>
      <c r="L509" s="287">
        <v>0</v>
      </c>
      <c r="M509" s="241"/>
    </row>
    <row r="510" spans="1:13" ht="15.75" customHeight="1">
      <c r="A510" s="286"/>
      <c r="B510" s="283"/>
      <c r="C510" s="282"/>
      <c r="D510" s="282"/>
      <c r="E510" s="283"/>
      <c r="F510" s="283"/>
      <c r="G510" s="277"/>
      <c r="H510" s="282"/>
      <c r="I510" s="282"/>
      <c r="J510" s="285"/>
      <c r="K510" s="282"/>
      <c r="L510" s="287">
        <v>0</v>
      </c>
      <c r="M510" s="241"/>
    </row>
    <row r="511" spans="1:13" ht="15.75" customHeight="1">
      <c r="A511" s="286"/>
      <c r="B511" s="283"/>
      <c r="C511" s="282"/>
      <c r="D511" s="282"/>
      <c r="E511" s="283"/>
      <c r="F511" s="283"/>
      <c r="G511" s="277"/>
      <c r="H511" s="282"/>
      <c r="I511" s="282"/>
      <c r="J511" s="285"/>
      <c r="K511" s="282"/>
      <c r="L511" s="287">
        <v>0</v>
      </c>
      <c r="M511" s="241"/>
    </row>
    <row r="512" spans="1:13" ht="15.75" customHeight="1">
      <c r="A512" s="286"/>
      <c r="B512" s="283"/>
      <c r="C512" s="282"/>
      <c r="D512" s="282"/>
      <c r="E512" s="283"/>
      <c r="F512" s="283"/>
      <c r="G512" s="277"/>
      <c r="H512" s="282"/>
      <c r="I512" s="282"/>
      <c r="J512" s="285"/>
      <c r="K512" s="282"/>
      <c r="L512" s="287">
        <v>0</v>
      </c>
      <c r="M512" s="241"/>
    </row>
    <row r="513" spans="1:13" ht="15.75" customHeight="1">
      <c r="A513" s="286"/>
      <c r="B513" s="283"/>
      <c r="C513" s="282"/>
      <c r="D513" s="282"/>
      <c r="E513" s="283"/>
      <c r="F513" s="283"/>
      <c r="G513" s="277"/>
      <c r="H513" s="282"/>
      <c r="I513" s="282"/>
      <c r="J513" s="285"/>
      <c r="K513" s="282"/>
      <c r="L513" s="287">
        <v>0</v>
      </c>
      <c r="M513" s="241"/>
    </row>
    <row r="514" spans="1:13" ht="15.75" customHeight="1">
      <c r="A514" s="286"/>
      <c r="B514" s="283"/>
      <c r="C514" s="282"/>
      <c r="D514" s="282"/>
      <c r="E514" s="283"/>
      <c r="F514" s="283"/>
      <c r="G514" s="277"/>
      <c r="H514" s="282"/>
      <c r="I514" s="282"/>
      <c r="J514" s="285"/>
      <c r="K514" s="282"/>
      <c r="L514" s="287">
        <v>0</v>
      </c>
      <c r="M514" s="241"/>
    </row>
    <row r="515" spans="1:13" ht="15.75" customHeight="1">
      <c r="A515" s="286"/>
      <c r="B515" s="283"/>
      <c r="C515" s="282"/>
      <c r="D515" s="282"/>
      <c r="E515" s="283"/>
      <c r="F515" s="283"/>
      <c r="G515" s="277"/>
      <c r="H515" s="282"/>
      <c r="I515" s="282"/>
      <c r="J515" s="285"/>
      <c r="K515" s="282"/>
      <c r="L515" s="287">
        <v>0</v>
      </c>
      <c r="M515" s="241"/>
    </row>
    <row r="516" spans="1:13" ht="15.75" customHeight="1">
      <c r="A516" s="286"/>
      <c r="B516" s="283"/>
      <c r="C516" s="282"/>
      <c r="D516" s="282"/>
      <c r="E516" s="283"/>
      <c r="F516" s="283"/>
      <c r="G516" s="277"/>
      <c r="H516" s="282"/>
      <c r="I516" s="282"/>
      <c r="J516" s="285"/>
      <c r="K516" s="282"/>
      <c r="L516" s="287">
        <v>0</v>
      </c>
      <c r="M516" s="241"/>
    </row>
    <row r="517" spans="1:13" ht="15.75" customHeight="1">
      <c r="A517" s="286"/>
      <c r="B517" s="283"/>
      <c r="C517" s="282"/>
      <c r="D517" s="282"/>
      <c r="E517" s="283"/>
      <c r="F517" s="283"/>
      <c r="G517" s="277"/>
      <c r="H517" s="282"/>
      <c r="I517" s="282"/>
      <c r="J517" s="285"/>
      <c r="K517" s="282"/>
      <c r="L517" s="287">
        <v>0</v>
      </c>
      <c r="M517" s="241"/>
    </row>
    <row r="518" spans="1:13" ht="15.75" customHeight="1">
      <c r="A518" s="286"/>
      <c r="B518" s="283"/>
      <c r="C518" s="282"/>
      <c r="D518" s="282"/>
      <c r="E518" s="283"/>
      <c r="F518" s="283"/>
      <c r="G518" s="277"/>
      <c r="H518" s="282"/>
      <c r="I518" s="282"/>
      <c r="J518" s="285"/>
      <c r="K518" s="282"/>
      <c r="L518" s="287">
        <v>0</v>
      </c>
      <c r="M518" s="241"/>
    </row>
    <row r="519" spans="1:13" ht="15.75" customHeight="1">
      <c r="A519" s="286"/>
      <c r="B519" s="283"/>
      <c r="C519" s="282"/>
      <c r="D519" s="282"/>
      <c r="E519" s="283"/>
      <c r="F519" s="283"/>
      <c r="G519" s="277"/>
      <c r="H519" s="282"/>
      <c r="I519" s="282"/>
      <c r="J519" s="285"/>
      <c r="K519" s="282"/>
      <c r="L519" s="287">
        <v>0</v>
      </c>
      <c r="M519" s="241"/>
    </row>
    <row r="520" spans="1:13" ht="15.75" customHeight="1">
      <c r="A520" s="286"/>
      <c r="B520" s="283"/>
      <c r="C520" s="282"/>
      <c r="D520" s="282"/>
      <c r="E520" s="283"/>
      <c r="F520" s="283"/>
      <c r="G520" s="277"/>
      <c r="H520" s="282"/>
      <c r="I520" s="282"/>
      <c r="J520" s="285"/>
      <c r="K520" s="282"/>
      <c r="L520" s="287">
        <v>0</v>
      </c>
      <c r="M520" s="241"/>
    </row>
    <row r="521" spans="1:13" ht="15.75" customHeight="1">
      <c r="A521" s="286"/>
      <c r="B521" s="283"/>
      <c r="C521" s="282"/>
      <c r="D521" s="282"/>
      <c r="E521" s="283"/>
      <c r="F521" s="283"/>
      <c r="G521" s="277"/>
      <c r="H521" s="282"/>
      <c r="I521" s="282"/>
      <c r="J521" s="285"/>
      <c r="K521" s="282"/>
      <c r="L521" s="287">
        <v>0</v>
      </c>
      <c r="M521" s="241"/>
    </row>
    <row r="522" spans="1:13" ht="15.75" customHeight="1">
      <c r="A522" s="286"/>
      <c r="B522" s="283"/>
      <c r="C522" s="282"/>
      <c r="D522" s="282"/>
      <c r="E522" s="283"/>
      <c r="F522" s="283"/>
      <c r="G522" s="277"/>
      <c r="H522" s="282"/>
      <c r="I522" s="282"/>
      <c r="J522" s="285"/>
      <c r="K522" s="282"/>
      <c r="L522" s="287">
        <v>0</v>
      </c>
      <c r="M522" s="241"/>
    </row>
    <row r="523" spans="1:13" ht="15.75" customHeight="1">
      <c r="A523" s="286"/>
      <c r="B523" s="283"/>
      <c r="C523" s="282"/>
      <c r="D523" s="282"/>
      <c r="E523" s="283"/>
      <c r="F523" s="283"/>
      <c r="G523" s="277"/>
      <c r="H523" s="282"/>
      <c r="I523" s="282"/>
      <c r="J523" s="285"/>
      <c r="K523" s="282"/>
      <c r="L523" s="287">
        <v>0</v>
      </c>
      <c r="M523" s="241"/>
    </row>
    <row r="524" spans="1:13" ht="15.75" customHeight="1">
      <c r="A524" s="286"/>
      <c r="B524" s="283"/>
      <c r="C524" s="282"/>
      <c r="D524" s="282"/>
      <c r="E524" s="283"/>
      <c r="F524" s="283"/>
      <c r="G524" s="277"/>
      <c r="H524" s="282"/>
      <c r="I524" s="282"/>
      <c r="J524" s="285"/>
      <c r="K524" s="282"/>
      <c r="L524" s="287">
        <v>0</v>
      </c>
      <c r="M524" s="241"/>
    </row>
    <row r="525" spans="1:13" ht="15.75" customHeight="1">
      <c r="A525" s="286"/>
      <c r="B525" s="283"/>
      <c r="C525" s="282"/>
      <c r="D525" s="282"/>
      <c r="E525" s="283"/>
      <c r="F525" s="283"/>
      <c r="G525" s="277"/>
      <c r="H525" s="282"/>
      <c r="I525" s="282"/>
      <c r="J525" s="285"/>
      <c r="K525" s="282"/>
      <c r="L525" s="287">
        <v>0</v>
      </c>
      <c r="M525" s="241"/>
    </row>
    <row r="526" spans="1:13" ht="15.75" customHeight="1">
      <c r="A526" s="286"/>
      <c r="B526" s="283"/>
      <c r="C526" s="282"/>
      <c r="D526" s="282"/>
      <c r="E526" s="283"/>
      <c r="F526" s="283"/>
      <c r="G526" s="277"/>
      <c r="H526" s="282"/>
      <c r="I526" s="282"/>
      <c r="J526" s="285"/>
      <c r="K526" s="282"/>
      <c r="L526" s="287">
        <v>0</v>
      </c>
      <c r="M526" s="241"/>
    </row>
    <row r="527" spans="1:13" ht="15.75" customHeight="1">
      <c r="A527" s="286"/>
      <c r="B527" s="283"/>
      <c r="C527" s="282"/>
      <c r="D527" s="282"/>
      <c r="E527" s="283"/>
      <c r="F527" s="283"/>
      <c r="G527" s="277"/>
      <c r="H527" s="282"/>
      <c r="I527" s="282"/>
      <c r="J527" s="285"/>
      <c r="K527" s="282"/>
      <c r="L527" s="287">
        <v>0</v>
      </c>
      <c r="M527" s="241"/>
    </row>
    <row r="528" spans="1:13" ht="15.75" customHeight="1">
      <c r="A528" s="286"/>
      <c r="B528" s="283"/>
      <c r="C528" s="282"/>
      <c r="D528" s="282"/>
      <c r="E528" s="283"/>
      <c r="F528" s="283"/>
      <c r="G528" s="277"/>
      <c r="H528" s="282"/>
      <c r="I528" s="282"/>
      <c r="J528" s="285"/>
      <c r="K528" s="282"/>
      <c r="L528" s="287">
        <v>0</v>
      </c>
      <c r="M528" s="241"/>
    </row>
    <row r="529" spans="1:13" ht="15.75" customHeight="1">
      <c r="A529" s="286"/>
      <c r="B529" s="283"/>
      <c r="C529" s="282"/>
      <c r="D529" s="282"/>
      <c r="E529" s="283"/>
      <c r="F529" s="283"/>
      <c r="G529" s="277"/>
      <c r="H529" s="282"/>
      <c r="I529" s="282"/>
      <c r="J529" s="285"/>
      <c r="K529" s="282"/>
      <c r="L529" s="287">
        <v>0</v>
      </c>
      <c r="M529" s="241"/>
    </row>
    <row r="530" spans="1:13" ht="15.75" customHeight="1">
      <c r="A530" s="286"/>
      <c r="B530" s="283"/>
      <c r="C530" s="282"/>
      <c r="D530" s="282"/>
      <c r="E530" s="283"/>
      <c r="F530" s="283"/>
      <c r="G530" s="277"/>
      <c r="H530" s="282"/>
      <c r="I530" s="282"/>
      <c r="J530" s="285"/>
      <c r="K530" s="282"/>
      <c r="L530" s="287">
        <v>0</v>
      </c>
      <c r="M530" s="241"/>
    </row>
    <row r="531" spans="1:13" ht="15.75" customHeight="1">
      <c r="A531" s="286"/>
      <c r="B531" s="283"/>
      <c r="C531" s="282"/>
      <c r="D531" s="282"/>
      <c r="E531" s="283"/>
      <c r="F531" s="283"/>
      <c r="G531" s="277"/>
      <c r="H531" s="282"/>
      <c r="I531" s="282"/>
      <c r="J531" s="285"/>
      <c r="K531" s="282"/>
      <c r="L531" s="287">
        <v>0</v>
      </c>
      <c r="M531" s="241"/>
    </row>
    <row r="532" spans="1:13" ht="15.75" customHeight="1">
      <c r="A532" s="286"/>
      <c r="B532" s="283"/>
      <c r="C532" s="282"/>
      <c r="D532" s="282"/>
      <c r="E532" s="283"/>
      <c r="F532" s="283"/>
      <c r="G532" s="277"/>
      <c r="H532" s="282"/>
      <c r="I532" s="282"/>
      <c r="J532" s="285"/>
      <c r="K532" s="282"/>
      <c r="L532" s="287">
        <v>0</v>
      </c>
      <c r="M532" s="241"/>
    </row>
    <row r="533" spans="1:13" ht="15.75" customHeight="1">
      <c r="A533" s="286"/>
      <c r="B533" s="283"/>
      <c r="C533" s="282"/>
      <c r="D533" s="282"/>
      <c r="E533" s="283"/>
      <c r="F533" s="283"/>
      <c r="G533" s="277"/>
      <c r="H533" s="282"/>
      <c r="I533" s="282"/>
      <c r="J533" s="285"/>
      <c r="K533" s="282"/>
      <c r="L533" s="287">
        <v>0</v>
      </c>
      <c r="M533" s="241"/>
    </row>
    <row r="534" spans="1:13" ht="15.75" customHeight="1">
      <c r="A534" s="286"/>
      <c r="B534" s="283"/>
      <c r="C534" s="282"/>
      <c r="D534" s="282"/>
      <c r="E534" s="283"/>
      <c r="F534" s="283"/>
      <c r="G534" s="277"/>
      <c r="H534" s="282"/>
      <c r="I534" s="282"/>
      <c r="J534" s="285"/>
      <c r="K534" s="282"/>
      <c r="L534" s="287">
        <v>0</v>
      </c>
      <c r="M534" s="241"/>
    </row>
    <row r="535" spans="1:13" ht="15.75" customHeight="1">
      <c r="A535" s="286"/>
      <c r="B535" s="283"/>
      <c r="C535" s="282"/>
      <c r="D535" s="282"/>
      <c r="E535" s="283"/>
      <c r="F535" s="283"/>
      <c r="G535" s="277"/>
      <c r="H535" s="282"/>
      <c r="I535" s="282"/>
      <c r="J535" s="285"/>
      <c r="K535" s="282"/>
      <c r="L535" s="287">
        <v>0</v>
      </c>
      <c r="M535" s="241"/>
    </row>
    <row r="536" spans="1:13" ht="15.75" customHeight="1">
      <c r="A536" s="286"/>
      <c r="B536" s="283"/>
      <c r="C536" s="282"/>
      <c r="D536" s="282"/>
      <c r="E536" s="283"/>
      <c r="F536" s="283"/>
      <c r="G536" s="277"/>
      <c r="H536" s="282"/>
      <c r="I536" s="282"/>
      <c r="J536" s="285"/>
      <c r="K536" s="282"/>
      <c r="L536" s="287">
        <v>0</v>
      </c>
      <c r="M536" s="241"/>
    </row>
    <row r="537" spans="1:13" ht="15.75" customHeight="1">
      <c r="A537" s="286"/>
      <c r="B537" s="283"/>
      <c r="C537" s="282"/>
      <c r="D537" s="282"/>
      <c r="E537" s="283"/>
      <c r="F537" s="283"/>
      <c r="G537" s="277"/>
      <c r="H537" s="282"/>
      <c r="I537" s="282"/>
      <c r="J537" s="285"/>
      <c r="K537" s="282"/>
      <c r="L537" s="287">
        <v>0</v>
      </c>
      <c r="M537" s="241"/>
    </row>
    <row r="538" spans="1:13" ht="15.75" customHeight="1">
      <c r="A538" s="286"/>
      <c r="B538" s="283"/>
      <c r="C538" s="282"/>
      <c r="D538" s="282"/>
      <c r="E538" s="283"/>
      <c r="F538" s="283"/>
      <c r="G538" s="277"/>
      <c r="H538" s="282"/>
      <c r="I538" s="282"/>
      <c r="J538" s="285"/>
      <c r="K538" s="282"/>
      <c r="L538" s="287">
        <v>0</v>
      </c>
      <c r="M538" s="241"/>
    </row>
    <row r="539" spans="1:13" ht="15.75" customHeight="1">
      <c r="A539" s="286"/>
      <c r="B539" s="283"/>
      <c r="C539" s="282"/>
      <c r="D539" s="282"/>
      <c r="E539" s="283"/>
      <c r="F539" s="283"/>
      <c r="G539" s="277"/>
      <c r="H539" s="282"/>
      <c r="I539" s="282"/>
      <c r="J539" s="285"/>
      <c r="K539" s="282"/>
      <c r="L539" s="287">
        <v>0</v>
      </c>
      <c r="M539" s="241"/>
    </row>
    <row r="540" spans="1:13" ht="15.75" customHeight="1">
      <c r="A540" s="286"/>
      <c r="B540" s="283"/>
      <c r="C540" s="282"/>
      <c r="D540" s="282"/>
      <c r="E540" s="283"/>
      <c r="F540" s="283"/>
      <c r="G540" s="277"/>
      <c r="H540" s="282"/>
      <c r="I540" s="282"/>
      <c r="J540" s="285"/>
      <c r="K540" s="282"/>
      <c r="L540" s="287">
        <v>0</v>
      </c>
      <c r="M540" s="241"/>
    </row>
    <row r="541" spans="1:13" ht="15.75" customHeight="1">
      <c r="A541" s="286"/>
      <c r="B541" s="283"/>
      <c r="C541" s="282"/>
      <c r="D541" s="282"/>
      <c r="E541" s="283"/>
      <c r="F541" s="283"/>
      <c r="G541" s="277"/>
      <c r="H541" s="282"/>
      <c r="I541" s="282"/>
      <c r="J541" s="285"/>
      <c r="K541" s="282"/>
      <c r="L541" s="287">
        <v>0</v>
      </c>
      <c r="M541" s="241"/>
    </row>
    <row r="542" spans="1:13" ht="15.75" customHeight="1">
      <c r="A542" s="286"/>
      <c r="B542" s="283"/>
      <c r="C542" s="282"/>
      <c r="D542" s="282"/>
      <c r="E542" s="283"/>
      <c r="F542" s="283"/>
      <c r="G542" s="277"/>
      <c r="H542" s="282"/>
      <c r="I542" s="282"/>
      <c r="J542" s="285"/>
      <c r="K542" s="282"/>
      <c r="L542" s="287">
        <v>0</v>
      </c>
      <c r="M542" s="241"/>
    </row>
    <row r="543" spans="1:13" ht="15.75" customHeight="1">
      <c r="A543" s="286"/>
      <c r="B543" s="283"/>
      <c r="C543" s="282"/>
      <c r="D543" s="282"/>
      <c r="E543" s="283"/>
      <c r="F543" s="283"/>
      <c r="G543" s="277"/>
      <c r="H543" s="282"/>
      <c r="I543" s="282"/>
      <c r="J543" s="285"/>
      <c r="K543" s="282"/>
      <c r="L543" s="287">
        <v>0</v>
      </c>
      <c r="M543" s="241"/>
    </row>
    <row r="544" spans="1:13" ht="15.75" customHeight="1">
      <c r="A544" s="286"/>
      <c r="B544" s="283"/>
      <c r="C544" s="282"/>
      <c r="D544" s="282"/>
      <c r="E544" s="283"/>
      <c r="F544" s="283"/>
      <c r="G544" s="277"/>
      <c r="H544" s="282"/>
      <c r="I544" s="282"/>
      <c r="J544" s="285"/>
      <c r="K544" s="282"/>
      <c r="L544" s="287">
        <v>0</v>
      </c>
      <c r="M544" s="241"/>
    </row>
    <row r="545" spans="1:13" ht="15.75" customHeight="1">
      <c r="A545" s="286"/>
      <c r="B545" s="283"/>
      <c r="C545" s="282"/>
      <c r="D545" s="282"/>
      <c r="E545" s="283"/>
      <c r="F545" s="283"/>
      <c r="G545" s="277"/>
      <c r="H545" s="282"/>
      <c r="I545" s="282"/>
      <c r="J545" s="285"/>
      <c r="K545" s="282"/>
      <c r="L545" s="287">
        <v>0</v>
      </c>
      <c r="M545" s="241"/>
    </row>
    <row r="546" spans="1:13" ht="15.75" customHeight="1">
      <c r="A546" s="286"/>
      <c r="B546" s="283"/>
      <c r="C546" s="282"/>
      <c r="D546" s="282"/>
      <c r="E546" s="283"/>
      <c r="F546" s="283"/>
      <c r="G546" s="277"/>
      <c r="H546" s="282"/>
      <c r="I546" s="282"/>
      <c r="J546" s="285"/>
      <c r="K546" s="282"/>
      <c r="L546" s="287">
        <v>0</v>
      </c>
      <c r="M546" s="241"/>
    </row>
    <row r="547" spans="1:13" ht="15.75" customHeight="1">
      <c r="A547" s="286"/>
      <c r="B547" s="283"/>
      <c r="C547" s="282"/>
      <c r="D547" s="282"/>
      <c r="E547" s="283"/>
      <c r="F547" s="283"/>
      <c r="G547" s="277"/>
      <c r="H547" s="282"/>
      <c r="I547" s="282"/>
      <c r="J547" s="285"/>
      <c r="K547" s="282"/>
      <c r="L547" s="287">
        <v>0</v>
      </c>
      <c r="M547" s="241"/>
    </row>
    <row r="548" spans="1:13" ht="15.75" customHeight="1">
      <c r="A548" s="286"/>
      <c r="B548" s="283"/>
      <c r="C548" s="282"/>
      <c r="D548" s="282"/>
      <c r="E548" s="283"/>
      <c r="F548" s="283"/>
      <c r="G548" s="277"/>
      <c r="H548" s="282"/>
      <c r="I548" s="282"/>
      <c r="J548" s="285"/>
      <c r="K548" s="282"/>
      <c r="L548" s="287">
        <v>0</v>
      </c>
      <c r="M548" s="241"/>
    </row>
    <row r="549" spans="1:13" ht="15.75" customHeight="1">
      <c r="A549" s="286"/>
      <c r="B549" s="283"/>
      <c r="C549" s="282"/>
      <c r="D549" s="282"/>
      <c r="E549" s="283"/>
      <c r="F549" s="283"/>
      <c r="G549" s="277"/>
      <c r="H549" s="282"/>
      <c r="I549" s="282"/>
      <c r="J549" s="285"/>
      <c r="K549" s="282"/>
      <c r="L549" s="287">
        <v>0</v>
      </c>
      <c r="M549" s="241"/>
    </row>
    <row r="550" spans="1:13" ht="15.75" customHeight="1">
      <c r="A550" s="286"/>
      <c r="B550" s="283"/>
      <c r="C550" s="282"/>
      <c r="D550" s="282"/>
      <c r="E550" s="283"/>
      <c r="F550" s="283"/>
      <c r="G550" s="277"/>
      <c r="H550" s="282"/>
      <c r="I550" s="282"/>
      <c r="J550" s="285"/>
      <c r="K550" s="282"/>
      <c r="L550" s="287">
        <v>0</v>
      </c>
      <c r="M550" s="241"/>
    </row>
    <row r="551" spans="1:13" ht="15.75" customHeight="1">
      <c r="A551" s="286"/>
      <c r="B551" s="283"/>
      <c r="C551" s="282"/>
      <c r="D551" s="282"/>
      <c r="E551" s="283"/>
      <c r="F551" s="283"/>
      <c r="G551" s="277"/>
      <c r="H551" s="282"/>
      <c r="I551" s="282"/>
      <c r="J551" s="285"/>
      <c r="K551" s="282"/>
      <c r="L551" s="287">
        <v>0</v>
      </c>
      <c r="M551" s="241"/>
    </row>
    <row r="552" spans="1:13" ht="15.75" customHeight="1">
      <c r="A552" s="286"/>
      <c r="B552" s="283"/>
      <c r="C552" s="282"/>
      <c r="D552" s="282"/>
      <c r="E552" s="283"/>
      <c r="F552" s="283"/>
      <c r="G552" s="277"/>
      <c r="H552" s="282"/>
      <c r="I552" s="282"/>
      <c r="J552" s="285"/>
      <c r="K552" s="282"/>
      <c r="L552" s="287">
        <v>0</v>
      </c>
      <c r="M552" s="241"/>
    </row>
    <row r="553" spans="1:13" ht="15.75" customHeight="1">
      <c r="A553" s="286"/>
      <c r="B553" s="283"/>
      <c r="C553" s="282"/>
      <c r="D553" s="282"/>
      <c r="E553" s="283"/>
      <c r="F553" s="283"/>
      <c r="G553" s="277"/>
      <c r="H553" s="282"/>
      <c r="I553" s="282"/>
      <c r="J553" s="285"/>
      <c r="K553" s="282"/>
      <c r="L553" s="287">
        <v>0</v>
      </c>
      <c r="M553" s="241"/>
    </row>
    <row r="554" spans="1:13" ht="15.75" customHeight="1">
      <c r="A554" s="286"/>
      <c r="B554" s="283"/>
      <c r="C554" s="282"/>
      <c r="D554" s="282"/>
      <c r="E554" s="283"/>
      <c r="F554" s="283"/>
      <c r="G554" s="277"/>
      <c r="H554" s="282"/>
      <c r="I554" s="282"/>
      <c r="J554" s="285"/>
      <c r="K554" s="282"/>
      <c r="L554" s="287">
        <v>0</v>
      </c>
      <c r="M554" s="241"/>
    </row>
    <row r="555" spans="1:13" ht="15.75" customHeight="1">
      <c r="A555" s="286"/>
      <c r="B555" s="283"/>
      <c r="C555" s="282"/>
      <c r="D555" s="282"/>
      <c r="E555" s="283"/>
      <c r="F555" s="283"/>
      <c r="G555" s="277"/>
      <c r="H555" s="282"/>
      <c r="I555" s="282"/>
      <c r="J555" s="285"/>
      <c r="K555" s="282"/>
      <c r="L555" s="287">
        <v>0</v>
      </c>
      <c r="M555" s="241"/>
    </row>
    <row r="556" spans="1:13" ht="15.75" customHeight="1">
      <c r="A556" s="286"/>
      <c r="B556" s="283"/>
      <c r="C556" s="282"/>
      <c r="D556" s="282"/>
      <c r="E556" s="283"/>
      <c r="F556" s="283"/>
      <c r="G556" s="277"/>
      <c r="H556" s="282"/>
      <c r="I556" s="282"/>
      <c r="J556" s="285"/>
      <c r="K556" s="282"/>
      <c r="L556" s="287">
        <v>0</v>
      </c>
      <c r="M556" s="241"/>
    </row>
    <row r="557" spans="1:13" ht="15.75" customHeight="1">
      <c r="A557" s="286"/>
      <c r="B557" s="283"/>
      <c r="C557" s="282"/>
      <c r="D557" s="282"/>
      <c r="E557" s="283"/>
      <c r="F557" s="283"/>
      <c r="G557" s="277"/>
      <c r="H557" s="282"/>
      <c r="I557" s="282"/>
      <c r="J557" s="285"/>
      <c r="K557" s="282"/>
      <c r="L557" s="287">
        <v>0</v>
      </c>
      <c r="M557" s="241"/>
    </row>
    <row r="558" spans="1:13" ht="15.75" customHeight="1">
      <c r="A558" s="286"/>
      <c r="B558" s="283"/>
      <c r="C558" s="282"/>
      <c r="D558" s="282"/>
      <c r="E558" s="283"/>
      <c r="F558" s="283"/>
      <c r="G558" s="277"/>
      <c r="H558" s="282"/>
      <c r="I558" s="282"/>
      <c r="J558" s="285"/>
      <c r="K558" s="282"/>
      <c r="L558" s="287">
        <v>0</v>
      </c>
      <c r="M558" s="241"/>
    </row>
    <row r="559" spans="1:13" ht="15.75" customHeight="1">
      <c r="A559" s="286"/>
      <c r="B559" s="283"/>
      <c r="C559" s="282"/>
      <c r="D559" s="282"/>
      <c r="E559" s="283"/>
      <c r="F559" s="283"/>
      <c r="G559" s="277"/>
      <c r="H559" s="282"/>
      <c r="I559" s="282"/>
      <c r="J559" s="285"/>
      <c r="K559" s="282"/>
      <c r="L559" s="287">
        <v>0</v>
      </c>
      <c r="M559" s="241"/>
    </row>
    <row r="560" spans="1:13" ht="15.75" customHeight="1">
      <c r="A560" s="286"/>
      <c r="B560" s="283"/>
      <c r="C560" s="282"/>
      <c r="D560" s="282"/>
      <c r="E560" s="283"/>
      <c r="F560" s="283"/>
      <c r="G560" s="277"/>
      <c r="H560" s="282"/>
      <c r="I560" s="282"/>
      <c r="J560" s="285"/>
      <c r="K560" s="282"/>
      <c r="L560" s="287">
        <v>0</v>
      </c>
      <c r="M560" s="241"/>
    </row>
    <row r="561" spans="1:13" ht="15.75" customHeight="1">
      <c r="A561" s="286"/>
      <c r="B561" s="283"/>
      <c r="C561" s="282"/>
      <c r="D561" s="282"/>
      <c r="E561" s="283"/>
      <c r="F561" s="283"/>
      <c r="G561" s="277"/>
      <c r="H561" s="282"/>
      <c r="I561" s="282"/>
      <c r="J561" s="285"/>
      <c r="K561" s="282"/>
      <c r="L561" s="287">
        <v>0</v>
      </c>
      <c r="M561" s="241"/>
    </row>
    <row r="562" spans="1:13" ht="15.75" customHeight="1">
      <c r="A562" s="286"/>
      <c r="B562" s="283"/>
      <c r="C562" s="282"/>
      <c r="D562" s="282"/>
      <c r="E562" s="283"/>
      <c r="F562" s="283"/>
      <c r="G562" s="277"/>
      <c r="H562" s="282"/>
      <c r="I562" s="282"/>
      <c r="J562" s="285"/>
      <c r="K562" s="282"/>
      <c r="L562" s="287">
        <v>0</v>
      </c>
      <c r="M562" s="241"/>
    </row>
    <row r="563" spans="1:13" ht="15.75" customHeight="1">
      <c r="A563" s="286"/>
      <c r="B563" s="283"/>
      <c r="C563" s="282"/>
      <c r="D563" s="282"/>
      <c r="E563" s="283"/>
      <c r="F563" s="283"/>
      <c r="G563" s="277"/>
      <c r="H563" s="282"/>
      <c r="I563" s="282"/>
      <c r="J563" s="285"/>
      <c r="K563" s="282"/>
      <c r="L563" s="287">
        <v>0</v>
      </c>
      <c r="M563" s="241"/>
    </row>
    <row r="564" spans="1:13" ht="15.75" customHeight="1">
      <c r="A564" s="286"/>
      <c r="B564" s="283"/>
      <c r="C564" s="282"/>
      <c r="D564" s="282"/>
      <c r="E564" s="283"/>
      <c r="F564" s="283"/>
      <c r="G564" s="277"/>
      <c r="H564" s="282"/>
      <c r="I564" s="282"/>
      <c r="J564" s="285"/>
      <c r="K564" s="282"/>
      <c r="L564" s="287">
        <v>0</v>
      </c>
      <c r="M564" s="241"/>
    </row>
    <row r="565" spans="1:13" ht="15.75" customHeight="1">
      <c r="A565" s="286"/>
      <c r="B565" s="283"/>
      <c r="C565" s="282"/>
      <c r="D565" s="282"/>
      <c r="E565" s="283"/>
      <c r="F565" s="283"/>
      <c r="G565" s="277"/>
      <c r="H565" s="282"/>
      <c r="I565" s="282"/>
      <c r="J565" s="285"/>
      <c r="K565" s="282"/>
      <c r="L565" s="287">
        <v>0</v>
      </c>
      <c r="M565" s="241"/>
    </row>
    <row r="566" spans="1:13" ht="15.75" customHeight="1">
      <c r="A566" s="286"/>
      <c r="B566" s="283"/>
      <c r="C566" s="282"/>
      <c r="D566" s="282"/>
      <c r="E566" s="283"/>
      <c r="F566" s="283"/>
      <c r="G566" s="277"/>
      <c r="H566" s="282"/>
      <c r="I566" s="282"/>
      <c r="J566" s="285"/>
      <c r="K566" s="282"/>
      <c r="L566" s="287">
        <v>0</v>
      </c>
      <c r="M566" s="241"/>
    </row>
    <row r="567" spans="1:13" ht="15.75" customHeight="1">
      <c r="A567" s="286"/>
      <c r="B567" s="283"/>
      <c r="C567" s="282"/>
      <c r="D567" s="282"/>
      <c r="E567" s="283"/>
      <c r="F567" s="283"/>
      <c r="G567" s="277"/>
      <c r="H567" s="282"/>
      <c r="I567" s="282"/>
      <c r="J567" s="285"/>
      <c r="K567" s="282"/>
      <c r="L567" s="287">
        <v>0</v>
      </c>
      <c r="M567" s="241"/>
    </row>
    <row r="568" spans="1:13" ht="15.75" customHeight="1">
      <c r="A568" s="286"/>
      <c r="B568" s="283"/>
      <c r="C568" s="282"/>
      <c r="D568" s="282"/>
      <c r="E568" s="283"/>
      <c r="F568" s="283"/>
      <c r="G568" s="277"/>
      <c r="H568" s="282"/>
      <c r="I568" s="282"/>
      <c r="J568" s="285"/>
      <c r="K568" s="282"/>
      <c r="L568" s="287">
        <v>0</v>
      </c>
      <c r="M568" s="241"/>
    </row>
    <row r="569" spans="1:13" ht="15.75" customHeight="1">
      <c r="A569" s="286"/>
      <c r="B569" s="283"/>
      <c r="C569" s="282"/>
      <c r="D569" s="282"/>
      <c r="E569" s="283"/>
      <c r="F569" s="283"/>
      <c r="G569" s="277"/>
      <c r="H569" s="282"/>
      <c r="I569" s="282"/>
      <c r="J569" s="285"/>
      <c r="K569" s="282"/>
      <c r="L569" s="287">
        <v>0</v>
      </c>
      <c r="M569" s="241"/>
    </row>
    <row r="570" spans="1:13" ht="15.75" customHeight="1">
      <c r="A570" s="286"/>
      <c r="B570" s="283"/>
      <c r="C570" s="282"/>
      <c r="D570" s="282"/>
      <c r="E570" s="283"/>
      <c r="F570" s="283"/>
      <c r="G570" s="277"/>
      <c r="H570" s="282"/>
      <c r="I570" s="282"/>
      <c r="J570" s="285"/>
      <c r="K570" s="282"/>
      <c r="L570" s="287"/>
      <c r="M570" s="241"/>
    </row>
    <row r="571" spans="1:13" ht="15.75" customHeight="1">
      <c r="A571" s="286"/>
      <c r="B571" s="283"/>
      <c r="C571" s="282"/>
      <c r="D571" s="282"/>
      <c r="E571" s="283"/>
      <c r="F571" s="283"/>
      <c r="G571" s="277"/>
      <c r="H571" s="282"/>
      <c r="I571" s="282"/>
      <c r="J571" s="285"/>
      <c r="K571" s="282"/>
      <c r="L571" s="287"/>
      <c r="M571" s="241"/>
    </row>
    <row r="572" spans="1:13" ht="15.75" customHeight="1">
      <c r="A572" s="286"/>
      <c r="B572" s="283"/>
      <c r="C572" s="282"/>
      <c r="D572" s="282"/>
      <c r="E572" s="283"/>
      <c r="F572" s="283"/>
      <c r="G572" s="277"/>
      <c r="H572" s="282"/>
      <c r="I572" s="282"/>
      <c r="J572" s="285"/>
      <c r="K572" s="282"/>
      <c r="L572" s="287"/>
      <c r="M572" s="241"/>
    </row>
    <row r="573" spans="1:13" ht="15.75" customHeight="1">
      <c r="A573" s="286"/>
      <c r="B573" s="283"/>
      <c r="C573" s="282"/>
      <c r="D573" s="282"/>
      <c r="E573" s="283"/>
      <c r="F573" s="283"/>
      <c r="G573" s="277"/>
      <c r="H573" s="282"/>
      <c r="I573" s="282"/>
      <c r="J573" s="285"/>
      <c r="K573" s="282"/>
      <c r="L573" s="287"/>
      <c r="M573" s="241"/>
    </row>
    <row r="574" spans="1:13" ht="15.75" customHeight="1">
      <c r="A574" s="288"/>
      <c r="D574" s="289"/>
      <c r="E574" s="159"/>
      <c r="H574" s="159"/>
      <c r="K574" s="149"/>
    </row>
    <row r="575" spans="1:13" ht="15.75" customHeight="1">
      <c r="A575" s="288"/>
      <c r="D575" s="289"/>
      <c r="E575" s="159"/>
      <c r="H575" s="159"/>
      <c r="K575" s="149"/>
    </row>
    <row r="576" spans="1:13" ht="15.75" customHeight="1">
      <c r="A576" s="288"/>
      <c r="D576" s="289"/>
      <c r="E576" s="159"/>
      <c r="H576" s="159"/>
      <c r="K576" s="149"/>
    </row>
    <row r="577" spans="1:13" ht="15.75" customHeight="1">
      <c r="A577" s="288"/>
      <c r="D577" s="289"/>
      <c r="E577" s="159"/>
      <c r="H577" s="159"/>
      <c r="K577" s="149"/>
    </row>
    <row r="578" spans="1:13" ht="15.75" customHeight="1">
      <c r="A578" s="288"/>
      <c r="D578" s="289"/>
      <c r="E578" s="159"/>
      <c r="H578" s="159"/>
      <c r="K578" s="149"/>
    </row>
    <row r="579" spans="1:13" ht="15.75" customHeight="1">
      <c r="A579" s="290"/>
      <c r="B579" s="241"/>
      <c r="C579" s="241"/>
      <c r="D579" s="289"/>
      <c r="E579" s="291"/>
      <c r="F579" s="241"/>
      <c r="G579" s="241"/>
      <c r="H579" s="291"/>
      <c r="I579" s="241"/>
      <c r="J579" s="241"/>
      <c r="K579" s="292"/>
      <c r="L579" s="241"/>
      <c r="M579" s="241"/>
    </row>
    <row r="580" spans="1:13" ht="15.75" customHeight="1">
      <c r="A580" s="290"/>
      <c r="B580" s="241"/>
      <c r="C580" s="241"/>
      <c r="D580" s="289"/>
      <c r="E580" s="291"/>
      <c r="F580" s="241"/>
      <c r="G580" s="241"/>
      <c r="H580" s="291"/>
      <c r="I580" s="241"/>
      <c r="J580" s="241"/>
      <c r="K580" s="292"/>
      <c r="L580" s="241"/>
      <c r="M580" s="241"/>
    </row>
    <row r="581" spans="1:13" ht="15.75" customHeight="1">
      <c r="A581" s="290"/>
      <c r="B581" s="241"/>
      <c r="C581" s="241"/>
      <c r="D581" s="289"/>
      <c r="E581" s="291"/>
      <c r="F581" s="241"/>
      <c r="G581" s="241"/>
      <c r="H581" s="291"/>
      <c r="I581" s="241"/>
      <c r="J581" s="241"/>
      <c r="K581" s="292"/>
      <c r="L581" s="241"/>
      <c r="M581" s="241"/>
    </row>
    <row r="582" spans="1:13" ht="15.75" customHeight="1">
      <c r="A582" s="290"/>
      <c r="B582" s="241"/>
      <c r="C582" s="241"/>
      <c r="D582" s="289"/>
      <c r="E582" s="291"/>
      <c r="F582" s="241"/>
      <c r="G582" s="241"/>
      <c r="H582" s="291"/>
      <c r="I582" s="241"/>
      <c r="J582" s="241"/>
      <c r="K582" s="292"/>
      <c r="L582" s="241"/>
      <c r="M582" s="241"/>
    </row>
    <row r="583" spans="1:13" ht="15.75" customHeight="1">
      <c r="A583" s="290"/>
      <c r="B583" s="241"/>
      <c r="C583" s="241"/>
      <c r="D583" s="289"/>
      <c r="E583" s="291"/>
      <c r="F583" s="241"/>
      <c r="G583" s="241"/>
      <c r="H583" s="291"/>
      <c r="I583" s="241"/>
      <c r="J583" s="241"/>
      <c r="K583" s="292"/>
      <c r="L583" s="241"/>
      <c r="M583" s="241"/>
    </row>
    <row r="584" spans="1:13" ht="15.75" customHeight="1">
      <c r="A584" s="290"/>
      <c r="B584" s="241"/>
      <c r="C584" s="241"/>
      <c r="D584" s="289"/>
      <c r="E584" s="291"/>
      <c r="F584" s="241"/>
      <c r="G584" s="241"/>
      <c r="H584" s="291"/>
      <c r="I584" s="241"/>
      <c r="J584" s="241"/>
      <c r="K584" s="292"/>
      <c r="L584" s="241"/>
      <c r="M584" s="241"/>
    </row>
    <row r="585" spans="1:13" ht="15.75" customHeight="1">
      <c r="A585" s="290"/>
      <c r="B585" s="241"/>
      <c r="C585" s="241"/>
      <c r="D585" s="289"/>
      <c r="E585" s="291"/>
      <c r="F585" s="241"/>
      <c r="G585" s="241"/>
      <c r="H585" s="291"/>
      <c r="I585" s="241"/>
      <c r="J585" s="241"/>
      <c r="K585" s="292"/>
      <c r="L585" s="241"/>
      <c r="M585" s="241"/>
    </row>
    <row r="586" spans="1:13" ht="15.75" customHeight="1">
      <c r="A586" s="290"/>
      <c r="B586" s="241"/>
      <c r="C586" s="241"/>
      <c r="D586" s="289"/>
      <c r="E586" s="291"/>
      <c r="F586" s="241"/>
      <c r="G586" s="241"/>
      <c r="H586" s="291"/>
      <c r="I586" s="241"/>
      <c r="J586" s="241"/>
      <c r="K586" s="292"/>
      <c r="L586" s="241"/>
      <c r="M586" s="241"/>
    </row>
    <row r="587" spans="1:13" ht="15.75" customHeight="1">
      <c r="A587" s="290"/>
      <c r="B587" s="241"/>
      <c r="C587" s="241"/>
      <c r="D587" s="289"/>
      <c r="E587" s="291"/>
      <c r="F587" s="241"/>
      <c r="G587" s="241"/>
      <c r="H587" s="291"/>
      <c r="I587" s="241"/>
      <c r="J587" s="241"/>
      <c r="K587" s="292"/>
      <c r="L587" s="241"/>
      <c r="M587" s="241"/>
    </row>
    <row r="588" spans="1:13" ht="15.75" customHeight="1">
      <c r="A588" s="290"/>
      <c r="B588" s="241"/>
      <c r="C588" s="241"/>
      <c r="D588" s="289"/>
      <c r="E588" s="291"/>
      <c r="F588" s="241"/>
      <c r="G588" s="241"/>
      <c r="H588" s="291"/>
      <c r="I588" s="241"/>
      <c r="J588" s="241"/>
      <c r="K588" s="292"/>
      <c r="L588" s="241"/>
      <c r="M588" s="241"/>
    </row>
    <row r="589" spans="1:13" ht="15.75" customHeight="1">
      <c r="A589" s="290"/>
      <c r="B589" s="241"/>
      <c r="C589" s="241"/>
      <c r="D589" s="289"/>
      <c r="E589" s="291"/>
      <c r="F589" s="241"/>
      <c r="G589" s="241"/>
      <c r="H589" s="291"/>
      <c r="I589" s="241"/>
      <c r="J589" s="241"/>
      <c r="K589" s="292"/>
      <c r="L589" s="241"/>
      <c r="M589" s="241"/>
    </row>
    <row r="590" spans="1:13" ht="15.75" customHeight="1">
      <c r="A590" s="290"/>
      <c r="B590" s="241"/>
      <c r="C590" s="241"/>
      <c r="D590" s="289"/>
      <c r="E590" s="291"/>
      <c r="F590" s="241"/>
      <c r="G590" s="241"/>
      <c r="H590" s="291"/>
      <c r="I590" s="241"/>
      <c r="J590" s="241"/>
      <c r="K590" s="292"/>
      <c r="L590" s="241"/>
      <c r="M590" s="241"/>
    </row>
    <row r="591" spans="1:13" ht="15.75" customHeight="1">
      <c r="A591" s="290"/>
      <c r="B591" s="241"/>
      <c r="C591" s="241"/>
      <c r="D591" s="289"/>
      <c r="E591" s="291"/>
      <c r="F591" s="241"/>
      <c r="G591" s="241"/>
      <c r="H591" s="291"/>
      <c r="I591" s="241"/>
      <c r="J591" s="241"/>
      <c r="K591" s="292"/>
      <c r="L591" s="241"/>
      <c r="M591" s="241"/>
    </row>
    <row r="592" spans="1:13" ht="15.75" customHeight="1">
      <c r="A592" s="290"/>
      <c r="B592" s="241"/>
      <c r="C592" s="241"/>
      <c r="D592" s="289"/>
      <c r="E592" s="291"/>
      <c r="F592" s="241"/>
      <c r="G592" s="241"/>
      <c r="H592" s="291"/>
      <c r="I592" s="241"/>
      <c r="J592" s="241"/>
      <c r="K592" s="292"/>
      <c r="L592" s="241"/>
      <c r="M592" s="241"/>
    </row>
    <row r="593" spans="1:13" ht="15.75" customHeight="1">
      <c r="A593" s="290"/>
      <c r="B593" s="241"/>
      <c r="C593" s="241"/>
      <c r="D593" s="289"/>
      <c r="E593" s="291"/>
      <c r="F593" s="241"/>
      <c r="G593" s="241"/>
      <c r="H593" s="291"/>
      <c r="I593" s="241"/>
      <c r="J593" s="241"/>
      <c r="K593" s="292"/>
      <c r="L593" s="241"/>
      <c r="M593" s="241"/>
    </row>
    <row r="594" spans="1:13" ht="15.75" customHeight="1">
      <c r="A594" s="290"/>
      <c r="B594" s="241"/>
      <c r="C594" s="241"/>
      <c r="D594" s="289"/>
      <c r="E594" s="291"/>
      <c r="F594" s="241"/>
      <c r="G594" s="241"/>
      <c r="H594" s="291"/>
      <c r="I594" s="241"/>
      <c r="J594" s="241"/>
      <c r="K594" s="292"/>
      <c r="L594" s="241"/>
      <c r="M594" s="241"/>
    </row>
    <row r="595" spans="1:13" ht="15.75" customHeight="1">
      <c r="A595" s="290"/>
      <c r="B595" s="241"/>
      <c r="C595" s="241"/>
      <c r="D595" s="289"/>
      <c r="E595" s="291"/>
      <c r="F595" s="241"/>
      <c r="G595" s="241"/>
      <c r="H595" s="291"/>
      <c r="I595" s="241"/>
      <c r="J595" s="241"/>
      <c r="K595" s="292"/>
      <c r="L595" s="241"/>
      <c r="M595" s="241"/>
    </row>
    <row r="596" spans="1:13" ht="15.75" customHeight="1">
      <c r="A596" s="290"/>
      <c r="B596" s="241"/>
      <c r="C596" s="241"/>
      <c r="D596" s="289"/>
      <c r="E596" s="291"/>
      <c r="F596" s="241"/>
      <c r="G596" s="241"/>
      <c r="H596" s="291"/>
      <c r="I596" s="241"/>
      <c r="J596" s="241"/>
      <c r="K596" s="292"/>
      <c r="L596" s="241"/>
      <c r="M596" s="241"/>
    </row>
    <row r="597" spans="1:13" ht="15.75" customHeight="1">
      <c r="A597" s="290"/>
      <c r="B597" s="241"/>
      <c r="C597" s="241"/>
      <c r="D597" s="289"/>
      <c r="E597" s="291"/>
      <c r="F597" s="241"/>
      <c r="G597" s="241"/>
      <c r="H597" s="291"/>
      <c r="I597" s="241"/>
      <c r="J597" s="241"/>
      <c r="K597" s="292"/>
      <c r="L597" s="241"/>
      <c r="M597" s="241"/>
    </row>
    <row r="598" spans="1:13" ht="15.75" customHeight="1">
      <c r="A598" s="290"/>
      <c r="B598" s="241"/>
      <c r="C598" s="241"/>
      <c r="D598" s="289"/>
      <c r="E598" s="291"/>
      <c r="F598" s="241"/>
      <c r="G598" s="241"/>
      <c r="H598" s="291"/>
      <c r="I598" s="241"/>
      <c r="J598" s="241"/>
      <c r="K598" s="292"/>
      <c r="L598" s="241"/>
      <c r="M598" s="241"/>
    </row>
    <row r="599" spans="1:13" ht="15.75" customHeight="1">
      <c r="A599" s="290"/>
      <c r="B599" s="241"/>
      <c r="C599" s="241"/>
      <c r="D599" s="289"/>
      <c r="E599" s="291"/>
      <c r="F599" s="241"/>
      <c r="G599" s="241"/>
      <c r="H599" s="291"/>
      <c r="I599" s="241"/>
      <c r="J599" s="241"/>
      <c r="K599" s="292"/>
      <c r="L599" s="241"/>
      <c r="M599" s="241"/>
    </row>
    <row r="600" spans="1:13" ht="15.75" customHeight="1">
      <c r="A600" s="290"/>
      <c r="B600" s="241"/>
      <c r="C600" s="241"/>
      <c r="D600" s="289"/>
      <c r="E600" s="291"/>
      <c r="F600" s="241"/>
      <c r="G600" s="241"/>
      <c r="H600" s="291"/>
      <c r="I600" s="241"/>
      <c r="J600" s="241"/>
      <c r="K600" s="292"/>
      <c r="L600" s="241"/>
      <c r="M600" s="241"/>
    </row>
    <row r="601" spans="1:13" ht="15.75" customHeight="1">
      <c r="A601" s="290"/>
      <c r="B601" s="241"/>
      <c r="C601" s="241"/>
      <c r="D601" s="289"/>
      <c r="E601" s="291"/>
      <c r="F601" s="241"/>
      <c r="G601" s="241"/>
      <c r="H601" s="291"/>
      <c r="I601" s="241"/>
      <c r="J601" s="241"/>
      <c r="K601" s="292"/>
      <c r="L601" s="241"/>
      <c r="M601" s="241"/>
    </row>
    <row r="602" spans="1:13" ht="15.75" customHeight="1">
      <c r="A602" s="290"/>
      <c r="B602" s="241"/>
      <c r="C602" s="241"/>
      <c r="D602" s="289"/>
      <c r="E602" s="291"/>
      <c r="F602" s="241"/>
      <c r="G602" s="241"/>
      <c r="H602" s="291"/>
      <c r="I602" s="241"/>
      <c r="J602" s="241"/>
      <c r="K602" s="292"/>
      <c r="L602" s="241"/>
      <c r="M602" s="241"/>
    </row>
    <row r="603" spans="1:13" ht="15.75" customHeight="1">
      <c r="A603" s="290"/>
      <c r="B603" s="241"/>
      <c r="C603" s="241"/>
      <c r="D603" s="289"/>
      <c r="E603" s="291"/>
      <c r="F603" s="241"/>
      <c r="G603" s="241"/>
      <c r="H603" s="291"/>
      <c r="I603" s="241"/>
      <c r="J603" s="241"/>
      <c r="K603" s="292"/>
      <c r="L603" s="241"/>
      <c r="M603" s="241"/>
    </row>
    <row r="604" spans="1:13" ht="15.75" customHeight="1">
      <c r="A604" s="290"/>
      <c r="B604" s="241"/>
      <c r="C604" s="241"/>
      <c r="D604" s="289"/>
      <c r="E604" s="291"/>
      <c r="F604" s="241"/>
      <c r="G604" s="241"/>
      <c r="H604" s="291"/>
      <c r="I604" s="241"/>
      <c r="J604" s="241"/>
      <c r="K604" s="292"/>
      <c r="L604" s="241"/>
      <c r="M604" s="241"/>
    </row>
    <row r="605" spans="1:13" ht="15.75" customHeight="1">
      <c r="A605" s="290"/>
      <c r="B605" s="241"/>
      <c r="C605" s="241"/>
      <c r="D605" s="289"/>
      <c r="E605" s="291"/>
      <c r="F605" s="241"/>
      <c r="G605" s="241"/>
      <c r="H605" s="291"/>
      <c r="I605" s="241"/>
      <c r="J605" s="241"/>
      <c r="K605" s="292"/>
      <c r="L605" s="241"/>
      <c r="M605" s="241"/>
    </row>
    <row r="606" spans="1:13" ht="15.75" customHeight="1">
      <c r="A606" s="290"/>
      <c r="B606" s="241"/>
      <c r="C606" s="241"/>
      <c r="D606" s="289"/>
      <c r="E606" s="291"/>
      <c r="F606" s="241"/>
      <c r="G606" s="241"/>
      <c r="H606" s="291"/>
      <c r="I606" s="241"/>
      <c r="J606" s="241"/>
      <c r="K606" s="292"/>
      <c r="L606" s="241"/>
      <c r="M606" s="241"/>
    </row>
    <row r="607" spans="1:13" ht="15.75" customHeight="1">
      <c r="A607" s="290"/>
      <c r="B607" s="241"/>
      <c r="C607" s="241"/>
      <c r="D607" s="289"/>
      <c r="E607" s="291"/>
      <c r="F607" s="241"/>
      <c r="G607" s="241"/>
      <c r="H607" s="291"/>
      <c r="I607" s="241"/>
      <c r="J607" s="241"/>
      <c r="K607" s="292"/>
      <c r="L607" s="241"/>
      <c r="M607" s="241"/>
    </row>
    <row r="608" spans="1:13" ht="15.75" customHeight="1">
      <c r="A608" s="290"/>
      <c r="B608" s="241"/>
      <c r="C608" s="241"/>
      <c r="D608" s="289"/>
      <c r="E608" s="291"/>
      <c r="F608" s="241"/>
      <c r="G608" s="241"/>
      <c r="H608" s="291"/>
      <c r="I608" s="241"/>
      <c r="J608" s="241"/>
      <c r="K608" s="292"/>
      <c r="L608" s="241"/>
      <c r="M608" s="241"/>
    </row>
    <row r="609" spans="1:13" ht="15.75" customHeight="1">
      <c r="A609" s="290"/>
      <c r="B609" s="241"/>
      <c r="C609" s="241"/>
      <c r="E609" s="291"/>
      <c r="F609" s="241"/>
      <c r="G609" s="241"/>
      <c r="H609" s="291"/>
      <c r="I609" s="241"/>
      <c r="J609" s="241"/>
      <c r="K609" s="292"/>
      <c r="L609" s="241"/>
      <c r="M609" s="241"/>
    </row>
    <row r="610" spans="1:13" ht="15.75" customHeight="1">
      <c r="A610" s="290"/>
      <c r="B610" s="241"/>
      <c r="C610" s="241"/>
      <c r="E610" s="291"/>
      <c r="F610" s="241"/>
      <c r="G610" s="241"/>
      <c r="H610" s="291"/>
      <c r="I610" s="241"/>
      <c r="J610" s="241"/>
      <c r="K610" s="292"/>
      <c r="L610" s="241"/>
      <c r="M610" s="241"/>
    </row>
    <row r="611" spans="1:13" ht="15.75" customHeight="1">
      <c r="A611" s="290"/>
      <c r="B611" s="241"/>
      <c r="C611" s="241"/>
      <c r="D611" s="241"/>
      <c r="E611" s="291"/>
      <c r="F611" s="241"/>
      <c r="G611" s="241"/>
      <c r="H611" s="291"/>
      <c r="I611" s="241"/>
      <c r="J611" s="241"/>
      <c r="K611" s="292"/>
      <c r="L611" s="241"/>
      <c r="M611" s="241"/>
    </row>
    <row r="612" spans="1:13" ht="15.75" customHeight="1">
      <c r="A612" s="290"/>
      <c r="B612" s="241"/>
      <c r="C612" s="241"/>
      <c r="D612" s="241"/>
      <c r="E612" s="291"/>
      <c r="F612" s="241"/>
      <c r="G612" s="241"/>
      <c r="H612" s="291"/>
      <c r="I612" s="241"/>
      <c r="J612" s="241"/>
      <c r="K612" s="292"/>
      <c r="L612" s="241"/>
      <c r="M612" s="241"/>
    </row>
    <row r="613" spans="1:13" ht="15.75" customHeight="1">
      <c r="A613" s="290"/>
      <c r="B613" s="241"/>
      <c r="C613" s="241"/>
      <c r="D613" s="241"/>
      <c r="E613" s="291"/>
      <c r="F613" s="241"/>
      <c r="G613" s="241"/>
      <c r="H613" s="291"/>
      <c r="I613" s="241"/>
      <c r="J613" s="241"/>
      <c r="K613" s="292"/>
      <c r="L613" s="241"/>
      <c r="M613" s="241"/>
    </row>
    <row r="614" spans="1:13" ht="15.75" customHeight="1">
      <c r="A614" s="290"/>
      <c r="B614" s="241"/>
      <c r="C614" s="241"/>
      <c r="D614" s="241"/>
      <c r="E614" s="291"/>
      <c r="F614" s="241"/>
      <c r="G614" s="241"/>
      <c r="H614" s="291"/>
      <c r="I614" s="241"/>
      <c r="J614" s="241"/>
      <c r="K614" s="292"/>
      <c r="L614" s="241"/>
      <c r="M614" s="241"/>
    </row>
    <row r="615" spans="1:13" ht="15.75" customHeight="1">
      <c r="A615" s="290"/>
      <c r="B615" s="241"/>
      <c r="C615" s="241"/>
      <c r="D615" s="241"/>
      <c r="E615" s="291"/>
      <c r="F615" s="241"/>
      <c r="G615" s="241"/>
      <c r="H615" s="291"/>
      <c r="I615" s="241"/>
      <c r="J615" s="241"/>
      <c r="K615" s="292"/>
      <c r="L615" s="241"/>
      <c r="M615" s="241"/>
    </row>
    <row r="616" spans="1:13" ht="15.75" customHeight="1">
      <c r="A616" s="290"/>
      <c r="B616" s="241"/>
      <c r="C616" s="241"/>
      <c r="D616" s="241"/>
      <c r="E616" s="291"/>
      <c r="F616" s="241"/>
      <c r="G616" s="241"/>
      <c r="H616" s="291"/>
      <c r="I616" s="241"/>
      <c r="J616" s="241"/>
      <c r="K616" s="292"/>
      <c r="L616" s="241"/>
      <c r="M616" s="241"/>
    </row>
    <row r="617" spans="1:13" ht="15.75" customHeight="1">
      <c r="A617" s="290"/>
      <c r="B617" s="241"/>
      <c r="C617" s="241"/>
      <c r="D617" s="241"/>
      <c r="E617" s="291"/>
      <c r="F617" s="241"/>
      <c r="G617" s="241"/>
      <c r="H617" s="291"/>
      <c r="I617" s="241"/>
      <c r="J617" s="241"/>
      <c r="K617" s="292"/>
      <c r="L617" s="241"/>
      <c r="M617" s="241"/>
    </row>
    <row r="618" spans="1:13" ht="15.75" customHeight="1">
      <c r="A618" s="290"/>
      <c r="B618" s="241"/>
      <c r="C618" s="241"/>
      <c r="D618" s="241"/>
      <c r="E618" s="291"/>
      <c r="F618" s="241"/>
      <c r="G618" s="241"/>
      <c r="H618" s="291"/>
      <c r="I618" s="241"/>
      <c r="J618" s="241"/>
      <c r="K618" s="292"/>
      <c r="L618" s="241"/>
      <c r="M618" s="241"/>
    </row>
    <row r="619" spans="1:13" ht="15.75" customHeight="1">
      <c r="A619" s="290"/>
      <c r="B619" s="241"/>
      <c r="C619" s="241"/>
      <c r="D619" s="241"/>
      <c r="E619" s="291"/>
      <c r="F619" s="241"/>
      <c r="G619" s="241"/>
      <c r="H619" s="291"/>
      <c r="I619" s="241"/>
      <c r="J619" s="241"/>
      <c r="K619" s="292"/>
      <c r="L619" s="241"/>
      <c r="M619" s="241"/>
    </row>
    <row r="620" spans="1:13" ht="15.75" customHeight="1">
      <c r="A620" s="290"/>
      <c r="B620" s="241"/>
      <c r="C620" s="241"/>
      <c r="D620" s="241"/>
      <c r="E620" s="291"/>
      <c r="F620" s="241"/>
      <c r="G620" s="241"/>
      <c r="H620" s="291"/>
      <c r="I620" s="241"/>
      <c r="J620" s="241"/>
      <c r="K620" s="292"/>
      <c r="L620" s="241"/>
      <c r="M620" s="241"/>
    </row>
    <row r="621" spans="1:13" ht="15.75" customHeight="1">
      <c r="A621" s="290"/>
      <c r="B621" s="241"/>
      <c r="C621" s="241"/>
      <c r="D621" s="241"/>
      <c r="E621" s="291"/>
      <c r="F621" s="241"/>
      <c r="G621" s="241"/>
      <c r="H621" s="291"/>
      <c r="I621" s="241"/>
      <c r="J621" s="241"/>
      <c r="K621" s="292"/>
      <c r="L621" s="241"/>
      <c r="M621" s="241"/>
    </row>
    <row r="622" spans="1:13" ht="15.75" customHeight="1">
      <c r="A622" s="290"/>
      <c r="B622" s="241"/>
      <c r="C622" s="241"/>
      <c r="D622" s="241"/>
      <c r="E622" s="291"/>
      <c r="F622" s="241"/>
      <c r="G622" s="241"/>
      <c r="H622" s="291"/>
      <c r="I622" s="241"/>
      <c r="J622" s="241"/>
      <c r="K622" s="292"/>
      <c r="L622" s="241"/>
      <c r="M622" s="241"/>
    </row>
    <row r="623" spans="1:13" ht="15.75" customHeight="1">
      <c r="A623" s="290"/>
      <c r="B623" s="241"/>
      <c r="C623" s="241"/>
      <c r="D623" s="241"/>
      <c r="E623" s="291"/>
      <c r="F623" s="241"/>
      <c r="G623" s="241"/>
      <c r="H623" s="291"/>
      <c r="I623" s="241"/>
      <c r="J623" s="241"/>
      <c r="K623" s="292"/>
      <c r="L623" s="241"/>
      <c r="M623" s="241"/>
    </row>
    <row r="624" spans="1:13" ht="15.75" customHeight="1">
      <c r="A624" s="290"/>
      <c r="B624" s="241"/>
      <c r="C624" s="241"/>
      <c r="D624" s="241"/>
      <c r="E624" s="291"/>
      <c r="F624" s="241"/>
      <c r="G624" s="241"/>
      <c r="H624" s="291"/>
      <c r="I624" s="241"/>
      <c r="J624" s="241"/>
      <c r="K624" s="292"/>
      <c r="L624" s="241"/>
      <c r="M624" s="241"/>
    </row>
    <row r="625" spans="1:13" ht="15.75" customHeight="1">
      <c r="A625" s="290"/>
      <c r="B625" s="241"/>
      <c r="C625" s="241"/>
      <c r="D625" s="241"/>
      <c r="E625" s="291"/>
      <c r="F625" s="241"/>
      <c r="G625" s="241"/>
      <c r="H625" s="291"/>
      <c r="I625" s="241"/>
      <c r="J625" s="241"/>
      <c r="K625" s="292"/>
      <c r="L625" s="241"/>
      <c r="M625" s="241"/>
    </row>
    <row r="626" spans="1:13" ht="15.75" customHeight="1">
      <c r="A626" s="290"/>
      <c r="B626" s="241"/>
      <c r="C626" s="241"/>
      <c r="D626" s="241"/>
      <c r="E626" s="291"/>
      <c r="F626" s="241"/>
      <c r="G626" s="241"/>
      <c r="H626" s="291"/>
      <c r="I626" s="241"/>
      <c r="J626" s="241"/>
      <c r="K626" s="292"/>
      <c r="L626" s="241"/>
      <c r="M626" s="241"/>
    </row>
    <row r="627" spans="1:13" ht="15.75" customHeight="1">
      <c r="A627" s="290"/>
      <c r="B627" s="241"/>
      <c r="C627" s="241"/>
      <c r="D627" s="241"/>
      <c r="E627" s="291"/>
      <c r="F627" s="241"/>
      <c r="G627" s="241"/>
      <c r="H627" s="291"/>
      <c r="I627" s="241"/>
      <c r="J627" s="241"/>
      <c r="K627" s="292"/>
      <c r="L627" s="241"/>
      <c r="M627" s="241"/>
    </row>
    <row r="628" spans="1:13" ht="15.75" customHeight="1">
      <c r="A628" s="290"/>
      <c r="B628" s="241"/>
      <c r="C628" s="241"/>
      <c r="D628" s="241"/>
      <c r="E628" s="291"/>
      <c r="F628" s="241"/>
      <c r="G628" s="241"/>
      <c r="H628" s="291"/>
      <c r="I628" s="241"/>
      <c r="J628" s="241"/>
      <c r="K628" s="292"/>
      <c r="L628" s="241"/>
      <c r="M628" s="241"/>
    </row>
    <row r="629" spans="1:13" ht="15.75" customHeight="1">
      <c r="A629" s="290"/>
      <c r="B629" s="241"/>
      <c r="C629" s="241"/>
      <c r="D629" s="241"/>
      <c r="E629" s="291"/>
      <c r="F629" s="241"/>
      <c r="G629" s="241"/>
      <c r="H629" s="291"/>
      <c r="I629" s="241"/>
      <c r="J629" s="241"/>
      <c r="K629" s="292"/>
      <c r="L629" s="241"/>
      <c r="M629" s="241"/>
    </row>
    <row r="630" spans="1:13" ht="15.75" customHeight="1">
      <c r="A630" s="290"/>
      <c r="B630" s="241"/>
      <c r="C630" s="241"/>
      <c r="D630" s="241"/>
      <c r="E630" s="291"/>
      <c r="F630" s="241"/>
      <c r="G630" s="241"/>
      <c r="H630" s="291"/>
      <c r="I630" s="241"/>
      <c r="J630" s="241"/>
      <c r="K630" s="292"/>
      <c r="L630" s="241"/>
      <c r="M630" s="241"/>
    </row>
    <row r="631" spans="1:13" ht="15.75" customHeight="1">
      <c r="A631" s="288"/>
      <c r="E631" s="159"/>
      <c r="H631" s="159"/>
      <c r="K631" s="149"/>
    </row>
    <row r="632" spans="1:13" ht="15.75" customHeight="1">
      <c r="A632" s="288"/>
      <c r="E632" s="159"/>
      <c r="H632" s="159"/>
      <c r="K632" s="149"/>
    </row>
    <row r="633" spans="1:13" ht="15.75" customHeight="1">
      <c r="A633" s="288"/>
      <c r="E633" s="159"/>
      <c r="H633" s="159"/>
      <c r="K633" s="149"/>
    </row>
    <row r="634" spans="1:13" ht="15.75" customHeight="1">
      <c r="A634" s="288"/>
      <c r="E634" s="159"/>
      <c r="H634" s="159"/>
      <c r="K634" s="149"/>
    </row>
    <row r="635" spans="1:13" ht="15.75" customHeight="1">
      <c r="A635" s="288"/>
      <c r="E635" s="159"/>
      <c r="H635" s="159"/>
      <c r="K635" s="149"/>
    </row>
    <row r="636" spans="1:13" ht="15.75" customHeight="1">
      <c r="A636" s="288"/>
      <c r="E636" s="159"/>
      <c r="H636" s="159"/>
      <c r="K636" s="149"/>
    </row>
    <row r="637" spans="1:13" ht="15.75" customHeight="1">
      <c r="A637" s="288"/>
      <c r="E637" s="159"/>
      <c r="H637" s="159"/>
      <c r="K637" s="149"/>
    </row>
    <row r="638" spans="1:13" ht="15.75" customHeight="1">
      <c r="A638" s="288"/>
      <c r="E638" s="159"/>
      <c r="H638" s="159"/>
      <c r="K638" s="149"/>
    </row>
    <row r="639" spans="1:13" ht="15.75" customHeight="1">
      <c r="A639" s="288"/>
      <c r="E639" s="159"/>
      <c r="H639" s="159"/>
      <c r="K639" s="149"/>
    </row>
    <row r="640" spans="1:13" ht="15.75" customHeight="1">
      <c r="A640" s="288"/>
      <c r="E640" s="159"/>
      <c r="H640" s="159"/>
      <c r="K640" s="149"/>
    </row>
    <row r="641" spans="1:11" ht="15.75" customHeight="1">
      <c r="A641" s="288"/>
      <c r="E641" s="159"/>
      <c r="H641" s="159"/>
      <c r="K641" s="149"/>
    </row>
    <row r="642" spans="1:11" ht="15.75" customHeight="1">
      <c r="A642" s="288"/>
      <c r="E642" s="159"/>
      <c r="H642" s="159"/>
      <c r="K642" s="149"/>
    </row>
    <row r="643" spans="1:11" ht="15.75" customHeight="1">
      <c r="A643" s="288"/>
      <c r="E643" s="159"/>
      <c r="H643" s="159"/>
      <c r="K643" s="149"/>
    </row>
    <row r="644" spans="1:11" ht="15.75" customHeight="1">
      <c r="A644" s="288"/>
      <c r="E644" s="159"/>
      <c r="H644" s="159"/>
      <c r="K644" s="149"/>
    </row>
    <row r="645" spans="1:11" ht="15.75" customHeight="1">
      <c r="A645" s="288"/>
      <c r="E645" s="159"/>
      <c r="H645" s="159"/>
      <c r="K645" s="149"/>
    </row>
    <row r="646" spans="1:11" ht="15.75" customHeight="1">
      <c r="A646" s="288"/>
      <c r="E646" s="159"/>
      <c r="H646" s="159"/>
      <c r="K646" s="149"/>
    </row>
    <row r="647" spans="1:11" ht="15.75" customHeight="1">
      <c r="A647" s="288"/>
      <c r="E647" s="159"/>
      <c r="H647" s="159"/>
      <c r="K647" s="149"/>
    </row>
    <row r="648" spans="1:11" ht="15.75" customHeight="1">
      <c r="A648" s="288"/>
      <c r="E648" s="159"/>
      <c r="H648" s="159"/>
      <c r="K648" s="149"/>
    </row>
    <row r="649" spans="1:11" ht="15.75" customHeight="1">
      <c r="A649" s="288"/>
      <c r="E649" s="159"/>
      <c r="H649" s="159"/>
      <c r="K649" s="149"/>
    </row>
    <row r="650" spans="1:11" ht="15.75" customHeight="1">
      <c r="A650" s="288"/>
      <c r="E650" s="159"/>
      <c r="H650" s="159"/>
      <c r="K650" s="149"/>
    </row>
    <row r="651" spans="1:11" ht="15.75" customHeight="1">
      <c r="A651" s="288"/>
      <c r="E651" s="159"/>
      <c r="H651" s="159"/>
      <c r="K651" s="149"/>
    </row>
    <row r="652" spans="1:11" ht="15.75" customHeight="1">
      <c r="A652" s="288"/>
      <c r="E652" s="159"/>
      <c r="H652" s="159"/>
      <c r="K652" s="149"/>
    </row>
    <row r="653" spans="1:11" ht="15.75" customHeight="1">
      <c r="A653" s="288"/>
      <c r="E653" s="159"/>
      <c r="H653" s="159"/>
      <c r="K653" s="149"/>
    </row>
    <row r="654" spans="1:11" ht="15.75" customHeight="1">
      <c r="A654" s="288"/>
      <c r="E654" s="159"/>
      <c r="H654" s="159"/>
      <c r="K654" s="149"/>
    </row>
    <row r="655" spans="1:11" ht="15.75" customHeight="1">
      <c r="A655" s="288"/>
      <c r="E655" s="159"/>
      <c r="H655" s="159"/>
      <c r="K655" s="149"/>
    </row>
    <row r="656" spans="1:11" ht="15.75" customHeight="1">
      <c r="A656" s="288"/>
      <c r="E656" s="159"/>
      <c r="H656" s="159"/>
      <c r="K656" s="149"/>
    </row>
    <row r="657" spans="1:11" ht="15.75" customHeight="1">
      <c r="A657" s="288"/>
      <c r="E657" s="159"/>
      <c r="H657" s="159"/>
      <c r="K657" s="149"/>
    </row>
    <row r="658" spans="1:11" ht="15.75" customHeight="1">
      <c r="A658" s="288"/>
      <c r="E658" s="159"/>
      <c r="H658" s="159"/>
      <c r="K658" s="149"/>
    </row>
    <row r="659" spans="1:11" ht="15.75" customHeight="1">
      <c r="A659" s="288"/>
      <c r="E659" s="159"/>
      <c r="H659" s="159"/>
      <c r="K659" s="149"/>
    </row>
    <row r="660" spans="1:11" ht="15.75" customHeight="1">
      <c r="A660" s="288"/>
      <c r="E660" s="159"/>
      <c r="H660" s="159"/>
      <c r="K660" s="149"/>
    </row>
    <row r="661" spans="1:11" ht="15.75" customHeight="1">
      <c r="A661" s="288"/>
      <c r="E661" s="159"/>
      <c r="H661" s="159"/>
      <c r="K661" s="149"/>
    </row>
    <row r="662" spans="1:11" ht="15.75" customHeight="1">
      <c r="A662" s="288"/>
      <c r="E662" s="159"/>
      <c r="H662" s="159"/>
      <c r="K662" s="149"/>
    </row>
    <row r="663" spans="1:11" ht="15.75" customHeight="1">
      <c r="A663" s="288"/>
      <c r="E663" s="159"/>
      <c r="H663" s="159"/>
      <c r="K663" s="149"/>
    </row>
    <row r="664" spans="1:11" ht="15.75" customHeight="1">
      <c r="A664" s="288"/>
      <c r="E664" s="159"/>
      <c r="H664" s="159"/>
      <c r="K664" s="149"/>
    </row>
    <row r="665" spans="1:11" ht="15.75" customHeight="1">
      <c r="A665" s="288"/>
      <c r="E665" s="159"/>
      <c r="H665" s="159"/>
      <c r="K665" s="149"/>
    </row>
    <row r="666" spans="1:11" ht="15.75" customHeight="1">
      <c r="A666" s="288"/>
      <c r="E666" s="159"/>
      <c r="H666" s="159"/>
      <c r="K666" s="149"/>
    </row>
    <row r="667" spans="1:11" ht="15.75" customHeight="1">
      <c r="A667" s="288"/>
      <c r="E667" s="159"/>
      <c r="H667" s="159"/>
      <c r="K667" s="149"/>
    </row>
    <row r="668" spans="1:11" ht="15.75" customHeight="1">
      <c r="A668" s="288"/>
      <c r="E668" s="159"/>
      <c r="H668" s="159"/>
      <c r="K668" s="149"/>
    </row>
    <row r="669" spans="1:11" ht="15.75" customHeight="1">
      <c r="A669" s="288"/>
      <c r="E669" s="159"/>
      <c r="H669" s="159"/>
      <c r="K669" s="149"/>
    </row>
    <row r="670" spans="1:11" ht="15.75" customHeight="1">
      <c r="A670" s="288"/>
      <c r="E670" s="159"/>
      <c r="H670" s="159"/>
      <c r="K670" s="149"/>
    </row>
    <row r="671" spans="1:11" ht="15.75" customHeight="1">
      <c r="A671" s="288"/>
      <c r="E671" s="159"/>
      <c r="H671" s="159"/>
      <c r="K671" s="149"/>
    </row>
    <row r="672" spans="1:11" ht="15.75" customHeight="1">
      <c r="A672" s="288"/>
      <c r="E672" s="159"/>
      <c r="H672" s="159"/>
      <c r="K672" s="149"/>
    </row>
    <row r="673" spans="1:11" ht="15.75" customHeight="1">
      <c r="A673" s="288"/>
      <c r="E673" s="159"/>
      <c r="H673" s="159"/>
      <c r="K673" s="149"/>
    </row>
    <row r="674" spans="1:11" ht="15.75" customHeight="1">
      <c r="A674" s="288"/>
      <c r="E674" s="159"/>
      <c r="H674" s="159"/>
      <c r="K674" s="149"/>
    </row>
    <row r="675" spans="1:11" ht="15.75" customHeight="1">
      <c r="A675" s="288"/>
      <c r="E675" s="159"/>
      <c r="H675" s="159"/>
      <c r="K675" s="149"/>
    </row>
    <row r="676" spans="1:11" ht="15.75" customHeight="1">
      <c r="A676" s="288"/>
      <c r="E676" s="159"/>
      <c r="H676" s="159"/>
      <c r="K676" s="149"/>
    </row>
    <row r="677" spans="1:11" ht="15.75" customHeight="1">
      <c r="A677" s="288"/>
      <c r="E677" s="159"/>
      <c r="H677" s="159"/>
      <c r="K677" s="149"/>
    </row>
    <row r="678" spans="1:11" ht="15.75" customHeight="1">
      <c r="A678" s="288"/>
      <c r="E678" s="159"/>
      <c r="H678" s="159"/>
      <c r="K678" s="149"/>
    </row>
    <row r="679" spans="1:11" ht="15.75" customHeight="1">
      <c r="A679" s="288"/>
      <c r="E679" s="159"/>
      <c r="H679" s="159"/>
      <c r="K679" s="149"/>
    </row>
    <row r="680" spans="1:11" ht="15.75" customHeight="1">
      <c r="A680" s="288"/>
      <c r="E680" s="159"/>
      <c r="H680" s="159"/>
      <c r="K680" s="149"/>
    </row>
    <row r="681" spans="1:11" ht="15.75" customHeight="1">
      <c r="A681" s="288"/>
      <c r="E681" s="159"/>
      <c r="H681" s="159"/>
      <c r="K681" s="149"/>
    </row>
    <row r="682" spans="1:11" ht="15.75" customHeight="1">
      <c r="A682" s="288"/>
      <c r="E682" s="159"/>
      <c r="H682" s="159"/>
      <c r="K682" s="149"/>
    </row>
    <row r="683" spans="1:11" ht="15.75" customHeight="1">
      <c r="A683" s="288"/>
      <c r="E683" s="159"/>
      <c r="H683" s="159"/>
      <c r="K683" s="149"/>
    </row>
    <row r="684" spans="1:11" ht="15.75" customHeight="1">
      <c r="A684" s="288"/>
      <c r="E684" s="159"/>
      <c r="H684" s="159"/>
      <c r="K684" s="149"/>
    </row>
    <row r="685" spans="1:11" ht="15.75" customHeight="1">
      <c r="A685" s="288"/>
      <c r="E685" s="159"/>
      <c r="H685" s="159"/>
      <c r="K685" s="149"/>
    </row>
    <row r="686" spans="1:11" ht="15.75" customHeight="1">
      <c r="A686" s="288"/>
      <c r="E686" s="159"/>
      <c r="H686" s="159"/>
      <c r="K686" s="149"/>
    </row>
    <row r="687" spans="1:11" ht="15.75" customHeight="1">
      <c r="A687" s="288"/>
      <c r="E687" s="159"/>
      <c r="H687" s="159"/>
      <c r="K687" s="149"/>
    </row>
    <row r="688" spans="1:11" ht="15.75" customHeight="1">
      <c r="A688" s="288"/>
      <c r="E688" s="159"/>
      <c r="H688" s="159"/>
      <c r="K688" s="149"/>
    </row>
    <row r="689" spans="1:11" ht="15.75" customHeight="1">
      <c r="A689" s="288"/>
      <c r="E689" s="159"/>
      <c r="H689" s="159"/>
      <c r="K689" s="149"/>
    </row>
    <row r="690" spans="1:11" ht="15.75" customHeight="1">
      <c r="A690" s="288"/>
      <c r="E690" s="159"/>
      <c r="H690" s="159"/>
      <c r="K690" s="149"/>
    </row>
    <row r="691" spans="1:11" ht="15.75" customHeight="1">
      <c r="A691" s="288"/>
      <c r="E691" s="159"/>
      <c r="H691" s="159"/>
      <c r="K691" s="149"/>
    </row>
    <row r="692" spans="1:11" ht="15.75" customHeight="1">
      <c r="A692" s="288"/>
      <c r="E692" s="159"/>
      <c r="H692" s="159"/>
      <c r="K692" s="149"/>
    </row>
    <row r="693" spans="1:11" ht="15.75" customHeight="1">
      <c r="A693" s="288"/>
      <c r="E693" s="159"/>
      <c r="H693" s="159"/>
      <c r="K693" s="149"/>
    </row>
    <row r="694" spans="1:11" ht="15.75" customHeight="1">
      <c r="A694" s="288"/>
      <c r="E694" s="159"/>
      <c r="H694" s="159"/>
      <c r="K694" s="149"/>
    </row>
    <row r="695" spans="1:11" ht="15.75" customHeight="1">
      <c r="A695" s="288"/>
      <c r="E695" s="159"/>
      <c r="H695" s="159"/>
      <c r="K695" s="149"/>
    </row>
    <row r="696" spans="1:11" ht="15.75" customHeight="1">
      <c r="A696" s="288"/>
      <c r="E696" s="159"/>
      <c r="H696" s="159"/>
      <c r="K696" s="149"/>
    </row>
    <row r="697" spans="1:11" ht="15.75" customHeight="1">
      <c r="A697" s="288"/>
      <c r="E697" s="159"/>
      <c r="H697" s="159"/>
      <c r="K697" s="149"/>
    </row>
    <row r="698" spans="1:11" ht="15.75" customHeight="1">
      <c r="A698" s="288"/>
      <c r="E698" s="159"/>
      <c r="H698" s="159"/>
      <c r="K698" s="149"/>
    </row>
    <row r="699" spans="1:11" ht="15.75" customHeight="1">
      <c r="A699" s="288"/>
      <c r="E699" s="159"/>
      <c r="H699" s="159"/>
      <c r="K699" s="149"/>
    </row>
    <row r="700" spans="1:11" ht="15.75" customHeight="1">
      <c r="A700" s="288"/>
      <c r="E700" s="159"/>
      <c r="H700" s="159"/>
      <c r="K700" s="149"/>
    </row>
    <row r="701" spans="1:11" ht="15.75" customHeight="1">
      <c r="A701" s="288"/>
      <c r="E701" s="159"/>
      <c r="H701" s="159"/>
      <c r="K701" s="149"/>
    </row>
    <row r="702" spans="1:11" ht="15.75" customHeight="1">
      <c r="A702" s="288"/>
      <c r="E702" s="159"/>
      <c r="H702" s="159"/>
      <c r="K702" s="149"/>
    </row>
    <row r="703" spans="1:11" ht="15.75" customHeight="1">
      <c r="A703" s="288"/>
      <c r="E703" s="159"/>
      <c r="H703" s="159"/>
      <c r="K703" s="149"/>
    </row>
    <row r="704" spans="1:11" ht="15.75" customHeight="1">
      <c r="A704" s="288"/>
      <c r="E704" s="159"/>
      <c r="H704" s="159"/>
      <c r="K704" s="149"/>
    </row>
    <row r="705" spans="1:11" ht="15.75" customHeight="1">
      <c r="A705" s="288"/>
      <c r="E705" s="159"/>
      <c r="H705" s="159"/>
      <c r="K705" s="149"/>
    </row>
    <row r="706" spans="1:11" ht="15.75" customHeight="1">
      <c r="A706" s="288"/>
      <c r="E706" s="159"/>
      <c r="H706" s="159"/>
      <c r="K706" s="149"/>
    </row>
    <row r="707" spans="1:11" ht="15.75" customHeight="1">
      <c r="A707" s="288"/>
      <c r="E707" s="159"/>
      <c r="H707" s="159"/>
      <c r="K707" s="149"/>
    </row>
    <row r="708" spans="1:11" ht="15.75" customHeight="1">
      <c r="A708" s="288"/>
      <c r="E708" s="159"/>
      <c r="H708" s="159"/>
      <c r="K708" s="149"/>
    </row>
    <row r="709" spans="1:11" ht="15.75" customHeight="1">
      <c r="A709" s="288"/>
      <c r="E709" s="159"/>
      <c r="H709" s="159"/>
      <c r="K709" s="149"/>
    </row>
    <row r="710" spans="1:11" ht="15.75" customHeight="1">
      <c r="A710" s="288"/>
      <c r="E710" s="159"/>
      <c r="H710" s="159"/>
      <c r="K710" s="149"/>
    </row>
    <row r="711" spans="1:11" ht="15.75" customHeight="1">
      <c r="A711" s="288"/>
      <c r="E711" s="159"/>
      <c r="H711" s="159"/>
      <c r="K711" s="149"/>
    </row>
    <row r="712" spans="1:11" ht="15.75" customHeight="1">
      <c r="A712" s="288"/>
      <c r="E712" s="159"/>
      <c r="H712" s="159"/>
      <c r="K712" s="149"/>
    </row>
    <row r="713" spans="1:11" ht="15.75" customHeight="1">
      <c r="A713" s="288"/>
      <c r="E713" s="159"/>
      <c r="H713" s="159"/>
      <c r="K713" s="149"/>
    </row>
    <row r="714" spans="1:11" ht="15.75" customHeight="1">
      <c r="A714" s="288"/>
      <c r="E714" s="159"/>
      <c r="H714" s="159"/>
      <c r="K714" s="149"/>
    </row>
    <row r="715" spans="1:11" ht="15.75" customHeight="1">
      <c r="A715" s="288"/>
      <c r="E715" s="159"/>
      <c r="H715" s="159"/>
      <c r="K715" s="149"/>
    </row>
    <row r="716" spans="1:11" ht="15.75" customHeight="1">
      <c r="A716" s="288"/>
      <c r="E716" s="159"/>
      <c r="H716" s="159"/>
      <c r="K716" s="149"/>
    </row>
    <row r="717" spans="1:11" ht="15.75" customHeight="1">
      <c r="A717" s="288"/>
      <c r="E717" s="159"/>
      <c r="H717" s="159"/>
      <c r="K717" s="149"/>
    </row>
    <row r="718" spans="1:11" ht="15.75" customHeight="1">
      <c r="A718" s="288"/>
      <c r="E718" s="159"/>
      <c r="H718" s="159"/>
      <c r="K718" s="149"/>
    </row>
    <row r="719" spans="1:11" ht="15.75" customHeight="1">
      <c r="A719" s="288"/>
      <c r="E719" s="159"/>
      <c r="H719" s="159"/>
      <c r="K719" s="149"/>
    </row>
    <row r="720" spans="1:11" ht="15.75" customHeight="1">
      <c r="A720" s="288"/>
      <c r="E720" s="159"/>
      <c r="H720" s="159"/>
      <c r="K720" s="149"/>
    </row>
    <row r="721" spans="1:11" ht="15.75" customHeight="1">
      <c r="A721" s="288"/>
      <c r="E721" s="159"/>
      <c r="H721" s="159"/>
      <c r="K721" s="149"/>
    </row>
    <row r="722" spans="1:11" ht="15.75" customHeight="1">
      <c r="A722" s="288"/>
      <c r="E722" s="159"/>
      <c r="H722" s="159"/>
      <c r="K722" s="149"/>
    </row>
    <row r="723" spans="1:11" ht="15.75" customHeight="1">
      <c r="A723" s="288"/>
      <c r="E723" s="159"/>
      <c r="H723" s="159"/>
      <c r="K723" s="149"/>
    </row>
    <row r="724" spans="1:11" ht="15.75" customHeight="1">
      <c r="A724" s="288"/>
      <c r="E724" s="159"/>
      <c r="H724" s="159"/>
      <c r="K724" s="149"/>
    </row>
    <row r="725" spans="1:11" ht="15.75" customHeight="1">
      <c r="A725" s="288"/>
      <c r="E725" s="159"/>
      <c r="H725" s="159"/>
      <c r="K725" s="149"/>
    </row>
    <row r="726" spans="1:11" ht="15.75" customHeight="1">
      <c r="A726" s="288"/>
      <c r="E726" s="159"/>
      <c r="H726" s="159"/>
      <c r="K726" s="149"/>
    </row>
    <row r="727" spans="1:11" ht="15.75" customHeight="1">
      <c r="A727" s="288"/>
      <c r="E727" s="159"/>
      <c r="H727" s="159"/>
      <c r="K727" s="149"/>
    </row>
    <row r="728" spans="1:11" ht="15.75" customHeight="1">
      <c r="A728" s="288"/>
      <c r="E728" s="159"/>
      <c r="H728" s="159"/>
      <c r="K728" s="149"/>
    </row>
    <row r="729" spans="1:11" ht="15.75" customHeight="1">
      <c r="A729" s="288"/>
      <c r="E729" s="159"/>
      <c r="H729" s="159"/>
      <c r="K729" s="149"/>
    </row>
    <row r="730" spans="1:11" ht="15.75" customHeight="1">
      <c r="A730" s="288"/>
      <c r="E730" s="159"/>
      <c r="H730" s="159"/>
      <c r="K730" s="149"/>
    </row>
    <row r="731" spans="1:11" ht="15.75" customHeight="1">
      <c r="A731" s="288"/>
      <c r="E731" s="159"/>
      <c r="H731" s="159"/>
      <c r="K731" s="149"/>
    </row>
    <row r="732" spans="1:11" ht="15.75" customHeight="1">
      <c r="A732" s="288"/>
      <c r="E732" s="159"/>
      <c r="H732" s="159"/>
      <c r="K732" s="149"/>
    </row>
    <row r="733" spans="1:11" ht="15.75" customHeight="1">
      <c r="A733" s="288"/>
      <c r="E733" s="159"/>
      <c r="H733" s="159"/>
      <c r="K733" s="149"/>
    </row>
    <row r="734" spans="1:11" ht="15.75" customHeight="1">
      <c r="A734" s="288"/>
      <c r="E734" s="159"/>
      <c r="H734" s="159"/>
      <c r="K734" s="149"/>
    </row>
    <row r="735" spans="1:11" ht="15.75" customHeight="1">
      <c r="A735" s="288"/>
      <c r="E735" s="159"/>
      <c r="H735" s="159"/>
      <c r="K735" s="149"/>
    </row>
    <row r="736" spans="1:11" ht="15.75" customHeight="1">
      <c r="A736" s="288"/>
      <c r="E736" s="159"/>
      <c r="H736" s="159"/>
      <c r="K736" s="149"/>
    </row>
    <row r="737" spans="1:11" ht="15.75" customHeight="1">
      <c r="A737" s="288"/>
      <c r="E737" s="159"/>
      <c r="H737" s="159"/>
      <c r="K737" s="149"/>
    </row>
    <row r="738" spans="1:11" ht="15.75" customHeight="1">
      <c r="A738" s="288"/>
      <c r="E738" s="159"/>
      <c r="H738" s="159"/>
      <c r="K738" s="149"/>
    </row>
    <row r="739" spans="1:11" ht="15.75" customHeight="1">
      <c r="A739" s="288"/>
      <c r="E739" s="159"/>
      <c r="H739" s="159"/>
      <c r="K739" s="149"/>
    </row>
    <row r="740" spans="1:11" ht="15.75" customHeight="1">
      <c r="A740" s="288"/>
      <c r="E740" s="159"/>
      <c r="H740" s="159"/>
      <c r="K740" s="149"/>
    </row>
    <row r="741" spans="1:11" ht="15.75" customHeight="1">
      <c r="A741" s="288"/>
      <c r="E741" s="159"/>
      <c r="H741" s="159"/>
      <c r="K741" s="149"/>
    </row>
    <row r="742" spans="1:11" ht="15.75" customHeight="1">
      <c r="A742" s="288"/>
      <c r="E742" s="159"/>
      <c r="H742" s="159"/>
      <c r="K742" s="149"/>
    </row>
    <row r="743" spans="1:11" ht="15.75" customHeight="1">
      <c r="A743" s="288"/>
      <c r="E743" s="159"/>
      <c r="H743" s="159"/>
      <c r="K743" s="149"/>
    </row>
    <row r="744" spans="1:11" ht="15.75" customHeight="1">
      <c r="A744" s="288"/>
      <c r="E744" s="159"/>
      <c r="H744" s="159"/>
      <c r="K744" s="149"/>
    </row>
    <row r="745" spans="1:11" ht="15.75" customHeight="1">
      <c r="A745" s="288"/>
      <c r="E745" s="159"/>
      <c r="H745" s="159"/>
      <c r="K745" s="149"/>
    </row>
    <row r="746" spans="1:11" ht="15.75" customHeight="1">
      <c r="A746" s="288"/>
      <c r="E746" s="159"/>
      <c r="H746" s="159"/>
      <c r="K746" s="149"/>
    </row>
    <row r="747" spans="1:11" ht="15.75" customHeight="1">
      <c r="A747" s="288"/>
      <c r="E747" s="159"/>
      <c r="H747" s="159"/>
      <c r="K747" s="149"/>
    </row>
    <row r="748" spans="1:11" ht="15.75" customHeight="1">
      <c r="A748" s="288"/>
      <c r="E748" s="159"/>
      <c r="H748" s="159"/>
      <c r="K748" s="149"/>
    </row>
    <row r="749" spans="1:11" ht="15.75" customHeight="1">
      <c r="A749" s="288"/>
      <c r="E749" s="159"/>
      <c r="H749" s="159"/>
      <c r="K749" s="149"/>
    </row>
    <row r="750" spans="1:11" ht="15.75" customHeight="1">
      <c r="A750" s="288"/>
      <c r="E750" s="159"/>
      <c r="H750" s="159"/>
      <c r="K750" s="149"/>
    </row>
    <row r="751" spans="1:11" ht="15.75" customHeight="1">
      <c r="A751" s="288"/>
      <c r="E751" s="159"/>
      <c r="H751" s="159"/>
      <c r="K751" s="149"/>
    </row>
    <row r="752" spans="1:11" ht="15.75" customHeight="1">
      <c r="A752" s="288"/>
      <c r="E752" s="159"/>
      <c r="H752" s="159"/>
      <c r="K752" s="149"/>
    </row>
    <row r="753" spans="1:11" ht="15.75" customHeight="1">
      <c r="A753" s="288"/>
      <c r="E753" s="159"/>
      <c r="H753" s="159"/>
      <c r="K753" s="149"/>
    </row>
    <row r="754" spans="1:11" ht="15.75" customHeight="1">
      <c r="A754" s="288"/>
      <c r="E754" s="159"/>
      <c r="H754" s="159"/>
      <c r="K754" s="149"/>
    </row>
    <row r="755" spans="1:11" ht="15.75" customHeight="1">
      <c r="A755" s="288"/>
      <c r="E755" s="159"/>
      <c r="H755" s="159"/>
      <c r="K755" s="149"/>
    </row>
    <row r="756" spans="1:11" ht="15.75" customHeight="1">
      <c r="A756" s="288"/>
      <c r="E756" s="159"/>
      <c r="H756" s="159"/>
      <c r="K756" s="149"/>
    </row>
    <row r="757" spans="1:11" ht="15.75" customHeight="1">
      <c r="A757" s="288"/>
      <c r="E757" s="159"/>
      <c r="H757" s="159"/>
      <c r="K757" s="149"/>
    </row>
    <row r="758" spans="1:11" ht="15.75" customHeight="1">
      <c r="A758" s="288"/>
      <c r="E758" s="159"/>
      <c r="H758" s="159"/>
      <c r="K758" s="149"/>
    </row>
    <row r="759" spans="1:11" ht="15.75" customHeight="1">
      <c r="A759" s="288"/>
      <c r="E759" s="159"/>
      <c r="H759" s="159"/>
      <c r="K759" s="149"/>
    </row>
    <row r="760" spans="1:11" ht="15.75" customHeight="1">
      <c r="A760" s="288"/>
      <c r="E760" s="159"/>
      <c r="H760" s="159"/>
      <c r="K760" s="149"/>
    </row>
    <row r="761" spans="1:11" ht="15.75" customHeight="1">
      <c r="A761" s="288"/>
      <c r="E761" s="159"/>
      <c r="H761" s="159"/>
      <c r="K761" s="149"/>
    </row>
    <row r="762" spans="1:11" ht="15.75" customHeight="1">
      <c r="A762" s="288"/>
      <c r="E762" s="159"/>
      <c r="H762" s="159"/>
      <c r="K762" s="149"/>
    </row>
    <row r="763" spans="1:11" ht="15.75" customHeight="1">
      <c r="A763" s="288"/>
      <c r="E763" s="159"/>
      <c r="H763" s="159"/>
      <c r="K763" s="149"/>
    </row>
    <row r="764" spans="1:11" ht="15.75" customHeight="1">
      <c r="A764" s="288"/>
      <c r="E764" s="159"/>
      <c r="H764" s="159"/>
      <c r="K764" s="149"/>
    </row>
    <row r="765" spans="1:11" ht="15.75" customHeight="1">
      <c r="A765" s="288"/>
      <c r="E765" s="159"/>
      <c r="H765" s="159"/>
      <c r="K765" s="149"/>
    </row>
    <row r="766" spans="1:11" ht="15.75" customHeight="1">
      <c r="A766" s="288"/>
      <c r="E766" s="159"/>
      <c r="H766" s="159"/>
      <c r="K766" s="149"/>
    </row>
    <row r="767" spans="1:11" ht="15.75" customHeight="1">
      <c r="A767" s="288"/>
      <c r="E767" s="159"/>
      <c r="H767" s="159"/>
      <c r="K767" s="149"/>
    </row>
    <row r="768" spans="1:11" ht="15.75" customHeight="1">
      <c r="A768" s="288"/>
      <c r="E768" s="159"/>
      <c r="H768" s="159"/>
      <c r="K768" s="149"/>
    </row>
    <row r="769" spans="1:11" ht="15.75" customHeight="1">
      <c r="A769" s="288"/>
      <c r="E769" s="159"/>
      <c r="H769" s="159"/>
      <c r="K769" s="149"/>
    </row>
    <row r="770" spans="1:11" ht="15.75" customHeight="1">
      <c r="A770" s="288"/>
      <c r="E770" s="159"/>
      <c r="H770" s="159"/>
      <c r="K770" s="149"/>
    </row>
    <row r="771" spans="1:11" ht="15.75" customHeight="1">
      <c r="A771" s="288"/>
      <c r="E771" s="159"/>
      <c r="H771" s="159"/>
      <c r="K771" s="149"/>
    </row>
    <row r="772" spans="1:11" ht="15.75" customHeight="1">
      <c r="A772" s="288"/>
      <c r="E772" s="159"/>
      <c r="H772" s="159"/>
      <c r="K772" s="149"/>
    </row>
    <row r="773" spans="1:11" ht="15.75" customHeight="1">
      <c r="A773" s="288"/>
      <c r="E773" s="159"/>
      <c r="H773" s="159"/>
      <c r="K773" s="149"/>
    </row>
    <row r="774" spans="1:11" ht="15.75" customHeight="1">
      <c r="A774" s="288"/>
      <c r="E774" s="159"/>
      <c r="H774" s="159"/>
      <c r="K774" s="149"/>
    </row>
    <row r="775" spans="1:11" ht="15.75" customHeight="1">
      <c r="A775" s="288"/>
      <c r="E775" s="159"/>
      <c r="H775" s="159"/>
      <c r="K775" s="149"/>
    </row>
    <row r="776" spans="1:11" ht="15.75" customHeight="1">
      <c r="A776" s="288"/>
      <c r="E776" s="159"/>
      <c r="H776" s="159"/>
      <c r="K776" s="149"/>
    </row>
    <row r="777" spans="1:11" ht="15.75" customHeight="1">
      <c r="A777" s="288"/>
      <c r="E777" s="159"/>
      <c r="H777" s="159"/>
      <c r="K777" s="149"/>
    </row>
    <row r="778" spans="1:11" ht="15.75" customHeight="1">
      <c r="A778" s="288"/>
      <c r="E778" s="159"/>
      <c r="H778" s="159"/>
      <c r="K778" s="149"/>
    </row>
    <row r="779" spans="1:11" ht="15.75" customHeight="1">
      <c r="A779" s="288"/>
      <c r="E779" s="159"/>
      <c r="H779" s="159"/>
      <c r="K779" s="149"/>
    </row>
    <row r="780" spans="1:11" ht="15.75" customHeight="1">
      <c r="A780" s="288"/>
      <c r="E780" s="159"/>
      <c r="H780" s="159"/>
      <c r="K780" s="149"/>
    </row>
    <row r="781" spans="1:11" ht="15.75" customHeight="1">
      <c r="A781" s="288"/>
      <c r="E781" s="159"/>
      <c r="H781" s="159"/>
      <c r="K781" s="149"/>
    </row>
    <row r="782" spans="1:11" ht="15.75" customHeight="1">
      <c r="A782" s="288"/>
      <c r="E782" s="159"/>
      <c r="H782" s="159"/>
      <c r="K782" s="149"/>
    </row>
    <row r="783" spans="1:11" ht="15.75" customHeight="1">
      <c r="A783" s="288"/>
      <c r="E783" s="159"/>
      <c r="H783" s="159"/>
      <c r="K783" s="149"/>
    </row>
    <row r="784" spans="1:11" ht="15.75" customHeight="1">
      <c r="A784" s="288"/>
      <c r="E784" s="159"/>
      <c r="H784" s="159"/>
      <c r="K784" s="149"/>
    </row>
    <row r="785" spans="1:11" ht="15.75" customHeight="1">
      <c r="A785" s="288"/>
      <c r="E785" s="159"/>
      <c r="H785" s="159"/>
      <c r="K785" s="149"/>
    </row>
    <row r="786" spans="1:11" ht="15.75" customHeight="1">
      <c r="A786" s="288"/>
      <c r="E786" s="159"/>
      <c r="H786" s="159"/>
      <c r="K786" s="149"/>
    </row>
    <row r="787" spans="1:11" ht="15.75" customHeight="1">
      <c r="A787" s="288"/>
      <c r="E787" s="159"/>
      <c r="H787" s="159"/>
      <c r="K787" s="149"/>
    </row>
    <row r="788" spans="1:11" ht="15.75" customHeight="1">
      <c r="A788" s="288"/>
      <c r="E788" s="159"/>
      <c r="H788" s="159"/>
      <c r="K788" s="149"/>
    </row>
    <row r="789" spans="1:11" ht="15.75" customHeight="1">
      <c r="A789" s="288"/>
      <c r="E789" s="159"/>
      <c r="H789" s="159"/>
      <c r="K789" s="149"/>
    </row>
    <row r="790" spans="1:11" ht="15.75" customHeight="1">
      <c r="A790" s="288"/>
      <c r="E790" s="159"/>
      <c r="H790" s="159"/>
      <c r="K790" s="149"/>
    </row>
    <row r="791" spans="1:11" ht="15.75" customHeight="1">
      <c r="A791" s="288"/>
      <c r="E791" s="159"/>
      <c r="H791" s="159"/>
      <c r="K791" s="149"/>
    </row>
    <row r="792" spans="1:11" ht="15.75" customHeight="1">
      <c r="A792" s="288"/>
      <c r="E792" s="159"/>
      <c r="H792" s="159"/>
      <c r="K792" s="149"/>
    </row>
    <row r="793" spans="1:11" ht="15.75" customHeight="1">
      <c r="A793" s="288"/>
      <c r="E793" s="159"/>
      <c r="H793" s="159"/>
      <c r="K793" s="149"/>
    </row>
    <row r="794" spans="1:11" ht="15.75" customHeight="1">
      <c r="A794" s="288"/>
      <c r="E794" s="159"/>
      <c r="H794" s="159"/>
      <c r="K794" s="149"/>
    </row>
    <row r="795" spans="1:11" ht="15.75" customHeight="1">
      <c r="A795" s="288"/>
      <c r="E795" s="159"/>
      <c r="H795" s="159"/>
      <c r="K795" s="149"/>
    </row>
    <row r="796" spans="1:11" ht="15.75" customHeight="1">
      <c r="A796" s="288"/>
      <c r="E796" s="159"/>
      <c r="H796" s="159"/>
      <c r="K796" s="149"/>
    </row>
    <row r="797" spans="1:11" ht="15.75" customHeight="1">
      <c r="A797" s="288"/>
      <c r="E797" s="159"/>
      <c r="H797" s="159"/>
      <c r="K797" s="149"/>
    </row>
    <row r="798" spans="1:11" ht="15.75" customHeight="1">
      <c r="A798" s="288"/>
      <c r="E798" s="159"/>
      <c r="H798" s="159"/>
      <c r="K798" s="149"/>
    </row>
    <row r="799" spans="1:11" ht="15.75" customHeight="1">
      <c r="A799" s="288"/>
      <c r="E799" s="159"/>
      <c r="H799" s="159"/>
      <c r="K799" s="149"/>
    </row>
    <row r="800" spans="1:11" ht="15.75" customHeight="1">
      <c r="A800" s="288"/>
      <c r="E800" s="159"/>
      <c r="H800" s="159"/>
      <c r="K800" s="149"/>
    </row>
    <row r="801" spans="1:11" ht="15.75" customHeight="1">
      <c r="A801" s="288"/>
      <c r="E801" s="159"/>
      <c r="H801" s="159"/>
      <c r="K801" s="149"/>
    </row>
    <row r="802" spans="1:11" ht="15.75" customHeight="1">
      <c r="A802" s="288"/>
      <c r="E802" s="159"/>
      <c r="H802" s="159"/>
      <c r="K802" s="149"/>
    </row>
    <row r="803" spans="1:11" ht="15.75" customHeight="1">
      <c r="A803" s="288"/>
      <c r="E803" s="159"/>
      <c r="H803" s="159"/>
      <c r="K803" s="149"/>
    </row>
    <row r="804" spans="1:11" ht="15.75" customHeight="1">
      <c r="A804" s="288"/>
      <c r="E804" s="159"/>
      <c r="H804" s="159"/>
      <c r="K804" s="149"/>
    </row>
    <row r="805" spans="1:11" ht="15.75" customHeight="1">
      <c r="A805" s="288"/>
      <c r="E805" s="159"/>
      <c r="H805" s="159"/>
      <c r="K805" s="149"/>
    </row>
    <row r="806" spans="1:11" ht="15.75" customHeight="1">
      <c r="A806" s="288"/>
      <c r="E806" s="159"/>
      <c r="H806" s="159"/>
      <c r="K806" s="149"/>
    </row>
    <row r="807" spans="1:11" ht="15.75" customHeight="1">
      <c r="A807" s="288"/>
      <c r="E807" s="159"/>
      <c r="H807" s="159"/>
      <c r="K807" s="149"/>
    </row>
    <row r="808" spans="1:11" ht="15.75" customHeight="1">
      <c r="A808" s="288"/>
      <c r="E808" s="159"/>
      <c r="H808" s="159"/>
      <c r="K808" s="149"/>
    </row>
    <row r="809" spans="1:11" ht="15.75" customHeight="1">
      <c r="A809" s="288"/>
      <c r="E809" s="159"/>
      <c r="H809" s="159"/>
      <c r="K809" s="149"/>
    </row>
    <row r="810" spans="1:11" ht="15.75" customHeight="1">
      <c r="A810" s="288"/>
      <c r="E810" s="159"/>
      <c r="H810" s="159"/>
      <c r="K810" s="149"/>
    </row>
    <row r="811" spans="1:11" ht="15.75" customHeight="1">
      <c r="A811" s="288"/>
      <c r="E811" s="159"/>
      <c r="H811" s="159"/>
      <c r="K811" s="149"/>
    </row>
    <row r="812" spans="1:11" ht="15.75" customHeight="1">
      <c r="A812" s="288"/>
      <c r="E812" s="159"/>
      <c r="H812" s="159"/>
      <c r="K812" s="149"/>
    </row>
    <row r="813" spans="1:11" ht="15.75" customHeight="1">
      <c r="A813" s="288"/>
      <c r="E813" s="159"/>
      <c r="H813" s="159"/>
      <c r="K813" s="149"/>
    </row>
    <row r="814" spans="1:11" ht="15.75" customHeight="1">
      <c r="A814" s="288"/>
      <c r="E814" s="159"/>
      <c r="H814" s="159"/>
      <c r="K814" s="149"/>
    </row>
    <row r="815" spans="1:11" ht="15.75" customHeight="1">
      <c r="A815" s="288"/>
      <c r="E815" s="159"/>
      <c r="H815" s="159"/>
      <c r="K815" s="149"/>
    </row>
    <row r="816" spans="1:11" ht="15.75" customHeight="1">
      <c r="A816" s="288"/>
      <c r="E816" s="159"/>
      <c r="H816" s="159"/>
      <c r="K816" s="149"/>
    </row>
    <row r="817" spans="1:11" ht="15.75" customHeight="1">
      <c r="A817" s="288"/>
      <c r="E817" s="159"/>
      <c r="H817" s="159"/>
      <c r="K817" s="149"/>
    </row>
    <row r="818" spans="1:11" ht="15.75" customHeight="1">
      <c r="A818" s="288"/>
      <c r="E818" s="159"/>
      <c r="H818" s="159"/>
      <c r="K818" s="149"/>
    </row>
    <row r="819" spans="1:11" ht="15.75" customHeight="1">
      <c r="A819" s="288"/>
      <c r="E819" s="159"/>
      <c r="H819" s="159"/>
      <c r="K819" s="149"/>
    </row>
    <row r="820" spans="1:11" ht="15.75" customHeight="1">
      <c r="A820" s="288"/>
      <c r="E820" s="159"/>
      <c r="H820" s="159"/>
      <c r="K820" s="149"/>
    </row>
    <row r="821" spans="1:11" ht="15.75" customHeight="1">
      <c r="A821" s="288"/>
      <c r="E821" s="159"/>
      <c r="H821" s="159"/>
      <c r="K821" s="149"/>
    </row>
    <row r="822" spans="1:11" ht="15.75" customHeight="1">
      <c r="A822" s="288"/>
      <c r="E822" s="159"/>
      <c r="H822" s="159"/>
      <c r="K822" s="149"/>
    </row>
    <row r="823" spans="1:11" ht="15.75" customHeight="1">
      <c r="A823" s="288"/>
      <c r="E823" s="159"/>
      <c r="H823" s="159"/>
      <c r="K823" s="149"/>
    </row>
    <row r="824" spans="1:11" ht="15.75" customHeight="1">
      <c r="A824" s="288"/>
      <c r="E824" s="159"/>
      <c r="H824" s="159"/>
      <c r="K824" s="149"/>
    </row>
    <row r="825" spans="1:11" ht="15.75" customHeight="1">
      <c r="A825" s="288"/>
      <c r="E825" s="159"/>
      <c r="H825" s="159"/>
      <c r="K825" s="149"/>
    </row>
    <row r="826" spans="1:11" ht="15.75" customHeight="1">
      <c r="A826" s="288"/>
      <c r="E826" s="159"/>
      <c r="H826" s="159"/>
      <c r="K826" s="149"/>
    </row>
    <row r="827" spans="1:11" ht="15.75" customHeight="1">
      <c r="A827" s="288"/>
      <c r="E827" s="159"/>
      <c r="H827" s="159"/>
      <c r="K827" s="149"/>
    </row>
    <row r="828" spans="1:11" ht="15.75" customHeight="1">
      <c r="A828" s="288"/>
      <c r="E828" s="159"/>
      <c r="H828" s="159"/>
      <c r="K828" s="149"/>
    </row>
    <row r="829" spans="1:11" ht="15.75" customHeight="1">
      <c r="A829" s="288"/>
      <c r="E829" s="159"/>
      <c r="H829" s="159"/>
      <c r="K829" s="149"/>
    </row>
    <row r="830" spans="1:11" ht="15.75" customHeight="1">
      <c r="A830" s="288"/>
      <c r="E830" s="159"/>
      <c r="H830" s="159"/>
      <c r="K830" s="149"/>
    </row>
    <row r="831" spans="1:11" ht="15.75" customHeight="1">
      <c r="A831" s="288"/>
      <c r="E831" s="159"/>
      <c r="H831" s="159"/>
      <c r="K831" s="149"/>
    </row>
    <row r="832" spans="1:11" ht="15.75" customHeight="1">
      <c r="A832" s="288"/>
      <c r="E832" s="159"/>
      <c r="H832" s="159"/>
      <c r="K832" s="149"/>
    </row>
    <row r="833" spans="1:11" ht="15.75" customHeight="1">
      <c r="A833" s="288"/>
      <c r="E833" s="159"/>
      <c r="H833" s="159"/>
      <c r="K833" s="149"/>
    </row>
    <row r="834" spans="1:11" ht="15.75" customHeight="1">
      <c r="A834" s="288"/>
      <c r="E834" s="159"/>
      <c r="H834" s="159"/>
      <c r="K834" s="149"/>
    </row>
    <row r="835" spans="1:11" ht="15.75" customHeight="1">
      <c r="A835" s="288"/>
      <c r="E835" s="159"/>
      <c r="H835" s="159"/>
      <c r="K835" s="149"/>
    </row>
    <row r="836" spans="1:11" ht="15.75" customHeight="1">
      <c r="A836" s="288"/>
      <c r="E836" s="159"/>
      <c r="H836" s="159"/>
      <c r="K836" s="149"/>
    </row>
    <row r="837" spans="1:11" ht="15.75" customHeight="1">
      <c r="A837" s="288"/>
      <c r="E837" s="159"/>
      <c r="H837" s="159"/>
      <c r="K837" s="149"/>
    </row>
    <row r="838" spans="1:11" ht="15.75" customHeight="1">
      <c r="A838" s="288"/>
      <c r="E838" s="159"/>
      <c r="H838" s="159"/>
      <c r="K838" s="149"/>
    </row>
    <row r="839" spans="1:11" ht="15.75" customHeight="1">
      <c r="A839" s="288"/>
      <c r="E839" s="159"/>
      <c r="H839" s="159"/>
      <c r="K839" s="149"/>
    </row>
    <row r="840" spans="1:11" ht="15.75" customHeight="1">
      <c r="A840" s="288"/>
      <c r="E840" s="159"/>
      <c r="H840" s="159"/>
      <c r="K840" s="149"/>
    </row>
    <row r="841" spans="1:11" ht="15.75" customHeight="1">
      <c r="A841" s="288"/>
      <c r="E841" s="159"/>
      <c r="H841" s="159"/>
      <c r="K841" s="149"/>
    </row>
    <row r="842" spans="1:11" ht="15.75" customHeight="1">
      <c r="A842" s="288"/>
      <c r="E842" s="159"/>
      <c r="H842" s="159"/>
      <c r="K842" s="149"/>
    </row>
    <row r="843" spans="1:11" ht="15.75" customHeight="1">
      <c r="A843" s="288"/>
      <c r="E843" s="159"/>
      <c r="H843" s="159"/>
      <c r="K843" s="149"/>
    </row>
    <row r="844" spans="1:11" ht="15.75" customHeight="1">
      <c r="A844" s="288"/>
      <c r="E844" s="159"/>
      <c r="H844" s="159"/>
      <c r="K844" s="149"/>
    </row>
    <row r="845" spans="1:11" ht="15.75" customHeight="1">
      <c r="A845" s="288"/>
      <c r="E845" s="159"/>
      <c r="H845" s="159"/>
      <c r="K845" s="149"/>
    </row>
    <row r="846" spans="1:11" ht="15.75" customHeight="1">
      <c r="A846" s="288"/>
      <c r="E846" s="159"/>
      <c r="H846" s="159"/>
      <c r="K846" s="149"/>
    </row>
    <row r="847" spans="1:11" ht="15.75" customHeight="1">
      <c r="A847" s="288"/>
      <c r="E847" s="159"/>
      <c r="H847" s="159"/>
      <c r="K847" s="149"/>
    </row>
    <row r="848" spans="1:11" ht="15.75" customHeight="1">
      <c r="A848" s="288"/>
      <c r="E848" s="159"/>
      <c r="H848" s="159"/>
      <c r="K848" s="149"/>
    </row>
    <row r="849" spans="1:11" ht="15.75" customHeight="1">
      <c r="A849" s="288"/>
      <c r="E849" s="159"/>
      <c r="H849" s="159"/>
      <c r="K849" s="149"/>
    </row>
    <row r="850" spans="1:11" ht="15.75" customHeight="1">
      <c r="A850" s="288"/>
      <c r="E850" s="159"/>
      <c r="H850" s="159"/>
      <c r="K850" s="149"/>
    </row>
    <row r="851" spans="1:11" ht="15.75" customHeight="1">
      <c r="A851" s="288"/>
      <c r="E851" s="159"/>
      <c r="H851" s="159"/>
      <c r="K851" s="149"/>
    </row>
    <row r="852" spans="1:11" ht="15.75" customHeight="1">
      <c r="A852" s="288"/>
      <c r="E852" s="159"/>
      <c r="H852" s="159"/>
      <c r="K852" s="149"/>
    </row>
    <row r="853" spans="1:11" ht="15.75" customHeight="1">
      <c r="A853" s="288"/>
      <c r="E853" s="159"/>
      <c r="H853" s="159"/>
      <c r="K853" s="149"/>
    </row>
    <row r="854" spans="1:11" ht="15.75" customHeight="1">
      <c r="A854" s="288"/>
      <c r="E854" s="159"/>
      <c r="H854" s="159"/>
      <c r="K854" s="149"/>
    </row>
    <row r="855" spans="1:11" ht="15.75" customHeight="1">
      <c r="A855" s="288"/>
      <c r="E855" s="159"/>
      <c r="H855" s="159"/>
      <c r="K855" s="149"/>
    </row>
    <row r="856" spans="1:11" ht="15.75" customHeight="1">
      <c r="A856" s="288"/>
      <c r="E856" s="159"/>
      <c r="H856" s="159"/>
      <c r="K856" s="149"/>
    </row>
    <row r="857" spans="1:11" ht="15.75" customHeight="1">
      <c r="A857" s="288"/>
      <c r="E857" s="159"/>
      <c r="H857" s="159"/>
      <c r="K857" s="149"/>
    </row>
    <row r="858" spans="1:11" ht="15.75" customHeight="1">
      <c r="A858" s="288"/>
      <c r="E858" s="159"/>
      <c r="H858" s="159"/>
      <c r="K858" s="149"/>
    </row>
    <row r="859" spans="1:11" ht="15.75" customHeight="1">
      <c r="A859" s="288"/>
      <c r="E859" s="159"/>
      <c r="H859" s="159"/>
      <c r="K859" s="149"/>
    </row>
    <row r="860" spans="1:11" ht="15.75" customHeight="1">
      <c r="A860" s="288"/>
      <c r="E860" s="159"/>
      <c r="H860" s="159"/>
      <c r="K860" s="149"/>
    </row>
    <row r="861" spans="1:11" ht="15.75" customHeight="1">
      <c r="A861" s="288"/>
      <c r="E861" s="159"/>
      <c r="H861" s="159"/>
      <c r="K861" s="149"/>
    </row>
    <row r="862" spans="1:11" ht="15.75" customHeight="1">
      <c r="A862" s="288"/>
      <c r="E862" s="159"/>
      <c r="H862" s="159"/>
      <c r="K862" s="149"/>
    </row>
    <row r="863" spans="1:11" ht="15.75" customHeight="1">
      <c r="A863" s="288"/>
      <c r="E863" s="159"/>
      <c r="H863" s="159"/>
      <c r="K863" s="149"/>
    </row>
    <row r="864" spans="1:11" ht="15.75" customHeight="1">
      <c r="A864" s="288"/>
      <c r="E864" s="159"/>
      <c r="H864" s="159"/>
      <c r="K864" s="149"/>
    </row>
    <row r="865" spans="1:11" ht="15.75" customHeight="1">
      <c r="A865" s="288"/>
      <c r="E865" s="159"/>
      <c r="H865" s="159"/>
      <c r="K865" s="149"/>
    </row>
    <row r="866" spans="1:11" ht="15.75" customHeight="1">
      <c r="A866" s="288"/>
      <c r="E866" s="159"/>
      <c r="H866" s="159"/>
      <c r="K866" s="149"/>
    </row>
    <row r="867" spans="1:11" ht="15.75" customHeight="1">
      <c r="A867" s="288"/>
      <c r="E867" s="159"/>
      <c r="H867" s="159"/>
      <c r="K867" s="149"/>
    </row>
    <row r="868" spans="1:11" ht="15.75" customHeight="1">
      <c r="A868" s="288"/>
      <c r="E868" s="159"/>
      <c r="H868" s="159"/>
      <c r="K868" s="149"/>
    </row>
    <row r="869" spans="1:11" ht="15.75" customHeight="1">
      <c r="A869" s="288"/>
      <c r="E869" s="159"/>
      <c r="H869" s="159"/>
      <c r="K869" s="149"/>
    </row>
    <row r="870" spans="1:11" ht="15.75" customHeight="1">
      <c r="A870" s="288"/>
      <c r="E870" s="159"/>
      <c r="H870" s="159"/>
      <c r="K870" s="149"/>
    </row>
    <row r="871" spans="1:11" ht="15.75" customHeight="1">
      <c r="A871" s="288"/>
      <c r="E871" s="159"/>
      <c r="H871" s="159"/>
      <c r="K871" s="149"/>
    </row>
    <row r="872" spans="1:11" ht="15.75" customHeight="1">
      <c r="A872" s="288"/>
      <c r="E872" s="159"/>
      <c r="H872" s="159"/>
      <c r="K872" s="149"/>
    </row>
    <row r="873" spans="1:11" ht="15.75" customHeight="1">
      <c r="A873" s="288"/>
      <c r="E873" s="159"/>
      <c r="H873" s="159"/>
      <c r="K873" s="149"/>
    </row>
    <row r="874" spans="1:11" ht="15.75" customHeight="1">
      <c r="A874" s="288"/>
      <c r="E874" s="159"/>
      <c r="H874" s="159"/>
      <c r="K874" s="149"/>
    </row>
    <row r="875" spans="1:11" ht="15.75" customHeight="1">
      <c r="A875" s="288"/>
      <c r="E875" s="159"/>
      <c r="H875" s="159"/>
      <c r="K875" s="149"/>
    </row>
    <row r="876" spans="1:11" ht="15.75" customHeight="1">
      <c r="A876" s="288"/>
      <c r="E876" s="159"/>
      <c r="H876" s="159"/>
      <c r="K876" s="149"/>
    </row>
    <row r="877" spans="1:11" ht="15.75" customHeight="1">
      <c r="A877" s="288"/>
      <c r="E877" s="159"/>
      <c r="H877" s="159"/>
      <c r="K877" s="149"/>
    </row>
    <row r="878" spans="1:11" ht="15.75" customHeight="1">
      <c r="A878" s="288"/>
      <c r="E878" s="159"/>
      <c r="H878" s="159"/>
      <c r="K878" s="149"/>
    </row>
    <row r="879" spans="1:11" ht="15.75" customHeight="1">
      <c r="A879" s="288"/>
      <c r="E879" s="159"/>
      <c r="H879" s="159"/>
      <c r="K879" s="149"/>
    </row>
    <row r="880" spans="1:11" ht="15.75" customHeight="1">
      <c r="A880" s="288"/>
      <c r="E880" s="159"/>
      <c r="H880" s="159"/>
      <c r="K880" s="149"/>
    </row>
    <row r="881" spans="1:11" ht="15.75" customHeight="1">
      <c r="A881" s="288"/>
      <c r="E881" s="159"/>
      <c r="H881" s="159"/>
      <c r="K881" s="149"/>
    </row>
    <row r="882" spans="1:11" ht="15.75" customHeight="1">
      <c r="A882" s="288"/>
      <c r="E882" s="159"/>
      <c r="H882" s="159"/>
      <c r="K882" s="149"/>
    </row>
    <row r="883" spans="1:11" ht="15.75" customHeight="1">
      <c r="A883" s="288"/>
      <c r="E883" s="159"/>
      <c r="H883" s="159"/>
      <c r="K883" s="149"/>
    </row>
    <row r="884" spans="1:11" ht="15.75" customHeight="1">
      <c r="A884" s="288"/>
      <c r="E884" s="159"/>
      <c r="H884" s="159"/>
      <c r="K884" s="149"/>
    </row>
    <row r="885" spans="1:11" ht="15.75" customHeight="1">
      <c r="A885" s="288"/>
      <c r="E885" s="159"/>
      <c r="H885" s="159"/>
      <c r="K885" s="149"/>
    </row>
    <row r="886" spans="1:11" ht="15.75" customHeight="1">
      <c r="A886" s="288"/>
      <c r="E886" s="159"/>
      <c r="H886" s="159"/>
      <c r="K886" s="149"/>
    </row>
    <row r="887" spans="1:11" ht="15.75" customHeight="1">
      <c r="A887" s="288"/>
      <c r="E887" s="159"/>
      <c r="H887" s="159"/>
      <c r="K887" s="149"/>
    </row>
    <row r="888" spans="1:11" ht="15.75" customHeight="1">
      <c r="A888" s="288"/>
      <c r="E888" s="159"/>
      <c r="H888" s="159"/>
      <c r="K888" s="149"/>
    </row>
    <row r="889" spans="1:11" ht="15.75" customHeight="1">
      <c r="A889" s="288"/>
      <c r="E889" s="159"/>
      <c r="H889" s="159"/>
      <c r="K889" s="149"/>
    </row>
    <row r="890" spans="1:11" ht="15.75" customHeight="1">
      <c r="A890" s="288"/>
      <c r="E890" s="159"/>
      <c r="H890" s="159"/>
      <c r="K890" s="149"/>
    </row>
    <row r="891" spans="1:11" ht="15.75" customHeight="1">
      <c r="A891" s="288"/>
      <c r="E891" s="159"/>
      <c r="H891" s="159"/>
      <c r="K891" s="149"/>
    </row>
    <row r="892" spans="1:11" ht="15.75" customHeight="1">
      <c r="A892" s="288"/>
      <c r="E892" s="159"/>
      <c r="H892" s="159"/>
      <c r="K892" s="149"/>
    </row>
    <row r="893" spans="1:11" ht="15.75" customHeight="1">
      <c r="A893" s="288"/>
      <c r="E893" s="159"/>
      <c r="H893" s="159"/>
      <c r="K893" s="149"/>
    </row>
    <row r="894" spans="1:11" ht="15.75" customHeight="1">
      <c r="A894" s="288"/>
      <c r="E894" s="159"/>
      <c r="H894" s="159"/>
      <c r="K894" s="149"/>
    </row>
    <row r="895" spans="1:11" ht="15.75" customHeight="1">
      <c r="A895" s="288"/>
      <c r="E895" s="159"/>
      <c r="H895" s="159"/>
      <c r="K895" s="149"/>
    </row>
    <row r="896" spans="1:11" ht="15.75" customHeight="1">
      <c r="A896" s="288"/>
      <c r="E896" s="159"/>
      <c r="H896" s="159"/>
      <c r="K896" s="149"/>
    </row>
    <row r="897" spans="1:11" ht="15.75" customHeight="1">
      <c r="A897" s="288"/>
      <c r="E897" s="159"/>
      <c r="H897" s="159"/>
      <c r="K897" s="149"/>
    </row>
    <row r="898" spans="1:11" ht="15.75" customHeight="1">
      <c r="A898" s="288"/>
      <c r="E898" s="159"/>
      <c r="H898" s="159"/>
      <c r="K898" s="149"/>
    </row>
    <row r="899" spans="1:11" ht="15.75" customHeight="1">
      <c r="A899" s="288"/>
      <c r="E899" s="159"/>
      <c r="H899" s="159"/>
      <c r="K899" s="149"/>
    </row>
    <row r="900" spans="1:11" ht="15.75" customHeight="1">
      <c r="A900" s="288"/>
      <c r="E900" s="159"/>
      <c r="H900" s="159"/>
      <c r="K900" s="149"/>
    </row>
    <row r="901" spans="1:11" ht="15.75" customHeight="1">
      <c r="A901" s="288"/>
      <c r="E901" s="159"/>
      <c r="H901" s="159"/>
      <c r="K901" s="149"/>
    </row>
    <row r="902" spans="1:11" ht="15.75" customHeight="1">
      <c r="A902" s="288"/>
      <c r="E902" s="159"/>
      <c r="H902" s="159"/>
      <c r="K902" s="149"/>
    </row>
    <row r="903" spans="1:11" ht="15.75" customHeight="1">
      <c r="A903" s="288"/>
      <c r="E903" s="159"/>
      <c r="H903" s="159"/>
      <c r="K903" s="149"/>
    </row>
    <row r="904" spans="1:11" ht="15.75" customHeight="1">
      <c r="A904" s="288"/>
      <c r="E904" s="159"/>
      <c r="H904" s="159"/>
      <c r="K904" s="149"/>
    </row>
    <row r="905" spans="1:11" ht="15.75" customHeight="1">
      <c r="A905" s="288"/>
      <c r="E905" s="159"/>
      <c r="H905" s="159"/>
      <c r="K905" s="149"/>
    </row>
    <row r="906" spans="1:11" ht="15.75" customHeight="1">
      <c r="A906" s="288"/>
      <c r="E906" s="159"/>
      <c r="H906" s="159"/>
      <c r="K906" s="149"/>
    </row>
    <row r="907" spans="1:11" ht="15.75" customHeight="1">
      <c r="A907" s="288"/>
      <c r="E907" s="159"/>
      <c r="H907" s="159"/>
      <c r="K907" s="149"/>
    </row>
    <row r="908" spans="1:11" ht="15.75" customHeight="1">
      <c r="A908" s="288"/>
      <c r="E908" s="159"/>
      <c r="H908" s="159"/>
      <c r="K908" s="149"/>
    </row>
    <row r="909" spans="1:11" ht="15.75" customHeight="1">
      <c r="A909" s="288"/>
      <c r="E909" s="159"/>
      <c r="H909" s="159"/>
      <c r="K909" s="149"/>
    </row>
    <row r="910" spans="1:11" ht="15.75" customHeight="1">
      <c r="A910" s="288"/>
      <c r="E910" s="159"/>
      <c r="H910" s="159"/>
      <c r="K910" s="149"/>
    </row>
    <row r="911" spans="1:11" ht="15.75" customHeight="1">
      <c r="A911" s="288"/>
      <c r="E911" s="159"/>
      <c r="H911" s="159"/>
      <c r="K911" s="149"/>
    </row>
    <row r="912" spans="1:11" ht="15.75" customHeight="1">
      <c r="A912" s="288"/>
      <c r="E912" s="159"/>
      <c r="H912" s="159"/>
      <c r="K912" s="149"/>
    </row>
    <row r="913" spans="1:11" ht="15.75" customHeight="1">
      <c r="A913" s="288"/>
      <c r="E913" s="159"/>
      <c r="H913" s="159"/>
      <c r="K913" s="149"/>
    </row>
    <row r="914" spans="1:11" ht="15.75" customHeight="1">
      <c r="A914" s="288"/>
      <c r="E914" s="159"/>
      <c r="H914" s="159"/>
      <c r="K914" s="149"/>
    </row>
    <row r="915" spans="1:11" ht="15.75" customHeight="1">
      <c r="A915" s="288"/>
      <c r="E915" s="159"/>
      <c r="H915" s="159"/>
      <c r="K915" s="149"/>
    </row>
    <row r="916" spans="1:11" ht="15.75" customHeight="1">
      <c r="A916" s="288"/>
      <c r="E916" s="159"/>
      <c r="H916" s="159"/>
      <c r="K916" s="149"/>
    </row>
    <row r="917" spans="1:11" ht="15.75" customHeight="1">
      <c r="A917" s="288"/>
      <c r="E917" s="159"/>
      <c r="H917" s="159"/>
      <c r="K917" s="149"/>
    </row>
    <row r="918" spans="1:11" ht="15.75" customHeight="1">
      <c r="A918" s="288"/>
      <c r="E918" s="159"/>
      <c r="H918" s="159"/>
      <c r="K918" s="149"/>
    </row>
    <row r="919" spans="1:11" ht="15.75" customHeight="1">
      <c r="A919" s="288"/>
      <c r="E919" s="159"/>
      <c r="H919" s="159"/>
      <c r="K919" s="149"/>
    </row>
    <row r="920" spans="1:11" ht="15.75" customHeight="1">
      <c r="A920" s="288"/>
      <c r="E920" s="159"/>
      <c r="H920" s="159"/>
      <c r="K920" s="149"/>
    </row>
    <row r="921" spans="1:11" ht="15.75" customHeight="1">
      <c r="A921" s="288"/>
      <c r="E921" s="159"/>
      <c r="H921" s="159"/>
      <c r="K921" s="149"/>
    </row>
    <row r="922" spans="1:11" ht="15.75" customHeight="1">
      <c r="A922" s="288"/>
      <c r="E922" s="159"/>
      <c r="H922" s="159"/>
      <c r="K922" s="149"/>
    </row>
    <row r="923" spans="1:11" ht="15.75" customHeight="1">
      <c r="A923" s="288"/>
      <c r="E923" s="159"/>
      <c r="H923" s="159"/>
      <c r="K923" s="149"/>
    </row>
    <row r="924" spans="1:11" ht="15.75" customHeight="1">
      <c r="A924" s="288"/>
      <c r="E924" s="159"/>
      <c r="H924" s="159"/>
      <c r="K924" s="149"/>
    </row>
    <row r="925" spans="1:11" ht="15.75" customHeight="1">
      <c r="A925" s="288"/>
      <c r="E925" s="159"/>
      <c r="H925" s="159"/>
      <c r="K925" s="149"/>
    </row>
    <row r="926" spans="1:11" ht="15.75" customHeight="1">
      <c r="A926" s="288"/>
      <c r="E926" s="159"/>
      <c r="H926" s="159"/>
      <c r="K926" s="149"/>
    </row>
    <row r="927" spans="1:11" ht="15.75" customHeight="1">
      <c r="A927" s="288"/>
      <c r="E927" s="159"/>
      <c r="H927" s="159"/>
      <c r="K927" s="149"/>
    </row>
    <row r="928" spans="1:11" ht="15.75" customHeight="1">
      <c r="A928" s="288"/>
      <c r="E928" s="159"/>
      <c r="H928" s="159"/>
      <c r="K928" s="149"/>
    </row>
    <row r="929" spans="1:11" ht="15.75" customHeight="1">
      <c r="A929" s="288"/>
      <c r="E929" s="159"/>
      <c r="H929" s="159"/>
      <c r="K929" s="149"/>
    </row>
    <row r="930" spans="1:11" ht="15.75" customHeight="1">
      <c r="A930" s="288"/>
      <c r="E930" s="159"/>
      <c r="H930" s="159"/>
      <c r="K930" s="149"/>
    </row>
    <row r="931" spans="1:11" ht="15.75" customHeight="1">
      <c r="A931" s="288"/>
      <c r="E931" s="159"/>
      <c r="H931" s="159"/>
      <c r="K931" s="149"/>
    </row>
    <row r="932" spans="1:11" ht="15.75" customHeight="1">
      <c r="A932" s="288"/>
      <c r="E932" s="159"/>
      <c r="H932" s="159"/>
      <c r="K932" s="149"/>
    </row>
    <row r="933" spans="1:11" ht="15.75" customHeight="1">
      <c r="A933" s="288"/>
      <c r="E933" s="159"/>
      <c r="H933" s="159"/>
      <c r="K933" s="149"/>
    </row>
    <row r="934" spans="1:11" ht="15.75" customHeight="1">
      <c r="A934" s="288"/>
      <c r="E934" s="159"/>
      <c r="H934" s="159"/>
      <c r="K934" s="149"/>
    </row>
    <row r="935" spans="1:11" ht="15.75" customHeight="1">
      <c r="A935" s="288"/>
      <c r="E935" s="159"/>
      <c r="H935" s="159"/>
      <c r="K935" s="149"/>
    </row>
    <row r="936" spans="1:11" ht="15.75" customHeight="1">
      <c r="A936" s="288"/>
      <c r="E936" s="159"/>
      <c r="H936" s="159"/>
      <c r="K936" s="149"/>
    </row>
    <row r="937" spans="1:11" ht="15.75" customHeight="1">
      <c r="A937" s="288"/>
      <c r="E937" s="159"/>
      <c r="H937" s="159"/>
      <c r="K937" s="149"/>
    </row>
    <row r="938" spans="1:11" ht="15.75" customHeight="1">
      <c r="A938" s="288"/>
      <c r="E938" s="159"/>
      <c r="H938" s="159"/>
      <c r="K938" s="149"/>
    </row>
    <row r="939" spans="1:11" ht="15.75" customHeight="1">
      <c r="A939" s="288"/>
      <c r="E939" s="159"/>
      <c r="H939" s="159"/>
      <c r="K939" s="149"/>
    </row>
    <row r="940" spans="1:11" ht="15.75" customHeight="1">
      <c r="A940" s="288"/>
      <c r="E940" s="159"/>
      <c r="H940" s="159"/>
      <c r="K940" s="149"/>
    </row>
    <row r="941" spans="1:11" ht="15.75" customHeight="1">
      <c r="A941" s="288"/>
      <c r="E941" s="159"/>
      <c r="H941" s="159"/>
      <c r="K941" s="149"/>
    </row>
    <row r="942" spans="1:11" ht="15.75" customHeight="1">
      <c r="A942" s="288"/>
      <c r="E942" s="159"/>
      <c r="H942" s="159"/>
      <c r="K942" s="149"/>
    </row>
    <row r="943" spans="1:11" ht="15.75" customHeight="1">
      <c r="A943" s="288"/>
      <c r="E943" s="159"/>
      <c r="H943" s="159"/>
      <c r="K943" s="149"/>
    </row>
    <row r="944" spans="1:11" ht="15.75" customHeight="1">
      <c r="A944" s="288"/>
      <c r="E944" s="159"/>
      <c r="H944" s="159"/>
      <c r="K944" s="149"/>
    </row>
    <row r="945" spans="1:11" ht="15.75" customHeight="1">
      <c r="A945" s="288"/>
      <c r="E945" s="159"/>
      <c r="H945" s="159"/>
      <c r="K945" s="149"/>
    </row>
    <row r="946" spans="1:11" ht="15.75" customHeight="1">
      <c r="A946" s="288"/>
      <c r="E946" s="159"/>
      <c r="H946" s="159"/>
      <c r="K946" s="149"/>
    </row>
    <row r="947" spans="1:11" ht="15.75" customHeight="1">
      <c r="A947" s="288"/>
      <c r="E947" s="159"/>
      <c r="H947" s="159"/>
      <c r="K947" s="149"/>
    </row>
    <row r="948" spans="1:11" ht="15.75" customHeight="1">
      <c r="A948" s="288"/>
      <c r="E948" s="159"/>
      <c r="H948" s="159"/>
      <c r="K948" s="149"/>
    </row>
    <row r="949" spans="1:11" ht="15.75" customHeight="1">
      <c r="A949" s="288"/>
      <c r="E949" s="159"/>
      <c r="H949" s="159"/>
      <c r="K949" s="149"/>
    </row>
    <row r="950" spans="1:11" ht="15.75" customHeight="1">
      <c r="A950" s="288"/>
      <c r="E950" s="159"/>
      <c r="H950" s="159"/>
      <c r="K950" s="149"/>
    </row>
    <row r="951" spans="1:11" ht="15.75" customHeight="1">
      <c r="A951" s="288"/>
      <c r="E951" s="159"/>
      <c r="H951" s="159"/>
      <c r="K951" s="149"/>
    </row>
    <row r="952" spans="1:11" ht="15.75" customHeight="1">
      <c r="A952" s="288"/>
      <c r="E952" s="159"/>
      <c r="H952" s="159"/>
      <c r="K952" s="149"/>
    </row>
    <row r="953" spans="1:11" ht="15.75" customHeight="1">
      <c r="A953" s="288"/>
      <c r="E953" s="159"/>
      <c r="H953" s="159"/>
      <c r="K953" s="149"/>
    </row>
    <row r="954" spans="1:11" ht="15.75" customHeight="1">
      <c r="A954" s="288"/>
      <c r="E954" s="159"/>
      <c r="H954" s="159"/>
      <c r="K954" s="149"/>
    </row>
    <row r="955" spans="1:11" ht="15.75" customHeight="1">
      <c r="A955" s="288"/>
      <c r="E955" s="159"/>
      <c r="H955" s="159"/>
      <c r="K955" s="149"/>
    </row>
    <row r="956" spans="1:11" ht="15.75" customHeight="1">
      <c r="A956" s="288"/>
      <c r="E956" s="159"/>
      <c r="H956" s="159"/>
      <c r="K956" s="149"/>
    </row>
    <row r="957" spans="1:11" ht="15.75" customHeight="1">
      <c r="A957" s="288"/>
      <c r="E957" s="159"/>
      <c r="H957" s="159"/>
      <c r="K957" s="149"/>
    </row>
    <row r="958" spans="1:11" ht="15.75" customHeight="1">
      <c r="A958" s="288"/>
      <c r="E958" s="159"/>
      <c r="H958" s="159"/>
      <c r="K958" s="149"/>
    </row>
    <row r="959" spans="1:11" ht="15.75" customHeight="1">
      <c r="A959" s="288"/>
      <c r="E959" s="159"/>
      <c r="H959" s="159"/>
      <c r="K959" s="149"/>
    </row>
    <row r="960" spans="1:11" ht="15.75" customHeight="1">
      <c r="A960" s="288"/>
      <c r="E960" s="159"/>
      <c r="H960" s="159"/>
      <c r="K960" s="149"/>
    </row>
    <row r="961" spans="1:11" ht="15.75" customHeight="1">
      <c r="A961" s="288"/>
      <c r="E961" s="159"/>
      <c r="H961" s="159"/>
      <c r="K961" s="149"/>
    </row>
    <row r="962" spans="1:11" ht="15.75" customHeight="1">
      <c r="A962" s="288"/>
      <c r="E962" s="159"/>
      <c r="H962" s="159"/>
      <c r="K962" s="149"/>
    </row>
    <row r="963" spans="1:11" ht="15.75" customHeight="1">
      <c r="A963" s="288"/>
      <c r="E963" s="159"/>
      <c r="H963" s="159"/>
      <c r="K963" s="149"/>
    </row>
    <row r="964" spans="1:11" ht="15.75" customHeight="1">
      <c r="A964" s="288"/>
      <c r="E964" s="159"/>
      <c r="H964" s="159"/>
      <c r="K964" s="149"/>
    </row>
    <row r="965" spans="1:11" ht="15.75" customHeight="1">
      <c r="A965" s="288"/>
      <c r="E965" s="159"/>
      <c r="H965" s="159"/>
      <c r="K965" s="149"/>
    </row>
    <row r="966" spans="1:11" ht="15.75" customHeight="1">
      <c r="A966" s="288"/>
      <c r="E966" s="159"/>
      <c r="H966" s="159"/>
      <c r="K966" s="149"/>
    </row>
    <row r="967" spans="1:11" ht="15.75" customHeight="1">
      <c r="A967" s="288"/>
      <c r="E967" s="159"/>
      <c r="H967" s="159"/>
      <c r="K967" s="149"/>
    </row>
    <row r="968" spans="1:11" ht="15.75" customHeight="1">
      <c r="A968" s="288"/>
      <c r="E968" s="159"/>
      <c r="H968" s="159"/>
      <c r="K968" s="149"/>
    </row>
    <row r="969" spans="1:11" ht="15.75" customHeight="1">
      <c r="A969" s="288"/>
      <c r="E969" s="159"/>
      <c r="H969" s="159"/>
      <c r="K969" s="149"/>
    </row>
    <row r="970" spans="1:11" ht="15.75" customHeight="1">
      <c r="A970" s="288"/>
      <c r="E970" s="159"/>
      <c r="H970" s="159"/>
      <c r="K970" s="149"/>
    </row>
    <row r="971" spans="1:11" ht="15.75" customHeight="1">
      <c r="A971" s="288"/>
      <c r="E971" s="159"/>
      <c r="H971" s="159"/>
      <c r="K971" s="149"/>
    </row>
    <row r="972" spans="1:11" ht="15.75" customHeight="1">
      <c r="A972" s="288"/>
      <c r="E972" s="159"/>
      <c r="H972" s="159"/>
      <c r="K972" s="149"/>
    </row>
    <row r="973" spans="1:11" ht="15.75" customHeight="1">
      <c r="A973" s="288"/>
      <c r="E973" s="159"/>
      <c r="H973" s="159"/>
      <c r="K973" s="149"/>
    </row>
    <row r="974" spans="1:11" ht="15.75" customHeight="1">
      <c r="A974" s="288"/>
      <c r="E974" s="159"/>
      <c r="H974" s="159"/>
      <c r="K974" s="149"/>
    </row>
    <row r="975" spans="1:11" ht="15.75" customHeight="1">
      <c r="A975" s="288"/>
      <c r="E975" s="159"/>
      <c r="H975" s="159"/>
      <c r="K975" s="149"/>
    </row>
    <row r="976" spans="1:11" ht="15.75" customHeight="1">
      <c r="A976" s="288"/>
      <c r="E976" s="159"/>
      <c r="H976" s="159"/>
      <c r="K976" s="149"/>
    </row>
    <row r="977" spans="1:11" ht="15.75" customHeight="1">
      <c r="A977" s="288"/>
      <c r="E977" s="159"/>
      <c r="H977" s="159"/>
      <c r="K977" s="149"/>
    </row>
    <row r="978" spans="1:11" ht="15.75" customHeight="1">
      <c r="A978" s="288"/>
      <c r="E978" s="159"/>
      <c r="H978" s="159"/>
      <c r="K978" s="149"/>
    </row>
    <row r="979" spans="1:11" ht="15.75" customHeight="1">
      <c r="A979" s="288"/>
      <c r="E979" s="159"/>
      <c r="H979" s="159"/>
      <c r="K979" s="149"/>
    </row>
    <row r="980" spans="1:11" ht="15.75" customHeight="1">
      <c r="A980" s="288"/>
      <c r="E980" s="159"/>
      <c r="H980" s="159"/>
      <c r="K980" s="149"/>
    </row>
    <row r="981" spans="1:11" ht="15.75" customHeight="1">
      <c r="A981" s="288"/>
      <c r="E981" s="159"/>
      <c r="H981" s="159"/>
      <c r="K981" s="149"/>
    </row>
    <row r="982" spans="1:11" ht="15.75" customHeight="1">
      <c r="A982" s="288"/>
      <c r="E982" s="159"/>
      <c r="H982" s="159"/>
      <c r="K982" s="149"/>
    </row>
    <row r="983" spans="1:11" ht="15.75" customHeight="1">
      <c r="A983" s="288"/>
      <c r="E983" s="159"/>
      <c r="H983" s="159"/>
      <c r="K983" s="149"/>
    </row>
    <row r="984" spans="1:11" ht="15.75" customHeight="1">
      <c r="A984" s="288"/>
      <c r="E984" s="159"/>
      <c r="H984" s="159"/>
      <c r="K984" s="149"/>
    </row>
    <row r="985" spans="1:11" ht="15.75" customHeight="1">
      <c r="A985" s="288"/>
      <c r="E985" s="159"/>
      <c r="H985" s="159"/>
      <c r="K985" s="149"/>
    </row>
    <row r="986" spans="1:11" ht="15.75" customHeight="1">
      <c r="A986" s="288"/>
      <c r="E986" s="159"/>
      <c r="H986" s="159"/>
      <c r="K986" s="149"/>
    </row>
    <row r="987" spans="1:11" ht="15.75" customHeight="1">
      <c r="A987" s="288"/>
      <c r="E987" s="159"/>
      <c r="H987" s="159"/>
      <c r="K987" s="149"/>
    </row>
    <row r="988" spans="1:11" ht="15.75" customHeight="1">
      <c r="A988" s="288"/>
      <c r="E988" s="159"/>
      <c r="H988" s="159"/>
      <c r="K988" s="149"/>
    </row>
    <row r="989" spans="1:11" ht="15.75" customHeight="1">
      <c r="A989" s="288"/>
      <c r="E989" s="159"/>
      <c r="H989" s="159"/>
      <c r="K989" s="149"/>
    </row>
    <row r="990" spans="1:11" ht="15.75" customHeight="1">
      <c r="A990" s="288"/>
      <c r="E990" s="159"/>
      <c r="H990" s="159"/>
      <c r="K990" s="149"/>
    </row>
    <row r="991" spans="1:11" ht="15.75" customHeight="1">
      <c r="A991" s="288"/>
      <c r="E991" s="159"/>
      <c r="H991" s="159"/>
      <c r="K991" s="149"/>
    </row>
    <row r="992" spans="1:11" ht="15.75" customHeight="1">
      <c r="A992" s="288"/>
      <c r="E992" s="159"/>
      <c r="H992" s="159"/>
      <c r="K992" s="149"/>
    </row>
    <row r="993" spans="1:11" ht="15.75" customHeight="1">
      <c r="A993" s="288"/>
      <c r="E993" s="159"/>
      <c r="H993" s="159"/>
      <c r="K993" s="149"/>
    </row>
    <row r="994" spans="1:11" ht="15.75" customHeight="1">
      <c r="A994" s="288"/>
      <c r="E994" s="159"/>
      <c r="H994" s="159"/>
      <c r="K994" s="149"/>
    </row>
    <row r="995" spans="1:11" ht="15.75" customHeight="1">
      <c r="A995" s="288"/>
      <c r="E995" s="159"/>
      <c r="H995" s="159"/>
      <c r="K995" s="149"/>
    </row>
    <row r="996" spans="1:11" ht="15.75" customHeight="1">
      <c r="A996" s="288"/>
      <c r="E996" s="159"/>
      <c r="H996" s="159"/>
      <c r="K996" s="149"/>
    </row>
    <row r="997" spans="1:11" ht="15.75" customHeight="1">
      <c r="A997" s="288"/>
      <c r="E997" s="159"/>
      <c r="H997" s="159"/>
      <c r="K997" s="149"/>
    </row>
    <row r="998" spans="1:11" ht="15.75" customHeight="1">
      <c r="A998" s="288"/>
      <c r="E998" s="159"/>
      <c r="H998" s="159"/>
      <c r="K998" s="149"/>
    </row>
  </sheetData>
  <printOptions horizontalCentered="1" verticalCentered="1"/>
  <pageMargins left="0.51181102362204722" right="0.51181102362204722" top="0.78740157480314965" bottom="0.78740157480314965" header="0" footer="0"/>
  <pageSetup paperSize="9" scale="3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C1" workbookViewId="0">
      <selection activeCell="G22" sqref="G22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83" t="s">
        <v>395</v>
      </c>
      <c r="B1" s="83" t="s">
        <v>396</v>
      </c>
      <c r="C1" s="293" t="s">
        <v>1018</v>
      </c>
      <c r="D1" s="293" t="s">
        <v>1019</v>
      </c>
      <c r="E1" s="293" t="s">
        <v>1020</v>
      </c>
      <c r="F1" s="293" t="s">
        <v>1021</v>
      </c>
      <c r="G1" s="293" t="s">
        <v>1022</v>
      </c>
      <c r="H1" s="293" t="s">
        <v>1023</v>
      </c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</row>
    <row r="2" spans="1:26">
      <c r="A2" s="294" t="s">
        <v>411</v>
      </c>
      <c r="B2" s="229" t="s">
        <v>412</v>
      </c>
      <c r="C2" s="148" t="s">
        <v>1332</v>
      </c>
      <c r="D2" s="276" t="s">
        <v>1333</v>
      </c>
      <c r="E2" s="295">
        <v>992456.73</v>
      </c>
      <c r="F2" s="296" t="s">
        <v>773</v>
      </c>
      <c r="G2" s="276" t="s">
        <v>1334</v>
      </c>
      <c r="H2" s="295">
        <v>992456.73</v>
      </c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 ht="15.75" customHeight="1">
      <c r="A3" s="294" t="s">
        <v>411</v>
      </c>
      <c r="B3" s="229" t="s">
        <v>412</v>
      </c>
      <c r="C3" s="148" t="s">
        <v>1335</v>
      </c>
      <c r="D3" s="276" t="s">
        <v>1333</v>
      </c>
      <c r="E3" s="295">
        <v>170000</v>
      </c>
      <c r="F3" s="296" t="s">
        <v>773</v>
      </c>
      <c r="G3" s="276" t="s">
        <v>1336</v>
      </c>
      <c r="H3" s="295">
        <v>170000</v>
      </c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spans="1:26">
      <c r="A4" s="2"/>
      <c r="B4" s="2"/>
      <c r="C4" s="297"/>
      <c r="D4" s="297"/>
      <c r="E4" s="2"/>
      <c r="F4" s="297"/>
      <c r="G4" s="297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97"/>
      <c r="D5" s="297"/>
      <c r="E5" s="2"/>
      <c r="F5" s="297"/>
      <c r="G5" s="297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97"/>
      <c r="D6" s="297"/>
      <c r="E6" s="2"/>
      <c r="F6" s="297"/>
      <c r="G6" s="297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97"/>
      <c r="D7" s="297"/>
      <c r="E7" s="2"/>
      <c r="F7" s="297"/>
      <c r="G7" s="29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97"/>
      <c r="D8" s="297"/>
      <c r="E8" s="2"/>
      <c r="F8" s="297"/>
      <c r="G8" s="297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97"/>
      <c r="D9" s="297"/>
      <c r="E9" s="2"/>
      <c r="F9" s="297"/>
      <c r="G9" s="29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97"/>
      <c r="D10" s="297"/>
      <c r="E10" s="2"/>
      <c r="F10" s="297"/>
      <c r="G10" s="297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97"/>
      <c r="D11" s="297"/>
      <c r="E11" s="2"/>
      <c r="F11" s="297"/>
      <c r="G11" s="29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97"/>
      <c r="D12" s="297"/>
      <c r="E12" s="2"/>
      <c r="F12" s="297"/>
      <c r="G12" s="29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97"/>
      <c r="D13" s="297"/>
      <c r="E13" s="2"/>
      <c r="F13" s="297"/>
      <c r="G13" s="297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97"/>
      <c r="D14" s="297"/>
      <c r="E14" s="2"/>
      <c r="F14" s="297"/>
      <c r="G14" s="29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97"/>
      <c r="D15" s="297"/>
      <c r="E15" s="2"/>
      <c r="F15" s="297"/>
      <c r="G15" s="297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97"/>
      <c r="D16" s="297"/>
      <c r="E16" s="2"/>
      <c r="F16" s="297"/>
      <c r="G16" s="297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97"/>
      <c r="D17" s="297"/>
      <c r="E17" s="2"/>
      <c r="F17" s="297"/>
      <c r="G17" s="297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97"/>
      <c r="D18" s="297"/>
      <c r="E18" s="2"/>
      <c r="F18" s="297"/>
      <c r="G18" s="297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97"/>
      <c r="D19" s="297"/>
      <c r="E19" s="2"/>
      <c r="F19" s="297"/>
      <c r="G19" s="297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97"/>
      <c r="D20" s="297"/>
      <c r="E20" s="2"/>
      <c r="F20" s="297"/>
      <c r="G20" s="297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97"/>
      <c r="D21" s="297"/>
      <c r="E21" s="2"/>
      <c r="F21" s="297"/>
      <c r="G21" s="297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97"/>
      <c r="D22" s="297"/>
      <c r="E22" s="2"/>
      <c r="F22" s="297"/>
      <c r="G22" s="297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97"/>
      <c r="D23" s="297"/>
      <c r="E23" s="2"/>
      <c r="F23" s="297"/>
      <c r="G23" s="297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97"/>
      <c r="D24" s="297"/>
      <c r="E24" s="2"/>
      <c r="F24" s="297"/>
      <c r="G24" s="297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97"/>
      <c r="D25" s="297"/>
      <c r="E25" s="2"/>
      <c r="F25" s="297"/>
      <c r="G25" s="297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97"/>
      <c r="D26" s="297"/>
      <c r="E26" s="2"/>
      <c r="F26" s="297"/>
      <c r="G26" s="297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97"/>
      <c r="D27" s="297"/>
      <c r="E27" s="2"/>
      <c r="F27" s="297"/>
      <c r="G27" s="297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97"/>
      <c r="D28" s="297"/>
      <c r="E28" s="2"/>
      <c r="F28" s="297"/>
      <c r="G28" s="297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97"/>
      <c r="D29" s="297"/>
      <c r="E29" s="2"/>
      <c r="F29" s="297"/>
      <c r="G29" s="297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41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spans="1:26" ht="15.75" customHeight="1">
      <c r="A115" s="241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spans="1:26" ht="15.75" customHeight="1">
      <c r="A116" s="241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spans="1:26" ht="15.75" customHeight="1">
      <c r="A117" s="241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spans="1:26" ht="15.75" customHeight="1">
      <c r="A118" s="241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spans="1:26" ht="15.75" customHeight="1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spans="1:26" ht="15.7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spans="1:26" ht="15.7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spans="1:26" ht="15.7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spans="1:26" ht="15.7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spans="1:26" ht="15.7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spans="1:26" ht="15.7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spans="1:26" ht="15.7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spans="1:26" ht="15.7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spans="1:26" ht="15.7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spans="1:26" ht="15.7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spans="1:26" ht="15.7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spans="1:26" ht="15.7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spans="1:26" ht="15.7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spans="1:26" ht="15.7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spans="1:26" ht="15.7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spans="1:26" ht="15.7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spans="1:26" ht="15.7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spans="1:26" ht="15.7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spans="1:26" ht="15.7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spans="1:26" ht="15.7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spans="1:26" ht="15.7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spans="1:26" ht="15.7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spans="1:26" ht="15.7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spans="1:26" ht="15.7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spans="1:26" ht="15.7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spans="1:26" ht="15.7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spans="1:26" ht="15.7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spans="1:26" ht="15.7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spans="1:26" ht="15.7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spans="1:26" ht="15.7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spans="1:26" ht="15.7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spans="1:26" ht="15.7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spans="1:26" ht="15.7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spans="1:26" ht="15.7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spans="1:26" ht="15.7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spans="1:26" ht="15.7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spans="1:26" ht="15.7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spans="1:26" ht="15.7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spans="1:26" ht="15.7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spans="1:26" ht="15.7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spans="1:26" ht="15.7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spans="1:26" ht="15.7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spans="1:26" ht="15.7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spans="1:26" ht="15.7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spans="1:26" ht="15.7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spans="1:26" ht="15.7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spans="1:26" ht="15.7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spans="1:26" ht="15.7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spans="1:26" ht="15.7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spans="1:26" ht="15.7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spans="1:26" ht="15.7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spans="1:26" ht="15.7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spans="1:26" ht="15.7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spans="1:26" ht="15.7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spans="1:26" ht="15.7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spans="1:26" ht="15.7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spans="1:26" ht="15.7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spans="1:26" ht="15.7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spans="1:26" ht="15.7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spans="1:26" ht="15.7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spans="1:26" ht="15.7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spans="1:26" ht="15.7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spans="1:26" ht="15.7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26" ht="15.7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spans="1:26" ht="15.7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spans="1:26" ht="15.7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spans="1:26" ht="15.7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spans="1:26" ht="15.7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spans="1:26" ht="15.7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spans="1:26" ht="15.7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spans="1:26" ht="15.7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spans="1:26" ht="15.7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spans="1:26" ht="15.7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spans="1:26" ht="15.7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spans="1:26" ht="15.7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spans="1:26" ht="15.7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spans="1:26" ht="15.7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spans="1:26" ht="15.7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spans="1:26" ht="15.7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spans="1:26" ht="15.7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spans="1:26" ht="15.7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spans="1:26" ht="15.7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spans="1:26" ht="15.7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spans="1:26" ht="15.7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spans="1:26" ht="15.7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6" ht="15.7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spans="1:26" ht="15.7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spans="1:26" ht="15.7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spans="1:26" ht="15.7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spans="1:26" ht="15.7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spans="1:26" ht="15.7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spans="1:26" ht="15.7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spans="1:26" ht="15.7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spans="1:26" ht="15.7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spans="1:26" ht="15.7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spans="1:26" ht="15.7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spans="1:26" ht="15.7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spans="1:26" ht="15.7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spans="1:26" ht="15.7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spans="1:26" ht="15.7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spans="1:26" ht="15.7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spans="1:26" ht="15.7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spans="1:26" ht="15.7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spans="1:26" ht="15.7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spans="1:26" ht="15.7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26" ht="15.7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spans="1:26" ht="15.7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spans="1:26" ht="15.7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spans="1:26" ht="15.7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spans="1:26" ht="15.7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spans="1:26" ht="15.7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spans="1:26" ht="15.7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spans="1:26" ht="15.7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spans="1:26" ht="15.7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spans="1:26" ht="15.7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spans="1:26" ht="15.7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spans="1:26" ht="15.7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spans="1:26" ht="15.7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spans="1:26" ht="15.7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spans="1:26" ht="15.7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spans="1:26" ht="15.7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spans="1:26" ht="15.7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spans="1:26" ht="15.7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spans="1:26" ht="15.7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spans="1:26" ht="15.7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spans="1:26" ht="15.7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spans="1:26" ht="15.7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spans="1:26" ht="15.7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spans="1:26" ht="15.7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spans="1:26" ht="15.7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spans="1:26" ht="15.7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spans="1:26" ht="15.7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spans="1:26" ht="15.7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spans="1:26" ht="15.7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spans="1:26" ht="15.7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spans="1:26" ht="15.7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spans="1:26" ht="15.7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spans="1:26" ht="15.7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spans="1:26" ht="15.7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spans="1:26" ht="15.7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spans="1:26" ht="15.7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spans="1:26" ht="15.7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spans="1:26" ht="15.7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spans="1:26" ht="15.7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spans="1:26" ht="15.7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spans="1:26" ht="15.7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spans="1:26" ht="15.7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spans="1:26" ht="15.7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spans="1:26" ht="15.7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spans="1:26" ht="15.7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spans="1:26" ht="15.7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spans="1:26" ht="15.7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spans="1:26" ht="15.7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spans="1:26" ht="15.7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spans="1:26" ht="15.7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spans="1:26" ht="15.7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spans="1:26" ht="15.7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spans="1:26" ht="15.7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spans="1:26" ht="15.7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spans="1:26" ht="15.7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spans="1:26" ht="15.7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spans="1:26" ht="15.7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spans="1:26" ht="15.7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spans="1:26" ht="15.7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spans="1:26" ht="15.7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spans="1:26" ht="15.7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spans="1:26" ht="15.7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spans="1:26" ht="15.7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spans="1:26" ht="15.7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spans="1:26" ht="15.7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spans="1:26" ht="15.7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spans="1:26" ht="15.7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spans="1:26" ht="15.7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spans="1:26" ht="15.7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spans="1:26" ht="15.7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spans="1:26" ht="15.7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spans="1:26" ht="15.7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spans="1:26" ht="15.7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spans="1:26" ht="15.7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spans="1:26" ht="15.7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spans="1:26" ht="15.7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spans="1:26" ht="15.7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spans="1:26" ht="15.7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spans="1:26" ht="15.7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spans="1:26" ht="15.7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spans="1:26" ht="15.7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spans="1:26" ht="15.7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spans="1:26" ht="15.7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spans="1:26" ht="15.7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spans="1:26" ht="15.7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spans="1:26" ht="15.7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spans="1:26" ht="15.7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spans="1:26" ht="15.7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spans="1:26" ht="15.7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spans="1:26" ht="15.7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spans="1:26" ht="15.7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spans="1:26" ht="15.7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spans="1:26" ht="15.7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spans="1:26" ht="15.7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spans="1:26" ht="15.7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spans="1:26" ht="15.7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spans="1:26" ht="15.7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spans="1:26" ht="15.7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spans="1:26" ht="15.7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spans="1:26" ht="15.7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spans="1:26" ht="15.7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spans="1:26" ht="15.7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spans="1:26" ht="15.7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spans="1:26" ht="15.7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spans="1:26" ht="15.7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spans="1:26" ht="15.7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spans="1:26" ht="15.7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spans="1:26" ht="15.7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spans="1:26" ht="15.7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spans="1:26" ht="15.7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spans="1:26" ht="15.7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spans="1:26" ht="15.7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spans="1:26" ht="15.7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spans="1:26" ht="15.7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spans="1:26" ht="15.7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spans="1:26" ht="15.7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spans="1:26" ht="15.7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spans="1:26" ht="15.7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spans="1:26" ht="15.7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spans="1:26" ht="15.7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spans="1:26" ht="15.7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spans="1:26" ht="15.7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spans="1:26" ht="15.7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spans="1:26" ht="15.7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spans="1:26" ht="15.7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spans="1:26" ht="15.7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spans="1:26" ht="15.7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spans="1:26" ht="15.7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spans="1:26" ht="15.7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spans="1:26" ht="15.7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spans="1:26" ht="15.7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spans="1:26" ht="15.7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spans="1:26" ht="15.7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spans="1:26" ht="15.7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spans="1:26" ht="15.7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spans="1:26" ht="15.7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spans="1:26" ht="15.7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spans="1:26" ht="15.7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spans="1:26" ht="15.7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spans="1:26" ht="15.7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spans="1:26" ht="15.7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spans="1:26" ht="15.7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spans="1:26" ht="15.7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spans="1:26" ht="15.7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spans="1:26" ht="15.7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spans="1:26" ht="15.7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spans="1:26" ht="15.7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spans="1:26" ht="15.7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spans="1:26" ht="15.7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spans="1:26" ht="15.7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spans="1:26" ht="15.7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spans="1:26" ht="15.7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spans="1:26" ht="15.7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spans="1:26" ht="15.7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spans="1:26" ht="15.7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spans="1:26" ht="15.7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spans="1:26" ht="15.7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spans="1:26" ht="15.7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spans="1:26" ht="15.7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spans="1:26" ht="15.7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spans="1:26" ht="15.7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spans="1:26" ht="15.7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spans="1:26" ht="15.7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spans="1:26" ht="15.7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spans="1:26" ht="15.7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spans="1:26" ht="15.7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spans="1:26" ht="15.7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spans="1:26" ht="15.7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spans="1:26" ht="15.7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spans="1:26" ht="15.7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spans="1:26" ht="15.7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spans="1:26" ht="15.7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spans="1:26" ht="15.7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spans="1:26" ht="15.7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spans="1:26" ht="15.7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spans="1:26" ht="15.7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spans="1:26" ht="15.7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spans="1:26" ht="15.7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spans="1:26" ht="15.7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spans="1:26" ht="15.7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spans="1:26" ht="15.7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spans="1:26" ht="15.7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spans="1:26" ht="15.7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spans="1:26" ht="15.7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spans="1:26" ht="15.7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spans="1:26" ht="15.7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spans="1:26" ht="15.7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spans="1:26" ht="15.7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spans="1:26" ht="15.7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spans="1:26" ht="15.7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spans="1:26" ht="15.7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spans="1:26" ht="15.7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spans="1:26" ht="15.7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spans="1:26" ht="15.7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spans="1:26" ht="15.7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spans="1:26" ht="15.7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spans="1:26" ht="15.7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spans="1:26" ht="15.7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spans="1:26" ht="15.7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spans="1:26" ht="15.7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spans="1:26" ht="15.7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spans="1:26" ht="15.7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spans="1:26" ht="15.7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spans="1:26" ht="15.7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spans="1:26" ht="15.7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spans="1:26" ht="15.7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spans="1:26" ht="15.7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spans="1:26" ht="15.7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spans="1:26" ht="15.7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spans="1:26" ht="15.7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spans="1:26" ht="15.7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spans="1:26" ht="15.7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spans="1:26" ht="15.7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spans="1:26" ht="15.7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spans="1:26" ht="15.7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spans="1:26" ht="15.7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spans="1:26" ht="15.7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spans="1:26" ht="15.7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spans="1:26" ht="15.7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spans="1:26" ht="15.7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spans="1:26" ht="15.7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spans="1:26" ht="15.7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spans="1:26" ht="15.7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spans="1:26" ht="15.7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spans="1:26" ht="15.7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spans="1:26" ht="15.7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spans="1:26" ht="15.7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spans="1:26" ht="15.7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spans="1:26" ht="15.7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spans="1:26" ht="15.7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spans="1:26" ht="15.7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spans="1:26" ht="15.7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spans="1:26" ht="15.7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spans="1:26" ht="15.7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spans="1:26" ht="15.7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spans="1:26" ht="15.7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spans="1:26" ht="15.7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spans="1:26" ht="15.7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spans="1:26" ht="15.7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spans="1:26" ht="15.7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spans="1:26" ht="15.7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spans="1:26" ht="15.7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spans="1:26" ht="15.7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spans="1:26" ht="15.7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spans="1:26" ht="15.7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spans="1:26" ht="15.7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spans="1:26" ht="15.7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spans="1:26" ht="15.7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spans="1:26" ht="15.7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spans="1:26" ht="15.7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spans="1:26" ht="15.7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spans="1:26" ht="15.7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spans="1:26" ht="15.7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spans="1:26" ht="15.7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spans="1:26" ht="15.7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spans="1:26" ht="15.7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spans="1:26" ht="15.7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spans="1:26" ht="15.7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spans="1:26" ht="15.7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spans="1:26" ht="15.7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spans="1:26" ht="15.7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spans="1:26" ht="15.7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spans="1:26" ht="15.7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spans="1:26" ht="15.7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spans="1:26" ht="15.7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spans="1:26" ht="15.7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spans="1:26" ht="15.7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spans="1:26" ht="15.7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spans="1:26" ht="15.7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spans="1:26" ht="15.7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spans="1:26" ht="15.7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spans="1:26" ht="15.7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spans="1:26" ht="15.7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spans="1:26" ht="15.7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spans="1:26" ht="15.7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spans="1:26" ht="15.7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spans="1:26" ht="15.7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spans="1:26" ht="15.7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spans="1:26" ht="15.7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spans="1:26" ht="15.7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spans="1:26" ht="15.7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spans="1:26" ht="15.7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spans="1:26" ht="15.7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spans="1:26" ht="15.7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spans="1:26" ht="15.7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spans="1:26" ht="15.7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spans="1:26" ht="15.7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spans="1:26" ht="15.7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spans="1:26" ht="15.7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spans="1:26" ht="15.7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spans="1:26" ht="15.7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spans="1:26" ht="15.7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spans="1:26" ht="15.7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spans="1:26" ht="15.7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spans="1:26" ht="15.7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spans="1:26" ht="15.7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spans="1:26" ht="15.7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spans="1:26" ht="15.7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spans="1:26" ht="15.7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spans="1:26" ht="15.7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spans="1:26" ht="15.7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spans="1:26" ht="15.7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spans="1:26" ht="15.7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spans="1:26" ht="15.7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spans="1:26" ht="15.7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spans="1:26" ht="15.7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spans="1:26" ht="15.7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spans="1:26" ht="15.7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spans="1:26" ht="15.7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spans="1:26" ht="15.7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spans="1:26" ht="15.7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spans="1:26" ht="15.7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spans="1:26" ht="15.7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spans="1:26" ht="15.7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spans="1:26" ht="15.7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spans="1:26" ht="15.7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spans="1:26" ht="15.7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spans="1:26" ht="15.7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spans="1:26" ht="15.7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spans="1:26" ht="15.7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spans="1:26" ht="15.7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spans="1:26" ht="15.7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spans="1:26" ht="15.7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spans="1:26" ht="15.7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spans="1:26" ht="15.7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spans="1:26" ht="15.7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spans="1:26" ht="15.7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spans="1:26" ht="15.7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spans="1:26" ht="15.7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spans="1:26" ht="15.7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spans="1:26" ht="15.7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spans="1:26" ht="15.7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spans="1:26" ht="15.7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spans="1:26" ht="15.7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spans="1:26" ht="15.7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spans="1:26" ht="15.7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spans="1:26" ht="15.7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spans="1:26" ht="15.7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spans="1:26" ht="15.7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spans="1:26" ht="15.7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spans="1:26" ht="15.7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spans="1:26" ht="15.7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spans="1:26" ht="15.7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spans="1:26" ht="15.7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spans="1:26" ht="15.7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spans="1:26" ht="15.7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spans="1:26" ht="15.7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spans="1:26" ht="15.7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spans="1:26" ht="15.7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spans="1:26" ht="15.7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spans="1:26" ht="15.7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spans="1:26" ht="15.7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spans="1:26" ht="15.7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spans="1:26" ht="15.7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spans="1:26" ht="15.7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spans="1:26" ht="15.7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spans="1:26" ht="15.7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spans="1:26" ht="15.7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spans="1:26" ht="15.7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spans="1:26" ht="15.7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spans="1:26" ht="15.7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spans="1:26" ht="15.7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spans="1:26" ht="15.7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spans="1:26" ht="15.7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spans="1:26" ht="15.7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spans="1:26" ht="15.7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spans="1:26" ht="15.7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spans="1:26" ht="15.7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spans="1:26" ht="15.7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spans="1:26" ht="15.7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spans="1:26" ht="15.7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spans="1:26" ht="15.7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spans="1:26" ht="15.7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spans="1:26" ht="15.7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spans="1:26" ht="15.7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spans="1:26" ht="15.7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spans="1:26" ht="15.7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spans="1:26" ht="15.7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spans="1:26" ht="15.7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spans="1:26" ht="15.7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spans="1:26" ht="15.7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spans="1:26" ht="15.7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spans="1:26" ht="15.7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spans="1:26" ht="15.7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spans="1:26" ht="15.7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spans="1:26" ht="15.7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spans="1:26" ht="15.7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spans="1:26" ht="15.7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spans="1:26" ht="15.7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spans="1:26" ht="15.7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spans="1:26" ht="15.7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spans="1:26" ht="15.7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spans="1:26" ht="15.7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spans="1:26" ht="15.7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spans="1:26" ht="15.7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spans="1:26" ht="15.7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spans="1:26" ht="15.7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spans="1:26" ht="15.7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spans="1:26" ht="15.7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spans="1:26" ht="15.7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spans="1:26" ht="15.7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spans="1:26" ht="15.7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spans="1:26" ht="15.7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spans="1:26" ht="15.7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spans="1:26" ht="15.7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spans="1:26" ht="15.7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spans="1:26" ht="15.7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spans="1:26" ht="15.7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spans="1:26" ht="15.7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spans="1:26" ht="15.7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spans="1:26" ht="15.7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spans="1:26" ht="15.7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spans="1:26" ht="15.7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spans="1:26" ht="15.7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spans="1:26" ht="15.7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spans="1:26" ht="15.7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spans="1:26" ht="15.7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spans="1:26" ht="15.7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spans="1:26" ht="15.7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spans="1:26" ht="15.7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spans="1:26" ht="15.7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spans="1:26" ht="15.7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spans="1:26" ht="15.7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spans="1:26" ht="15.7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spans="1:26" ht="15.7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spans="1:26" ht="15.7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spans="1:26" ht="15.7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spans="1:26" ht="15.7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spans="1:26" ht="15.7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spans="1:26" ht="15.7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spans="1:26" ht="15.7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spans="1:26" ht="15.7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spans="1:26" ht="15.7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spans="1:26" ht="15.7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spans="1:26" ht="15.7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spans="1:26" ht="15.7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spans="1:26" ht="15.7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spans="1:26" ht="15.7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spans="1:26" ht="15.7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spans="1:26" ht="15.7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spans="1:26" ht="15.7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spans="1:26" ht="15.7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spans="1:26" ht="15.7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spans="1:26" ht="15.7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spans="1:26" ht="15.7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spans="1:26" ht="15.7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spans="1:26" ht="15.7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spans="1:26" ht="15.7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spans="1:26" ht="15.7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spans="1:26" ht="15.7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spans="1:26" ht="15.7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spans="1:26" ht="15.7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spans="1:26" ht="15.7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spans="1:26" ht="15.7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spans="1:26" ht="15.7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spans="1:26" ht="15.7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spans="1:26" ht="15.7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spans="1:26" ht="15.7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spans="1:26" ht="15.7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spans="1:26" ht="15.7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spans="1:26" ht="15.7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spans="1:26" ht="15.7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spans="1:26" ht="15.7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spans="1:26" ht="15.7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spans="1:26" ht="15.7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spans="1:26" ht="15.7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spans="1:26" ht="15.7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spans="1:26" ht="15.7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spans="1:26" ht="15.7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spans="1:26" ht="15.7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spans="1:26" ht="15.7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spans="1:26" ht="15.7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spans="1:26" ht="15.7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spans="1:26" ht="15.7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spans="1:26" ht="15.7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spans="1:26" ht="15.7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spans="1:26" ht="15.7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spans="1:26" ht="15.7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spans="1:26" ht="15.7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spans="1:26" ht="15.7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spans="1:26" ht="15.7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spans="1:26" ht="15.7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spans="1:26" ht="15.7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spans="1:26" ht="15.7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spans="1:26" ht="15.7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spans="1:26" ht="15.7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spans="1:26" ht="15.7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spans="1:26" ht="15.7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spans="1:26" ht="15.7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spans="1:26" ht="15.7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spans="1:26" ht="15.7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spans="1:26" ht="15.7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spans="1:26" ht="15.7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spans="1:26" ht="15.7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spans="1:26" ht="15.7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spans="1:26" ht="15.7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spans="1:26" ht="15.7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spans="1:26" ht="15.7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spans="1:26" ht="15.7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spans="1:26" ht="15.7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spans="1:26" ht="15.7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spans="1:26" ht="15.7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spans="1:26" ht="15.7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spans="1:26" ht="15.7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spans="1:26" ht="15.7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spans="1:26" ht="15.7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spans="1:26" ht="15.7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spans="1:26" ht="15.7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spans="1:26" ht="15.7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spans="1:26" ht="15.7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spans="1:26" ht="15.7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spans="1:26" ht="15.7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spans="1:26" ht="15.7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spans="1:26" ht="15.7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spans="1:26" ht="15.7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spans="1:26" ht="15.7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spans="1:26" ht="15.7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spans="1:26" ht="15.7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spans="1:26" ht="15.7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spans="1:26" ht="15.7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spans="1:26" ht="15.7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spans="1:26" ht="15.7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spans="1:26" ht="15.7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spans="1:26" ht="15.7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spans="1:26" ht="15.7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spans="1:26" ht="15.7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spans="1:26" ht="15.7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spans="1:26" ht="15.7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spans="1:26" ht="15.7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spans="1:26" ht="15.7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spans="1:26" ht="15.7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spans="1:26" ht="15.7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spans="1:26" ht="15.7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spans="1:26" ht="15.7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spans="1:26" ht="15.7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spans="1:26" ht="15.7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spans="1:26" ht="15.7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spans="1:26" ht="15.7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spans="1:26" ht="15.7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spans="1:26" ht="15.7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spans="1:26" ht="15.7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spans="1:26" ht="15.7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spans="1:26" ht="15.7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spans="1:26" ht="15.7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spans="1:26" ht="15.7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spans="1:26" ht="15.7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spans="1:26" ht="15.7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spans="1:26" ht="15.7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spans="1:26" ht="15.7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spans="1:26" ht="15.7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spans="1:26" ht="15.7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spans="1:26" ht="15.7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spans="1:26" ht="15.7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spans="1:26" ht="15.7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spans="1:26" ht="15.7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spans="1:26" ht="15.7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spans="1:26" ht="15.7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spans="1:26" ht="15.7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spans="1:26" ht="15.7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spans="1:26" ht="15.7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spans="1:26" ht="15.7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spans="1:26" ht="15.7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spans="1:26" ht="15.7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spans="1:26" ht="15.7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spans="1:26" ht="15.7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spans="1:26" ht="15.7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spans="1:26" ht="15.7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spans="1:26" ht="15.7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spans="1:26" ht="15.7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spans="1:26" ht="15.7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spans="1:26" ht="15.7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spans="1:26" ht="15.7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spans="1:26" ht="15.7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spans="1:26" ht="15.7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spans="1:26" ht="15.7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spans="1:26" ht="15.7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spans="1:26" ht="15.7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spans="1:26" ht="15.7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spans="1:26" ht="15.7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spans="1:26" ht="15.7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spans="1:26" ht="15.7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spans="1:26" ht="15.7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spans="1:26" ht="15.7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spans="1:26" ht="15.7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spans="1:26" ht="15.7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spans="1:26" ht="15.7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spans="1:26" ht="15.7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spans="1:26" ht="15.7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spans="1:26" ht="15.7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spans="1:26" ht="15.7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spans="1:26" ht="15.7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spans="1:26" ht="15.7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spans="1:26" ht="15.7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spans="1:26" ht="15.7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spans="1:26" ht="15.7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spans="1:26" ht="15.7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spans="1:26" ht="15.7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spans="1:26" ht="15.7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spans="1:26" ht="15.7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spans="1:26" ht="15.7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spans="1:26" ht="15.7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spans="1:26" ht="15.7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spans="1:26" ht="15.7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spans="1:26" ht="15.7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spans="1:26" ht="15.7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spans="1:26" ht="15.7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spans="1:26" ht="15.7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spans="1:26" ht="15.7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spans="1:26" ht="15.7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spans="1:26" ht="15.7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spans="1:26" ht="15.7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spans="1:26" ht="15.7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spans="1:26" ht="15.7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spans="1:26" ht="15.7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spans="1:26" ht="15.7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spans="1:26" ht="15.7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spans="1:26" ht="15.7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spans="1:26" ht="15.7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spans="1:26" ht="15.7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spans="1:26" ht="15.7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spans="1:26" ht="15.7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spans="1:26" ht="15.7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spans="1:26" ht="15.7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spans="1:26" ht="15.7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spans="1:26" ht="15.7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spans="1:26" ht="15.7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spans="1:26" ht="15.7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spans="1:26" ht="15.7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spans="1:26" ht="15.7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spans="1:26" ht="15.7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spans="1:26" ht="15.7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spans="1:26" ht="15.7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spans="1:26" ht="15.7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spans="1:26" ht="15.7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spans="1:26" ht="15.7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spans="1:26" ht="15.7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spans="1:26" ht="15.7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spans="1:26" ht="15.7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spans="1:26" ht="15.7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spans="1:26" ht="15.7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spans="1:26" ht="15.7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spans="1:26" ht="15.7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spans="1:26" ht="15.7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spans="1:26" ht="15.7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spans="1:26" ht="15.7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spans="1:26" ht="15.7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spans="1:26" ht="15.7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spans="1:26" ht="15.7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spans="1:26" ht="15.7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spans="1:26" ht="15.7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spans="1:26" ht="15.7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spans="1:26" ht="15.7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spans="1:26" ht="15.7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spans="1:26" ht="15.7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spans="1:26" ht="15.7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spans="1:26" ht="15.7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spans="1:26" ht="15.7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spans="1:26" ht="15.7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spans="1:26" ht="15.7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spans="1:26" ht="15.7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spans="1:26" ht="15.7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spans="1:26" ht="15.7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spans="1:26" ht="15.7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spans="1:26" ht="15.7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spans="1:26" ht="15.7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spans="1:26" ht="15.7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spans="1:26" ht="15.7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spans="1:26" ht="15.7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spans="1:26" ht="15.7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spans="1:26" ht="15.7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spans="1:26" ht="15.7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spans="1:26" ht="15.7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spans="1:26" ht="15.7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spans="1:26" ht="15.7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spans="1:26" ht="15.7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spans="1:26" ht="15.7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spans="1:26" ht="15.7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spans="1:26" ht="15.7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spans="1:26" ht="15.7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spans="1:26" ht="15.7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spans="1:26" ht="15.7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spans="1:26" ht="15.7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spans="1:26" ht="15.7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spans="1:26" ht="15.7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spans="1:26" ht="15.7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spans="1:26" ht="15.7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spans="1:26" ht="15.7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spans="1:26" ht="15.7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spans="1:26" ht="15.7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spans="1:26" ht="15.7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spans="1:26" ht="15.7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spans="1:26" ht="15.7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spans="1:26" ht="15.7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spans="1:26" ht="15.7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spans="1:26" ht="15.7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spans="1:26" ht="15.7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spans="1:26" ht="15.7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spans="1:26" ht="15.7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spans="1:26" ht="15.7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spans="1:26" ht="15.7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spans="1:26" ht="15.7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spans="1:26" ht="15.7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spans="1:26" ht="15.7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spans="1:26" ht="15.7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spans="1:26" ht="15.7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spans="1:26" ht="15.7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spans="1:26" ht="15.7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spans="1:26" ht="15.7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spans="1:26" ht="15.7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spans="1:26" ht="15.7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spans="1:26" ht="15.7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spans="1:26" ht="15.7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spans="1:26" ht="15.7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spans="1:26" ht="15.7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spans="1:26" ht="15.7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spans="1:26" ht="15.7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spans="1:26" ht="15.7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spans="1:26" ht="15.7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spans="1:26" ht="15.7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spans="1:26" ht="15.7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spans="1:26" ht="15.7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spans="1:26" ht="15.7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spans="1:26" ht="15.7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spans="1:26" ht="15.7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spans="1:26" ht="15.7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spans="1:26" ht="15.7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spans="1:26" ht="15.7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spans="1:26" ht="15.7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spans="1:26" ht="15.7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spans="1:26" ht="15.7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spans="1:26" ht="15.7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spans="1:26" ht="15.7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spans="1:26" ht="15.7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spans="1:26" ht="15.7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spans="1:26" ht="15.7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spans="1:26" ht="15.7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spans="1:26" ht="15.7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spans="1:26" ht="15.7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spans="1:26" ht="15.7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spans="1:26" ht="15.7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spans="1:26" ht="15.7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spans="1:26" ht="15.7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spans="1:26" ht="15.7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spans="1:26" ht="15.7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spans="1:26" ht="15.7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spans="1:26" ht="15.7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spans="1:26" ht="15.7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spans="1:26" ht="15.7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spans="1:26" ht="15.7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spans="1:26" ht="15.7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spans="1:26" ht="15.7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spans="1:26" ht="15.7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spans="1:26" ht="15.7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spans="1:26" ht="15.7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spans="1:26" ht="15.7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spans="1:26" ht="15.7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spans="1:26" ht="15.7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spans="1:26" ht="15.7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spans="1:26" ht="15.7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spans="1:26" ht="15.7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spans="1:26" ht="15.7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spans="1:26" ht="15.7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spans="1:26" ht="15.7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spans="1:26" ht="15.7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spans="1:26" ht="15.7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spans="1:26" ht="15.7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spans="1:26" ht="15.7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spans="1:26" ht="15.7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spans="1:26" ht="15.7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spans="1:26" ht="15.7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spans="1:26" ht="15.7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spans="1:26" ht="15.7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spans="1:26" ht="15.7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spans="1:26" ht="15.7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spans="1:26" ht="15.7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spans="1:26" ht="15.7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</sheetData>
  <printOptions horizontalCentered="1" verticalCentered="1"/>
  <pageMargins left="0.51181102362204722" right="0.51181102362204722" top="0.78740157480314965" bottom="0.78740157480314965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F1" workbookViewId="0">
      <selection activeCell="G3" sqref="G3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83" t="s">
        <v>395</v>
      </c>
      <c r="B1" s="83" t="s">
        <v>396</v>
      </c>
      <c r="C1" s="293" t="s">
        <v>1024</v>
      </c>
      <c r="D1" s="293" t="s">
        <v>1025</v>
      </c>
      <c r="E1" s="293" t="s">
        <v>1026</v>
      </c>
      <c r="F1" s="293" t="s">
        <v>1027</v>
      </c>
      <c r="G1" s="293" t="s">
        <v>636</v>
      </c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</row>
    <row r="2" spans="1:26">
      <c r="A2" s="294" t="s">
        <v>411</v>
      </c>
      <c r="B2" s="229" t="s">
        <v>412</v>
      </c>
      <c r="C2" s="298">
        <v>32312124000107</v>
      </c>
      <c r="D2" s="299" t="s">
        <v>1028</v>
      </c>
      <c r="E2" s="299" t="s">
        <v>1029</v>
      </c>
      <c r="F2" s="232" t="s">
        <v>1326</v>
      </c>
      <c r="G2" s="199">
        <v>9720.34</v>
      </c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>
      <c r="A3" s="294" t="s">
        <v>411</v>
      </c>
      <c r="B3" s="229" t="s">
        <v>412</v>
      </c>
      <c r="C3" s="298">
        <v>32312124000107</v>
      </c>
      <c r="D3" s="299" t="s">
        <v>1028</v>
      </c>
      <c r="E3" s="299" t="s">
        <v>1029</v>
      </c>
      <c r="F3" s="232" t="s">
        <v>1326</v>
      </c>
      <c r="G3" s="199">
        <v>2.2200000000000002</v>
      </c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spans="1:26" ht="15.75">
      <c r="A4" s="300"/>
      <c r="B4" s="230"/>
      <c r="C4" s="301"/>
      <c r="D4" s="302"/>
      <c r="E4" s="301"/>
      <c r="F4" s="301"/>
      <c r="G4" s="303">
        <v>0</v>
      </c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26" ht="15.75">
      <c r="A5" s="300"/>
      <c r="B5" s="230"/>
      <c r="C5" s="301"/>
      <c r="D5" s="304"/>
      <c r="E5" s="301"/>
      <c r="F5" s="301"/>
      <c r="G5" s="303">
        <v>0</v>
      </c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26" ht="15.75">
      <c r="A6" s="300"/>
      <c r="B6" s="230"/>
      <c r="C6" s="301"/>
      <c r="D6" s="304"/>
      <c r="E6" s="301"/>
      <c r="F6" s="301"/>
      <c r="G6" s="303">
        <v>0</v>
      </c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spans="1:26" ht="15.75">
      <c r="A7" s="300"/>
      <c r="B7" s="230"/>
      <c r="C7" s="301"/>
      <c r="D7" s="304"/>
      <c r="E7" s="301"/>
      <c r="F7" s="301"/>
      <c r="G7" s="303">
        <v>0</v>
      </c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spans="1:26" ht="15.75">
      <c r="A8" s="300"/>
      <c r="B8" s="230"/>
      <c r="C8" s="301"/>
      <c r="D8" s="304"/>
      <c r="E8" s="301"/>
      <c r="F8" s="301"/>
      <c r="G8" s="303">
        <v>0</v>
      </c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spans="1:26" ht="15.75" customHeight="1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spans="1:26" ht="15.75" customHeight="1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spans="1:26" ht="15.75" customHeight="1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spans="1:26" ht="15.75" customHeight="1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spans="1:26" ht="15.75" customHeight="1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spans="1:26" ht="15.75" customHeight="1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spans="1:26" ht="15.75" customHeight="1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spans="1:26" ht="15.75" customHeight="1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spans="1:26" ht="15.75" customHeight="1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spans="1:26" ht="15.75" customHeight="1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spans="1:26" ht="15.75" customHeight="1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spans="1:26" ht="15.75" customHeight="1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spans="1:26" ht="15.75" customHeight="1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spans="1:26" ht="15.75" customHeight="1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spans="1:26" ht="15.75" customHeight="1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spans="1:26" ht="15.75" customHeight="1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spans="1:26" ht="15.75" customHeight="1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spans="1:26" ht="15.75" customHeight="1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spans="1:26" ht="15.75" customHeight="1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spans="1:26" ht="15.75" customHeight="1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spans="1:26" ht="15.75" customHeight="1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spans="1:26" ht="15.75" customHeight="1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spans="1:26" ht="15.75" customHeight="1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spans="1:26" ht="15.75" customHeight="1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spans="1:26" ht="15.75" customHeight="1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spans="1:26" ht="15.75" customHeight="1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spans="1:26" ht="15.75" customHeight="1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spans="1:26" ht="15.75" customHeight="1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spans="1:26" ht="15.75" customHeight="1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spans="1:26" ht="15.75" customHeight="1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spans="1:26" ht="15.75" customHeight="1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spans="1:26" ht="15.75" customHeight="1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spans="1:26" ht="15.7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spans="1:26" ht="15.75" customHeight="1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spans="1:26" ht="15.75" customHeight="1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spans="1:26" ht="15.75" customHeight="1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spans="1:26" ht="15.75" customHeight="1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spans="1:26" ht="15.75" customHeight="1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spans="1:26" ht="15.75" customHeight="1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spans="1:26" ht="15.75" customHeight="1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spans="1:26" ht="15.75" customHeight="1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spans="1:26" ht="15.75" customHeight="1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spans="1:26" ht="15.75" customHeight="1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spans="1:26" ht="15.75" customHeight="1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spans="1:26" ht="15.75" customHeight="1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spans="1:26" ht="15.75" customHeight="1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spans="1:26" ht="15.75" customHeight="1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spans="1:26" ht="15.75" customHeight="1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spans="1:26" ht="15.75" customHeight="1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spans="1:26" ht="15.75" customHeight="1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spans="1:26" ht="15.75" customHeight="1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spans="1:26" ht="15.75" customHeight="1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spans="1:26" ht="15.75" customHeight="1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spans="1:26" ht="15.75" customHeight="1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spans="1:26" ht="15.75" customHeight="1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spans="1:26" ht="15.75" customHeight="1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spans="1:26" ht="15.75" customHeight="1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spans="1:26" ht="15.75" customHeight="1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spans="1:26" ht="15.75" customHeight="1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spans="1:26" ht="15.75" customHeight="1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spans="1:26" ht="15.75" customHeight="1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spans="1:26" ht="15.75" customHeight="1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26" ht="15.75" customHeight="1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spans="1:26" ht="15.75" customHeight="1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spans="1:26" ht="15.75" customHeight="1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spans="1:26" ht="15.75" customHeight="1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spans="1:26" ht="15.75" customHeight="1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spans="1:26" ht="15.75" customHeight="1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spans="1:26" ht="15.75" customHeight="1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spans="1:26" ht="15.75" customHeight="1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spans="1:26" ht="15.75" customHeight="1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spans="1:26" ht="15.75" customHeight="1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spans="1:26" ht="15.75" customHeight="1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spans="1:26" ht="15.75" customHeight="1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spans="1:26" ht="15.75" customHeight="1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spans="1:26" ht="15.75" customHeight="1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spans="1:26" ht="15.75" customHeight="1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spans="1:26" ht="15.75" customHeight="1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spans="1:26" ht="15.75" customHeight="1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spans="1:26" ht="15.75" customHeight="1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spans="1:26" ht="15.75" customHeight="1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spans="1:26" ht="15.75" customHeight="1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spans="1:26" ht="15.75" customHeight="1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spans="1:26" ht="15.75" customHeight="1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6" ht="15.75" customHeight="1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spans="1:26" ht="15.75" customHeight="1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spans="1:26" ht="15.75" customHeight="1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spans="1:26" ht="15.75" customHeight="1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spans="1:26" ht="15.75" customHeight="1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spans="1:26" ht="15.75" customHeight="1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spans="1:26" ht="15.75" customHeight="1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spans="1:26" ht="15.75" customHeight="1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spans="1:26" ht="15.75" customHeight="1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spans="1:26" ht="15.75" customHeight="1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spans="1:26" ht="15.75" customHeight="1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spans="1:26" ht="15.75" customHeight="1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spans="1:26" ht="15.75" customHeight="1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spans="1:26" ht="15.75" customHeight="1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spans="1:26" ht="15.75" customHeight="1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spans="1:26" ht="15.75" customHeight="1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spans="1:26" ht="15.75" customHeight="1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spans="1:26" ht="15.75" customHeight="1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spans="1:26" ht="15.75" customHeight="1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spans="1:26" ht="15.75" customHeight="1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26" ht="15.75" customHeight="1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spans="1:26" ht="15.75" customHeight="1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spans="1:26" ht="15.75" customHeight="1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spans="1:26" ht="15.75" customHeight="1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spans="1:26" ht="15.75" customHeight="1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spans="1:26" ht="15.75" customHeight="1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spans="1:26" ht="15.75" customHeight="1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spans="1:26" ht="15.75" customHeight="1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spans="1:26" ht="15.75" customHeight="1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spans="1:26" ht="15.75" customHeight="1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spans="1:26" ht="15.75" customHeight="1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spans="1:26" ht="15.75" customHeight="1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spans="1:26" ht="15.75" customHeight="1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spans="1:26" ht="15.75" customHeight="1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spans="1:26" ht="15.75" customHeight="1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spans="1:26" ht="15.75" customHeight="1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spans="1:26" ht="15.75" customHeight="1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spans="1:26" ht="15.75" customHeight="1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spans="1:26" ht="15.75" customHeight="1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spans="1:26" ht="15.75" customHeight="1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spans="1:26" ht="15.75" customHeight="1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spans="1:26" ht="15.75" customHeight="1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spans="1:26" ht="15.75" customHeight="1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spans="1:26" ht="15.75" customHeight="1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spans="1:26" ht="15.75" customHeight="1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spans="1:26" ht="15.75" customHeight="1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spans="1:26" ht="15.75" customHeight="1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spans="1:26" ht="15.75" customHeight="1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spans="1:26" ht="15.75" customHeight="1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spans="1:26" ht="15.75" customHeight="1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spans="1:26" ht="15.75" customHeight="1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spans="1:26" ht="15.75" customHeight="1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spans="1:26" ht="15.75" customHeight="1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spans="1:26" ht="15.75" customHeight="1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spans="1:26" ht="15.75" customHeight="1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spans="1:26" ht="15.75" customHeigh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spans="1:26" ht="15.75" customHeigh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spans="1:26" ht="15.75" customHeigh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spans="1:26" ht="15.75" customHeigh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spans="1:26" ht="15.75" customHeigh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spans="1:26" ht="15.75" customHeigh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spans="1:26" ht="15.75" customHeigh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spans="1:26" ht="15.7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spans="1:26" ht="15.75" customHeigh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spans="1:26" ht="15.75" customHeigh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spans="1:26" ht="15.75" customHeigh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spans="1:26" ht="15.75" customHeigh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spans="1:26" ht="15.75" customHeigh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spans="1:26" ht="15.75" customHeigh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spans="1:26" ht="15.75" customHeigh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spans="1:26" ht="15.75" customHeigh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spans="1:26" ht="15.75" customHeigh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spans="1:26" ht="15.75" customHeigh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spans="1:26" ht="15.75" customHeigh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spans="1:26" ht="15.75" customHeigh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spans="1:26" ht="15.75" customHeigh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spans="1:26" ht="15.75" customHeigh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spans="1:26" ht="15.75" customHeigh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spans="1:26" ht="15.75" customHeigh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spans="1:26" ht="15.75" customHeigh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spans="1:26" ht="15.75" customHeigh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spans="1:26" ht="15.75" customHeigh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spans="1:26" ht="15.75" customHeigh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spans="1:26" ht="15.75" customHeigh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spans="1:26" ht="15.75" customHeigh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spans="1:26" ht="15.75" customHeigh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spans="1:26" ht="15.75" customHeigh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spans="1:26" ht="15.75" customHeigh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spans="1:26" ht="15.75" customHeigh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spans="1:26" ht="15.75" customHeigh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spans="1:26" ht="15.75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spans="1:26" ht="15.75" customHeigh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spans="1:26" ht="15.75" customHeigh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spans="1:26" ht="15.75" customHeigh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spans="1:26" ht="15.75" customHeigh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spans="1:26" ht="15.75" customHeigh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spans="1:26" ht="15.75" customHeigh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spans="1:26" ht="15.75" customHeigh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spans="1:26" ht="15.75" customHeigh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spans="1:26" ht="15.75" customHeigh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spans="1:26" ht="15.75" customHeigh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spans="1:26" ht="15.75" customHeigh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spans="1:26" ht="15.75" customHeigh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spans="1:26" ht="15.75" customHeigh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spans="1:26" ht="15.75" customHeight="1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spans="1:26" ht="15.75" customHeight="1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spans="1:26" ht="15.75" customHeight="1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spans="1:26" ht="15.75" customHeight="1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spans="1:26" ht="15.75" customHeight="1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spans="1:26" ht="15.75" customHeight="1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spans="1:26" ht="15.75" customHeight="1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spans="1:26" ht="15.75" customHeight="1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spans="1:26" ht="15.75" customHeight="1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spans="1:26" ht="15.75" customHeight="1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spans="1:26" ht="15.75" customHeight="1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spans="1:26" ht="15.75" customHeight="1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spans="1:26" ht="15.75" customHeight="1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spans="1:26" ht="15.75" customHeight="1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spans="1:26" ht="15.75" customHeight="1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spans="1:26" ht="15.75" customHeight="1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spans="1:26" ht="15.75" customHeight="1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spans="1:26" ht="15.75" customHeight="1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spans="1:26" ht="15.75" customHeight="1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spans="1:26" ht="15.75" customHeight="1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spans="1:26" ht="15.75" customHeight="1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spans="1:26" ht="15.75" customHeight="1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spans="1:26" ht="15.75" customHeight="1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spans="1:26" ht="15.75" customHeight="1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spans="1:26" ht="15.75" customHeight="1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spans="1:26" ht="15.75" customHeight="1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spans="1:26" ht="15.75" customHeight="1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spans="1:26" ht="15.75" customHeight="1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spans="1:26" ht="15.75" customHeight="1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spans="1:26" ht="15.75" customHeight="1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spans="1:26" ht="15.75" customHeight="1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spans="1:26" ht="15.75" customHeight="1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spans="1:26" ht="15.75" customHeight="1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spans="1:26" ht="15.75" customHeight="1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spans="1:26" ht="15.75" customHeight="1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spans="1:26" ht="15.75" customHeight="1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spans="1:26" ht="15.75" customHeight="1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spans="1:26" ht="15.75" customHeight="1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spans="1:26" ht="15.75" customHeight="1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spans="1:26" ht="15.75" customHeight="1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spans="1:26" ht="15.75" customHeight="1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spans="1:26" ht="15.75" customHeight="1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spans="1:26" ht="15.75" customHeight="1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spans="1:26" ht="15.75" customHeight="1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spans="1:26" ht="15.7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spans="1:26" ht="15.7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spans="1:26" ht="15.7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spans="1:26" ht="15.7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spans="1:26" ht="15.7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spans="1:26" ht="15.7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spans="1:26" ht="15.7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spans="1:26" ht="15.75" customHeight="1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spans="1:26" ht="15.75" customHeight="1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spans="1:26" ht="15.75" customHeight="1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spans="1:26" ht="15.75" customHeight="1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spans="1:26" ht="15.75" customHeight="1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spans="1:26" ht="15.75" customHeight="1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spans="1:26" ht="15.75" customHeight="1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spans="1:26" ht="15.75" customHeight="1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spans="1:26" ht="15.75" customHeight="1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spans="1:26" ht="15.75" customHeight="1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spans="1:26" ht="15.75" customHeight="1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spans="1:26" ht="15.75" customHeight="1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spans="1:26" ht="15.75" customHeight="1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spans="1:26" ht="15.75" customHeight="1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spans="1:26" ht="15.75" customHeight="1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spans="1:26" ht="15.75" customHeight="1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spans="1:26" ht="15.75" customHeight="1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spans="1:26" ht="15.75" customHeight="1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spans="1:26" ht="15.75" customHeight="1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spans="1:26" ht="15.75" customHeight="1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spans="1:26" ht="15.75" customHeight="1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spans="1:26" ht="15.75" customHeight="1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spans="1:26" ht="15.75" customHeight="1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spans="1:26" ht="15.75" customHeight="1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spans="1:26" ht="15.75" customHeight="1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spans="1:26" ht="15.75" customHeight="1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spans="1:26" ht="15.75" customHeight="1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spans="1:26" ht="15.75" customHeight="1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spans="1:26" ht="15.75" customHeight="1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spans="1:26" ht="15.75" customHeight="1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spans="1:26" ht="15.75" customHeight="1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spans="1:26" ht="15.75" customHeight="1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spans="1:26" ht="15.75" customHeight="1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spans="1:26" ht="15.75" customHeight="1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spans="1:26" ht="15.75" customHeight="1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spans="1:26" ht="15.75" customHeight="1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spans="1:26" ht="15.75" customHeight="1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spans="1:26" ht="15.75" customHeight="1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spans="1:26" ht="15.75" customHeight="1">
      <c r="A398" s="241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spans="1:26" ht="15.75" customHeight="1">
      <c r="A399" s="241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spans="1:26" ht="15.75" customHeight="1">
      <c r="A400" s="241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spans="1:26" ht="15.75" customHeight="1">
      <c r="A401" s="241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spans="1:26" ht="15.75" customHeight="1">
      <c r="A402" s="241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spans="1:26" ht="15.75" customHeight="1">
      <c r="A403" s="241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spans="1:26" ht="15.75" customHeight="1">
      <c r="A404" s="241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spans="1:26" ht="15.75" customHeight="1">
      <c r="A405" s="241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spans="1:26" ht="15.75" customHeight="1">
      <c r="A406" s="241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spans="1:26" ht="15.75" customHeight="1">
      <c r="A407" s="241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spans="1:26" ht="15.75" customHeight="1">
      <c r="A408" s="241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spans="1:26" ht="15.75" customHeight="1">
      <c r="A409" s="241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spans="1:26" ht="15.75" customHeight="1">
      <c r="A410" s="241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spans="1:26" ht="15.75" customHeight="1">
      <c r="A411" s="241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spans="1:26" ht="15.75" customHeight="1">
      <c r="A412" s="241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spans="1:26" ht="15.75" customHeight="1">
      <c r="A413" s="241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spans="1:26" ht="15.75" customHeight="1">
      <c r="A414" s="241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spans="1:26" ht="15.75" customHeight="1">
      <c r="A415" s="241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spans="1:26" ht="15.75" customHeight="1">
      <c r="A416" s="241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spans="1:26" ht="15.75" customHeight="1">
      <c r="A417" s="241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spans="1:26" ht="15.75" customHeight="1">
      <c r="A418" s="241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spans="1:26" ht="15.75" customHeight="1">
      <c r="A419" s="241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spans="1:26" ht="15.75" customHeight="1">
      <c r="A420" s="241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spans="1:26" ht="15.75" customHeight="1">
      <c r="A421" s="241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spans="1:26" ht="15.75" customHeight="1">
      <c r="A422" s="241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spans="1:26" ht="15.75" customHeight="1">
      <c r="A423" s="241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spans="1:26" ht="15.75" customHeight="1">
      <c r="A424" s="241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spans="1:26" ht="15.75" customHeight="1">
      <c r="A425" s="241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spans="1:26" ht="15.75" customHeight="1">
      <c r="A426" s="241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spans="1:26" ht="15.75" customHeight="1">
      <c r="A427" s="241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spans="1:26" ht="15.75" customHeight="1">
      <c r="A428" s="241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spans="1:26" ht="15.75" customHeight="1">
      <c r="A429" s="241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spans="1:26" ht="15.75" customHeight="1">
      <c r="A430" s="241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spans="1:26" ht="15.75" customHeight="1">
      <c r="A431" s="241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spans="1:26" ht="15.75" customHeight="1">
      <c r="A432" s="241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spans="1:26" ht="15.75" customHeight="1">
      <c r="A433" s="241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spans="1:26" ht="15.75" customHeight="1">
      <c r="A434" s="241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spans="1:26" ht="15.75" customHeight="1">
      <c r="A435" s="241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spans="1:26" ht="15.75" customHeight="1">
      <c r="A436" s="241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spans="1:26" ht="15.75" customHeight="1">
      <c r="A437" s="241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spans="1:26" ht="15.75" customHeight="1">
      <c r="A438" s="241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spans="1:26" ht="15.75" customHeight="1">
      <c r="A439" s="241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spans="1:26" ht="15.75" customHeight="1">
      <c r="A440" s="241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spans="1:26" ht="15.75" customHeight="1">
      <c r="A441" s="241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spans="1:26" ht="15.75" customHeight="1">
      <c r="A442" s="241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spans="1:26" ht="15.75" customHeight="1">
      <c r="A443" s="241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spans="1:26" ht="15.75" customHeight="1">
      <c r="A444" s="241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spans="1:26" ht="15.75" customHeight="1">
      <c r="A445" s="241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spans="1:26" ht="15.75" customHeight="1">
      <c r="A446" s="241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spans="1:26" ht="15.75" customHeight="1">
      <c r="A447" s="241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spans="1:26" ht="15.75" customHeight="1">
      <c r="A448" s="241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spans="1:26" ht="15.75" customHeight="1">
      <c r="A449" s="241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spans="1:26" ht="15.75" customHeight="1">
      <c r="A450" s="241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spans="1:26" ht="15.75" customHeight="1">
      <c r="A451" s="241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spans="1:26" ht="15.75" customHeight="1">
      <c r="A452" s="241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spans="1:26" ht="15.75" customHeight="1">
      <c r="A453" s="241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spans="1:26" ht="15.75" customHeight="1">
      <c r="A454" s="241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spans="1:26" ht="15.75" customHeight="1">
      <c r="A455" s="241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spans="1:26" ht="15.75" customHeight="1">
      <c r="A456" s="241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spans="1:26" ht="15.75" customHeight="1">
      <c r="A457" s="241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spans="1:26" ht="15.75" customHeight="1">
      <c r="A458" s="241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spans="1:26" ht="15.75" customHeight="1">
      <c r="A459" s="241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spans="1:26" ht="15.75" customHeight="1">
      <c r="A460" s="241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spans="1:26" ht="15.75" customHeight="1">
      <c r="A461" s="241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spans="1:26" ht="15.75" customHeight="1">
      <c r="A462" s="241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spans="1:26" ht="15.75" customHeight="1">
      <c r="A463" s="241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spans="1:26" ht="15.75" customHeight="1">
      <c r="A464" s="241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spans="1:26" ht="15.75" customHeight="1">
      <c r="A465" s="241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spans="1:26" ht="15.75" customHeight="1">
      <c r="A466" s="241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spans="1:26" ht="15.75" customHeight="1">
      <c r="A467" s="241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spans="1:26" ht="15.75" customHeight="1">
      <c r="A468" s="241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spans="1:26" ht="15.75" customHeight="1">
      <c r="A469" s="241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spans="1:26" ht="15.75" customHeight="1">
      <c r="A470" s="241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spans="1:26" ht="15.75" customHeight="1">
      <c r="A471" s="241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spans="1:26" ht="15.75" customHeight="1">
      <c r="A472" s="241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spans="1:26" ht="15.75" customHeight="1">
      <c r="A473" s="241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spans="1:26" ht="15.75" customHeight="1">
      <c r="A474" s="241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spans="1:26" ht="15.75" customHeight="1">
      <c r="A475" s="241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spans="1:26" ht="15.75" customHeight="1">
      <c r="A476" s="241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spans="1:26" ht="15.75" customHeight="1">
      <c r="A477" s="241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spans="1:26" ht="15.75" customHeight="1">
      <c r="A478" s="241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spans="1:26" ht="15.75" customHeight="1">
      <c r="A479" s="241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spans="1:26" ht="15.75" customHeight="1">
      <c r="A480" s="241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spans="1:26" ht="15.75" customHeight="1">
      <c r="A481" s="241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spans="1:26" ht="15.75" customHeight="1">
      <c r="A482" s="241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spans="1:26" ht="15.75" customHeight="1">
      <c r="A483" s="241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spans="1:26" ht="15.75" customHeight="1">
      <c r="A484" s="241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spans="1:26" ht="15.75" customHeight="1">
      <c r="A485" s="241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spans="1:26" ht="15.75" customHeight="1">
      <c r="A486" s="241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spans="1:26" ht="15.75" customHeight="1">
      <c r="A487" s="241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spans="1:26" ht="15.75" customHeight="1">
      <c r="A488" s="241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spans="1:26" ht="15.75" customHeight="1">
      <c r="A489" s="241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spans="1:26" ht="15.75" customHeight="1">
      <c r="A490" s="241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spans="1:26" ht="15.75" customHeight="1">
      <c r="A491" s="241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spans="1:26" ht="15.75" customHeight="1">
      <c r="A492" s="241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spans="1:26" ht="15.75" customHeight="1">
      <c r="A493" s="241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spans="1:26" ht="15.75" customHeight="1">
      <c r="A494" s="241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spans="1:26" ht="15.75" customHeight="1">
      <c r="A495" s="241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spans="1:26" ht="15.75" customHeight="1">
      <c r="A496" s="241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spans="1:26" ht="15.75" customHeight="1">
      <c r="A497" s="241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spans="1:26" ht="15.75" customHeight="1">
      <c r="A498" s="241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spans="1:26" ht="15.75" customHeight="1">
      <c r="A499" s="241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spans="1:26" ht="15.75" customHeight="1">
      <c r="A500" s="241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spans="1:26" ht="15.75" customHeight="1">
      <c r="A501" s="241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spans="1:26" ht="15.75" customHeight="1">
      <c r="A502" s="241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spans="1:26" ht="15.75" customHeight="1">
      <c r="A503" s="241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spans="1:26" ht="15.75" customHeight="1">
      <c r="A504" s="241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spans="1:26" ht="15.75" customHeight="1">
      <c r="A505" s="241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spans="1:26" ht="15.75" customHeight="1">
      <c r="A506" s="241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spans="1:26" ht="15.75" customHeight="1">
      <c r="A507" s="241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spans="1:26" ht="15.75" customHeight="1">
      <c r="A508" s="241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spans="1:26" ht="15.75" customHeight="1">
      <c r="A509" s="241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spans="1:26" ht="15.75" customHeight="1">
      <c r="A510" s="241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spans="1:26" ht="15.75" customHeight="1">
      <c r="A511" s="241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spans="1:26" ht="15.75" customHeight="1">
      <c r="A512" s="241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spans="1:26" ht="15.75" customHeight="1">
      <c r="A513" s="241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spans="1:26" ht="15.75" customHeight="1">
      <c r="A514" s="241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spans="1:26" ht="15.75" customHeight="1">
      <c r="A515" s="241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spans="1:26" ht="15.75" customHeight="1">
      <c r="A516" s="241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spans="1:26" ht="15.75" customHeight="1">
      <c r="A517" s="241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spans="1:26" ht="15.75" customHeight="1">
      <c r="A518" s="241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spans="1:26" ht="15.75" customHeight="1">
      <c r="A519" s="241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spans="1:26" ht="15.75" customHeight="1">
      <c r="A520" s="241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spans="1:26" ht="15.75" customHeight="1">
      <c r="A521" s="241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spans="1:26" ht="15.75" customHeight="1">
      <c r="A522" s="241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spans="1:26" ht="15.75" customHeight="1">
      <c r="A523" s="241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spans="1:26" ht="15.75" customHeight="1">
      <c r="A524" s="241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spans="1:26" ht="15.75" customHeight="1">
      <c r="A525" s="241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spans="1:26" ht="15.75" customHeight="1">
      <c r="A526" s="241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spans="1:26" ht="15.75" customHeight="1">
      <c r="A527" s="241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spans="1:26" ht="15.75" customHeight="1">
      <c r="A528" s="241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spans="1:26" ht="15.75" customHeight="1">
      <c r="A529" s="241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spans="1:26" ht="15.75" customHeight="1">
      <c r="A530" s="241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spans="1:26" ht="15.75" customHeight="1">
      <c r="A531" s="241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spans="1:26" ht="15.75" customHeight="1">
      <c r="A532" s="241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spans="1:26" ht="15.75" customHeight="1">
      <c r="A533" s="241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spans="1:26" ht="15.75" customHeight="1">
      <c r="A534" s="241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spans="1:26" ht="15.75" customHeight="1">
      <c r="A535" s="241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spans="1:26" ht="15.75" customHeight="1">
      <c r="A536" s="241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spans="1:26" ht="15.75" customHeight="1">
      <c r="A537" s="241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spans="1:26" ht="15.75" customHeight="1">
      <c r="A538" s="241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spans="1:26" ht="15.75" customHeight="1">
      <c r="A539" s="241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spans="1:26" ht="15.75" customHeight="1">
      <c r="A540" s="241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spans="1:26" ht="15.75" customHeight="1">
      <c r="A541" s="241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spans="1:26" ht="15.75" customHeight="1">
      <c r="A542" s="241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spans="1:26" ht="15.75" customHeight="1">
      <c r="A543" s="241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spans="1:26" ht="15.75" customHeight="1">
      <c r="A544" s="241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spans="1:26" ht="15.75" customHeight="1">
      <c r="A545" s="241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spans="1:26" ht="15.75" customHeight="1">
      <c r="A546" s="241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spans="1:26" ht="15.75" customHeight="1">
      <c r="A547" s="241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spans="1:26" ht="15.75" customHeight="1">
      <c r="A548" s="241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spans="1:26" ht="15.75" customHeight="1">
      <c r="A549" s="241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spans="1:26" ht="15.75" customHeight="1">
      <c r="A550" s="241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spans="1:26" ht="15.75" customHeight="1">
      <c r="A551" s="241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spans="1:26" ht="15.75" customHeight="1">
      <c r="A552" s="241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spans="1:26" ht="15.75" customHeight="1">
      <c r="A553" s="241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spans="1:26" ht="15.75" customHeight="1">
      <c r="A554" s="241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spans="1:26" ht="15.75" customHeight="1">
      <c r="A555" s="241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spans="1:26" ht="15.75" customHeight="1">
      <c r="A556" s="241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spans="1:26" ht="15.75" customHeight="1">
      <c r="A557" s="241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spans="1:26" ht="15.75" customHeight="1">
      <c r="A558" s="241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spans="1:26" ht="15.75" customHeight="1">
      <c r="A559" s="241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spans="1:26" ht="15.75" customHeight="1">
      <c r="A560" s="241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spans="1:26" ht="15.75" customHeight="1">
      <c r="A561" s="241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spans="1:26" ht="15.75" customHeight="1">
      <c r="A562" s="241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spans="1:26" ht="15.75" customHeight="1">
      <c r="A563" s="241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spans="1:26" ht="15.75" customHeight="1">
      <c r="A564" s="241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spans="1:26" ht="15.75" customHeight="1">
      <c r="A565" s="241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spans="1:26" ht="15.75" customHeight="1">
      <c r="A566" s="241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spans="1:26" ht="15.75" customHeight="1">
      <c r="A567" s="241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spans="1:26" ht="15.75" customHeight="1">
      <c r="A568" s="241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spans="1:26" ht="15.75" customHeight="1">
      <c r="A569" s="241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spans="1:26" ht="15.75" customHeight="1">
      <c r="A570" s="241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spans="1:26" ht="15.75" customHeight="1">
      <c r="A571" s="241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spans="1:26" ht="15.75" customHeight="1">
      <c r="A572" s="241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spans="1:26" ht="15.75" customHeight="1">
      <c r="A573" s="241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spans="1:26" ht="15.75" customHeight="1">
      <c r="A574" s="241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spans="1:26" ht="15.75" customHeight="1">
      <c r="A575" s="241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spans="1:26" ht="15.75" customHeight="1">
      <c r="A576" s="241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spans="1:26" ht="15.75" customHeight="1">
      <c r="A577" s="241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spans="1:26" ht="15.75" customHeight="1">
      <c r="A578" s="241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spans="1:26" ht="15.75" customHeight="1">
      <c r="A579" s="241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spans="1:26" ht="15.75" customHeight="1">
      <c r="A580" s="241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spans="1:26" ht="15.75" customHeight="1">
      <c r="A581" s="241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spans="1:26" ht="15.75" customHeight="1">
      <c r="A582" s="241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spans="1:26" ht="15.75" customHeight="1">
      <c r="A583" s="241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spans="1:26" ht="15.75" customHeight="1">
      <c r="A584" s="241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spans="1:26" ht="15.75" customHeight="1">
      <c r="A585" s="241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spans="1:26" ht="15.75" customHeight="1">
      <c r="A586" s="241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spans="1:26" ht="15.75" customHeight="1">
      <c r="A587" s="241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spans="1:26" ht="15.75" customHeight="1">
      <c r="A588" s="241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spans="1:26" ht="15.75" customHeight="1">
      <c r="A589" s="241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spans="1:26" ht="15.75" customHeight="1">
      <c r="A590" s="241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spans="1:26" ht="15.75" customHeight="1">
      <c r="A591" s="241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spans="1:26" ht="15.75" customHeight="1">
      <c r="A592" s="241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spans="1:26" ht="15.75" customHeight="1">
      <c r="A593" s="241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spans="1:26" ht="15.75" customHeight="1">
      <c r="A594" s="241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spans="1:26" ht="15.75" customHeight="1">
      <c r="A595" s="241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spans="1:26" ht="15.75" customHeight="1">
      <c r="A596" s="241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spans="1:26" ht="15.75" customHeight="1">
      <c r="A597" s="241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spans="1:26" ht="15.75" customHeight="1">
      <c r="A598" s="241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spans="1:26" ht="15.75" customHeight="1">
      <c r="A599" s="241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spans="1:26" ht="15.75" customHeight="1">
      <c r="A600" s="241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spans="1:26" ht="15.75" customHeight="1">
      <c r="A601" s="241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spans="1:26" ht="15.75" customHeight="1">
      <c r="A602" s="241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spans="1:26" ht="15.75" customHeight="1">
      <c r="A603" s="241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spans="1:26" ht="15.75" customHeight="1">
      <c r="A604" s="241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spans="1:26" ht="15.75" customHeight="1">
      <c r="A605" s="241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spans="1:26" ht="15.75" customHeight="1">
      <c r="A606" s="241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spans="1:26" ht="15.75" customHeight="1">
      <c r="A607" s="241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spans="1:26" ht="15.75" customHeight="1">
      <c r="A608" s="241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spans="1:26" ht="15.75" customHeight="1">
      <c r="A609" s="241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spans="1:26" ht="15.75" customHeight="1">
      <c r="A610" s="241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spans="1:26" ht="15.75" customHeight="1">
      <c r="A611" s="241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spans="1:26" ht="15.75" customHeight="1">
      <c r="A612" s="241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spans="1:26" ht="15.75" customHeight="1">
      <c r="A613" s="241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spans="1:26" ht="15.75" customHeight="1">
      <c r="A614" s="241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spans="1:26" ht="15.75" customHeight="1">
      <c r="A615" s="241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spans="1:26" ht="15.75" customHeight="1">
      <c r="A616" s="241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spans="1:26" ht="15.75" customHeight="1">
      <c r="A617" s="241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spans="1:26" ht="15.75" customHeight="1">
      <c r="A618" s="241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spans="1:26" ht="15.75" customHeight="1">
      <c r="A619" s="241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spans="1:26" ht="15.75" customHeight="1">
      <c r="A620" s="241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spans="1:26" ht="15.75" customHeight="1">
      <c r="A621" s="241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spans="1:26" ht="15.75" customHeight="1">
      <c r="A622" s="241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spans="1:26" ht="15.75" customHeight="1">
      <c r="A623" s="241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spans="1:26" ht="15.75" customHeight="1">
      <c r="A624" s="241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spans="1:26" ht="15.75" customHeight="1">
      <c r="A625" s="241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spans="1:26" ht="15.75" customHeight="1">
      <c r="A626" s="241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spans="1:26" ht="15.75" customHeight="1">
      <c r="A627" s="241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spans="1:26" ht="15.75" customHeight="1">
      <c r="A628" s="241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spans="1:26" ht="15.75" customHeight="1">
      <c r="A629" s="241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spans="1:26" ht="15.75" customHeight="1">
      <c r="A630" s="241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spans="1:26" ht="15.75" customHeight="1">
      <c r="A631" s="241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spans="1:26" ht="15.75" customHeight="1">
      <c r="A632" s="241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spans="1:26" ht="15.75" customHeight="1">
      <c r="A633" s="241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spans="1:26" ht="15.75" customHeight="1">
      <c r="A634" s="241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spans="1:26" ht="15.75" customHeight="1">
      <c r="A635" s="241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spans="1:26" ht="15.75" customHeight="1">
      <c r="A636" s="241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spans="1:26" ht="15.75" customHeight="1">
      <c r="A637" s="241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spans="1:26" ht="15.75" customHeight="1">
      <c r="A638" s="241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spans="1:26" ht="15.75" customHeight="1">
      <c r="A639" s="241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spans="1:26" ht="15.75" customHeight="1">
      <c r="A640" s="241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spans="1:26" ht="15.75" customHeight="1">
      <c r="A641" s="241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spans="1:26" ht="15.75" customHeight="1">
      <c r="A642" s="241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spans="1:26" ht="15.75" customHeight="1">
      <c r="A643" s="241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spans="1:26" ht="15.75" customHeight="1">
      <c r="A644" s="241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spans="1:26" ht="15.75" customHeight="1">
      <c r="A645" s="241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spans="1:26" ht="15.75" customHeight="1">
      <c r="A646" s="241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spans="1:26" ht="15.75" customHeight="1">
      <c r="A647" s="241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spans="1:26" ht="15.75" customHeight="1">
      <c r="A648" s="241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spans="1:26" ht="15.75" customHeight="1">
      <c r="A649" s="241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spans="1:26" ht="15.75" customHeight="1">
      <c r="A650" s="241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spans="1:26" ht="15.75" customHeight="1">
      <c r="A651" s="241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spans="1:26" ht="15.75" customHeight="1">
      <c r="A652" s="241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spans="1:26" ht="15.75" customHeight="1">
      <c r="A653" s="241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spans="1:26" ht="15.75" customHeight="1">
      <c r="A654" s="241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spans="1:26" ht="15.75" customHeight="1">
      <c r="A655" s="241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spans="1:26" ht="15.75" customHeight="1">
      <c r="A656" s="241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spans="1:26" ht="15.75" customHeight="1">
      <c r="A657" s="241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spans="1:26" ht="15.75" customHeight="1">
      <c r="A658" s="241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spans="1:26" ht="15.75" customHeight="1">
      <c r="A659" s="241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spans="1:26" ht="15.75" customHeight="1">
      <c r="A660" s="241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spans="1:26" ht="15.75" customHeight="1">
      <c r="A661" s="241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spans="1:26" ht="15.75" customHeight="1">
      <c r="A662" s="241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spans="1:26" ht="15.75" customHeight="1">
      <c r="A663" s="241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spans="1:26" ht="15.75" customHeight="1">
      <c r="A664" s="241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spans="1:26" ht="15.75" customHeight="1">
      <c r="A665" s="241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spans="1:26" ht="15.75" customHeight="1">
      <c r="A666" s="241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spans="1:26" ht="15.75" customHeight="1">
      <c r="A667" s="241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spans="1:26" ht="15.75" customHeight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spans="1:26" ht="15.75" customHeight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spans="1:26" ht="15.75" customHeight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spans="1:26" ht="15.75" customHeight="1">
      <c r="A671" s="241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spans="1:26" ht="15.75" customHeight="1">
      <c r="A672" s="241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spans="1:26" ht="15.75" customHeight="1">
      <c r="A673" s="241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spans="1:26" ht="15.75" customHeight="1">
      <c r="A674" s="241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spans="1:26" ht="15.75" customHeight="1">
      <c r="A675" s="241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spans="1:26" ht="15.75" customHeight="1">
      <c r="A676" s="241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spans="1:26" ht="15.75" customHeight="1">
      <c r="A677" s="241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spans="1:26" ht="15.75" customHeight="1">
      <c r="A678" s="241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spans="1:26" ht="15.75" customHeight="1">
      <c r="A679" s="241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spans="1:26" ht="15.75" customHeight="1">
      <c r="A680" s="241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spans="1:26" ht="15.75" customHeight="1">
      <c r="A681" s="241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spans="1:26" ht="15.75" customHeight="1">
      <c r="A682" s="241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spans="1:26" ht="15.75" customHeight="1">
      <c r="A683" s="241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spans="1:26" ht="15.75" customHeight="1">
      <c r="A684" s="241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spans="1:26" ht="15.75" customHeight="1">
      <c r="A685" s="241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spans="1:26" ht="15.75" customHeight="1">
      <c r="A686" s="241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spans="1:26" ht="15.75" customHeight="1">
      <c r="A687" s="241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spans="1:26" ht="15.75" customHeight="1">
      <c r="A688" s="241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spans="1:26" ht="15.75" customHeight="1">
      <c r="A689" s="241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spans="1:26" ht="15.75" customHeight="1">
      <c r="A690" s="241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spans="1:26" ht="15.75" customHeight="1">
      <c r="A691" s="241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spans="1:26" ht="15.75" customHeight="1">
      <c r="A692" s="241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spans="1:26" ht="15.75" customHeight="1">
      <c r="A693" s="241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spans="1:26" ht="15.75" customHeight="1">
      <c r="A694" s="241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spans="1:26" ht="15.75" customHeight="1">
      <c r="A695" s="241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spans="1:26" ht="15.75" customHeight="1">
      <c r="A696" s="241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spans="1:26" ht="15.75" customHeight="1">
      <c r="A697" s="241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spans="1:26" ht="15.75" customHeight="1">
      <c r="A698" s="241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spans="1:26" ht="15.75" customHeight="1">
      <c r="A699" s="241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spans="1:26" ht="15.75" customHeight="1">
      <c r="A700" s="241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spans="1:26" ht="15.75" customHeight="1">
      <c r="A701" s="241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spans="1:26" ht="15.75" customHeight="1">
      <c r="A702" s="241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spans="1:26" ht="15.75" customHeight="1">
      <c r="A703" s="241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spans="1:26" ht="15.75" customHeight="1">
      <c r="A704" s="241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spans="1:26" ht="15.75" customHeight="1">
      <c r="A705" s="241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spans="1:26" ht="15.75" customHeight="1">
      <c r="A706" s="241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spans="1:26" ht="15.75" customHeight="1">
      <c r="A707" s="241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spans="1:26" ht="15.75" customHeight="1">
      <c r="A708" s="241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spans="1:26" ht="15.75" customHeight="1">
      <c r="A709" s="241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spans="1:26" ht="15.75" customHeight="1">
      <c r="A710" s="241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spans="1:26" ht="15.75" customHeight="1">
      <c r="A711" s="241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spans="1:26" ht="15.75" customHeight="1">
      <c r="A712" s="241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spans="1:26" ht="15.75" customHeight="1">
      <c r="A713" s="241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spans="1:26" ht="15.75" customHeight="1">
      <c r="A714" s="241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spans="1:26" ht="15.75" customHeight="1">
      <c r="A715" s="241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spans="1:26" ht="15.75" customHeight="1">
      <c r="A716" s="241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spans="1:26" ht="15.75" customHeight="1">
      <c r="A717" s="241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spans="1:26" ht="15.75" customHeight="1">
      <c r="A718" s="241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spans="1:26" ht="15.75" customHeight="1">
      <c r="A719" s="241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spans="1:26" ht="15.75" customHeight="1">
      <c r="A720" s="241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spans="1:26" ht="15.75" customHeight="1">
      <c r="A721" s="241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spans="1:26" ht="15.75" customHeight="1">
      <c r="A722" s="241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spans="1:26" ht="15.75" customHeight="1">
      <c r="A723" s="241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spans="1:26" ht="15.75" customHeight="1">
      <c r="A724" s="241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spans="1:26" ht="15.75" customHeight="1">
      <c r="A725" s="241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spans="1:26" ht="15.75" customHeight="1">
      <c r="A726" s="241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spans="1:26" ht="15.75" customHeight="1">
      <c r="A727" s="241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spans="1:26" ht="15.75" customHeight="1">
      <c r="A728" s="241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spans="1:26" ht="15.75" customHeight="1">
      <c r="A729" s="241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spans="1:26" ht="15.75" customHeight="1">
      <c r="A730" s="241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spans="1:26" ht="15.75" customHeight="1">
      <c r="A731" s="241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spans="1:26" ht="15.75" customHeight="1">
      <c r="A732" s="241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spans="1:26" ht="15.75" customHeight="1">
      <c r="A733" s="241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spans="1:26" ht="15.75" customHeight="1">
      <c r="A734" s="241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spans="1:26" ht="15.75" customHeight="1">
      <c r="A735" s="241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spans="1:26" ht="15.75" customHeight="1">
      <c r="A736" s="241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spans="1:26" ht="15.75" customHeight="1">
      <c r="A737" s="241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spans="1:26" ht="15.75" customHeight="1">
      <c r="A738" s="241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spans="1:26" ht="15.75" customHeight="1">
      <c r="A739" s="241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spans="1:26" ht="15.75" customHeight="1">
      <c r="A740" s="241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spans="1:26" ht="15.75" customHeight="1">
      <c r="A741" s="241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spans="1:26" ht="15.75" customHeight="1">
      <c r="A742" s="241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spans="1:26" ht="15.75" customHeight="1">
      <c r="A743" s="241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spans="1:26" ht="15.75" customHeight="1">
      <c r="A744" s="241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spans="1:26" ht="15.75" customHeight="1">
      <c r="A745" s="241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spans="1:26" ht="15.75" customHeight="1">
      <c r="A746" s="241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spans="1:26" ht="15.75" customHeight="1">
      <c r="A747" s="241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spans="1:26" ht="15.75" customHeight="1">
      <c r="A748" s="241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spans="1:26" ht="15.75" customHeight="1">
      <c r="A749" s="241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spans="1:26" ht="15.75" customHeight="1">
      <c r="A750" s="241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spans="1:26" ht="15.75" customHeight="1">
      <c r="A751" s="241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spans="1:26" ht="15.75" customHeight="1">
      <c r="A752" s="241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spans="1:26" ht="15.75" customHeight="1">
      <c r="A753" s="241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spans="1:26" ht="15.75" customHeight="1">
      <c r="A754" s="241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spans="1:26" ht="15.75" customHeight="1">
      <c r="A755" s="241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spans="1:26" ht="15.75" customHeight="1">
      <c r="A756" s="241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spans="1:26" ht="15.75" customHeight="1">
      <c r="A757" s="241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spans="1:26" ht="15.75" customHeight="1">
      <c r="A758" s="241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spans="1:26" ht="15.75" customHeight="1">
      <c r="A759" s="241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spans="1:26" ht="15.75" customHeight="1">
      <c r="A760" s="241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spans="1:26" ht="15.75" customHeight="1">
      <c r="A761" s="241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spans="1:26" ht="15.75" customHeight="1">
      <c r="A762" s="241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spans="1:26" ht="15.75" customHeight="1">
      <c r="A763" s="241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spans="1:26" ht="15.75" customHeight="1">
      <c r="A764" s="241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spans="1:26" ht="15.75" customHeight="1">
      <c r="A765" s="241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spans="1:26" ht="15.75" customHeight="1">
      <c r="A766" s="241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spans="1:26" ht="15.75" customHeight="1">
      <c r="A767" s="241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spans="1:26" ht="15.75" customHeight="1">
      <c r="A768" s="241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spans="1:26" ht="15.75" customHeight="1">
      <c r="A769" s="241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spans="1:26" ht="15.75" customHeight="1">
      <c r="A770" s="241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spans="1:26" ht="15.75" customHeight="1">
      <c r="A771" s="241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spans="1:26" ht="15.75" customHeight="1">
      <c r="A772" s="241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spans="1:26" ht="15.75" customHeight="1">
      <c r="A773" s="241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spans="1:26" ht="15.75" customHeight="1">
      <c r="A774" s="241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spans="1:26" ht="15.75" customHeight="1">
      <c r="A775" s="241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spans="1:26" ht="15.75" customHeight="1">
      <c r="A776" s="241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spans="1:26" ht="15.75" customHeight="1">
      <c r="A777" s="241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spans="1:26" ht="15.75" customHeight="1">
      <c r="A778" s="241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spans="1:26" ht="15.75" customHeight="1">
      <c r="A779" s="241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spans="1:26" ht="15.75" customHeight="1">
      <c r="A780" s="241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spans="1:26" ht="15.75" customHeight="1">
      <c r="A781" s="241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spans="1:26" ht="15.75" customHeight="1">
      <c r="A782" s="241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spans="1:26" ht="15.75" customHeight="1">
      <c r="A783" s="241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spans="1:26" ht="15.75" customHeight="1">
      <c r="A784" s="241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spans="1:26" ht="15.75" customHeight="1">
      <c r="A785" s="241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spans="1:26" ht="15.75" customHeight="1">
      <c r="A786" s="241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spans="1:26" ht="15.75" customHeight="1">
      <c r="A787" s="241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spans="1:26" ht="15.75" customHeight="1">
      <c r="A788" s="241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spans="1:26" ht="15.75" customHeight="1">
      <c r="A789" s="241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spans="1:26" ht="15.75" customHeight="1">
      <c r="A790" s="241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spans="1:26" ht="15.75" customHeight="1">
      <c r="A791" s="241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spans="1:26" ht="15.75" customHeight="1">
      <c r="A792" s="241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spans="1:26" ht="15.75" customHeight="1">
      <c r="A793" s="241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spans="1:26" ht="15.75" customHeight="1">
      <c r="A794" s="241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spans="1:26" ht="15.75" customHeight="1">
      <c r="A795" s="241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spans="1:26" ht="15.75" customHeight="1">
      <c r="A796" s="241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spans="1:26" ht="15.75" customHeight="1">
      <c r="A797" s="241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spans="1:26" ht="15.75" customHeight="1">
      <c r="A798" s="241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spans="1:26" ht="15.75" customHeight="1">
      <c r="A799" s="241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spans="1:26" ht="15.75" customHeight="1">
      <c r="A800" s="241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spans="1:26" ht="15.75" customHeight="1">
      <c r="A801" s="241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spans="1:26" ht="15.75" customHeight="1">
      <c r="A802" s="241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spans="1:26" ht="15.75" customHeight="1">
      <c r="A803" s="241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spans="1:26" ht="15.75" customHeight="1">
      <c r="A804" s="241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spans="1:26" ht="15.75" customHeight="1">
      <c r="A805" s="241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spans="1:26" ht="15.75" customHeight="1">
      <c r="A806" s="241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spans="1:26" ht="15.75" customHeight="1">
      <c r="A807" s="241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spans="1:26" ht="15.75" customHeight="1">
      <c r="A808" s="241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spans="1:26" ht="15.75" customHeight="1">
      <c r="A809" s="241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spans="1:26" ht="15.75" customHeight="1">
      <c r="A810" s="241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spans="1:26" ht="15.75" customHeight="1">
      <c r="A811" s="241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spans="1:26" ht="15.75" customHeight="1">
      <c r="A812" s="241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spans="1:26" ht="15.75" customHeight="1">
      <c r="A813" s="241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spans="1:26" ht="15.75" customHeight="1">
      <c r="A814" s="241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spans="1:26" ht="15.75" customHeight="1">
      <c r="A815" s="241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spans="1:26" ht="15.75" customHeight="1">
      <c r="A816" s="241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spans="1:26" ht="15.75" customHeight="1">
      <c r="A817" s="241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spans="1:26" ht="15.75" customHeight="1">
      <c r="A818" s="241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spans="1:26" ht="15.75" customHeight="1">
      <c r="A819" s="241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spans="1:26" ht="15.75" customHeight="1">
      <c r="A820" s="241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spans="1:26" ht="15.75" customHeight="1">
      <c r="A821" s="241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spans="1:26" ht="15.75" customHeight="1">
      <c r="A822" s="241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spans="1:26" ht="15.75" customHeight="1">
      <c r="A823" s="241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spans="1:26" ht="15.75" customHeight="1">
      <c r="A824" s="241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spans="1:26" ht="15.75" customHeight="1">
      <c r="A825" s="241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spans="1:26" ht="15.75" customHeight="1">
      <c r="A826" s="241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spans="1:26" ht="15.75" customHeight="1">
      <c r="A827" s="241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spans="1:26" ht="15.75" customHeight="1">
      <c r="A828" s="241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spans="1:26" ht="15.75" customHeight="1">
      <c r="A829" s="241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spans="1:26" ht="15.75" customHeight="1">
      <c r="A830" s="241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spans="1:26" ht="15.75" customHeight="1">
      <c r="A831" s="241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spans="1:26" ht="15.75" customHeight="1">
      <c r="A832" s="241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spans="1:26" ht="15.75" customHeight="1">
      <c r="A833" s="241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spans="1:26" ht="15.75" customHeight="1">
      <c r="A834" s="241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spans="1:26" ht="15.75" customHeight="1">
      <c r="A835" s="241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spans="1:26" ht="15.75" customHeight="1">
      <c r="A836" s="241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spans="1:26" ht="15.75" customHeight="1">
      <c r="A837" s="241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spans="1:26" ht="15.75" customHeight="1">
      <c r="A838" s="241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spans="1:26" ht="15.75" customHeight="1">
      <c r="A839" s="241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spans="1:26" ht="15.75" customHeight="1">
      <c r="A840" s="241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spans="1:26" ht="15.75" customHeight="1">
      <c r="A841" s="241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spans="1:26" ht="15.75" customHeight="1">
      <c r="A842" s="241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spans="1:26" ht="15.75" customHeight="1">
      <c r="A843" s="241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spans="1:26" ht="15.75" customHeight="1">
      <c r="A844" s="241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spans="1:26" ht="15.75" customHeight="1">
      <c r="A845" s="241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spans="1:26" ht="15.75" customHeight="1">
      <c r="A846" s="241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spans="1:26" ht="15.75" customHeight="1">
      <c r="A847" s="241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spans="1:26" ht="15.75" customHeight="1">
      <c r="A848" s="241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spans="1:26" ht="15.75" customHeight="1">
      <c r="A849" s="241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spans="1:26" ht="15.75" customHeight="1">
      <c r="A850" s="241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spans="1:26" ht="15.75" customHeight="1">
      <c r="A851" s="241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spans="1:26" ht="15.75" customHeight="1">
      <c r="A852" s="241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spans="1:26" ht="15.75" customHeight="1">
      <c r="A853" s="241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spans="1:26" ht="15.75" customHeight="1">
      <c r="A854" s="241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spans="1:26" ht="15.75" customHeight="1">
      <c r="A855" s="241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spans="1:26" ht="15.75" customHeight="1">
      <c r="A856" s="241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spans="1:26" ht="15.75" customHeight="1">
      <c r="A857" s="241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spans="1:26" ht="15.75" customHeight="1">
      <c r="A858" s="241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spans="1:26" ht="15.75" customHeight="1">
      <c r="A859" s="241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spans="1:26" ht="15.75" customHeight="1">
      <c r="A860" s="241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spans="1:26" ht="15.75" customHeight="1">
      <c r="A861" s="241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spans="1:26" ht="15.75" customHeight="1">
      <c r="A862" s="241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spans="1:26" ht="15.75" customHeight="1">
      <c r="A863" s="241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spans="1:26" ht="15.75" customHeight="1">
      <c r="A864" s="241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spans="1:26" ht="15.75" customHeight="1">
      <c r="A865" s="241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spans="1:26" ht="15.75" customHeight="1">
      <c r="A866" s="241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spans="1:26" ht="15.75" customHeight="1">
      <c r="A867" s="241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spans="1:26" ht="15.75" customHeight="1">
      <c r="A868" s="241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spans="1:26" ht="15.75" customHeight="1">
      <c r="A869" s="241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spans="1:26" ht="15.75" customHeight="1">
      <c r="A870" s="241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spans="1:26" ht="15.75" customHeight="1">
      <c r="A871" s="241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spans="1:26" ht="15.75" customHeight="1">
      <c r="A872" s="241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spans="1:26" ht="15.75" customHeight="1">
      <c r="A873" s="241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spans="1:26" ht="15.75" customHeight="1">
      <c r="A874" s="241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spans="1:26" ht="15.75" customHeight="1">
      <c r="A875" s="241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spans="1:26" ht="15.75" customHeight="1">
      <c r="A876" s="241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spans="1:26" ht="15.75" customHeight="1">
      <c r="A877" s="241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spans="1:26" ht="15.75" customHeight="1">
      <c r="A878" s="241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spans="1:26" ht="15.75" customHeight="1">
      <c r="A879" s="241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spans="1:26" ht="15.75" customHeight="1">
      <c r="A880" s="241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spans="1:26" ht="15.75" customHeight="1">
      <c r="A881" s="241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spans="1:26" ht="15.75" customHeight="1">
      <c r="A882" s="241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spans="1:26" ht="15.75" customHeight="1">
      <c r="A883" s="241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spans="1:26" ht="15.75" customHeight="1">
      <c r="A884" s="241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spans="1:26" ht="15.75" customHeight="1">
      <c r="A885" s="241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spans="1:26" ht="15.75" customHeight="1">
      <c r="A886" s="241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spans="1:26" ht="15.75" customHeight="1">
      <c r="A887" s="241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spans="1:26" ht="15.75" customHeight="1">
      <c r="A888" s="241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spans="1:26" ht="15.75" customHeight="1">
      <c r="A889" s="241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spans="1:26" ht="15.75" customHeight="1">
      <c r="A890" s="241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spans="1:26" ht="15.75" customHeight="1">
      <c r="A891" s="241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spans="1:26" ht="15.75" customHeight="1">
      <c r="A892" s="241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spans="1:26" ht="15.75" customHeight="1">
      <c r="A893" s="241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spans="1:26" ht="15.75" customHeight="1">
      <c r="A894" s="241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spans="1:26" ht="15.75" customHeight="1">
      <c r="A895" s="241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spans="1:26" ht="15.75" customHeight="1">
      <c r="A896" s="241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spans="1:26" ht="15.75" customHeight="1">
      <c r="A897" s="241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spans="1:26" ht="15.75" customHeight="1">
      <c r="A898" s="241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spans="1:26" ht="15.75" customHeight="1">
      <c r="A899" s="241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spans="1:26" ht="15.75" customHeight="1">
      <c r="A900" s="241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spans="1:26" ht="15.75" customHeight="1">
      <c r="A901" s="241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spans="1:26" ht="15.75" customHeight="1">
      <c r="A902" s="241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spans="1:26" ht="15.75" customHeight="1">
      <c r="A903" s="241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spans="1:26" ht="15.75" customHeight="1">
      <c r="A904" s="241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spans="1:26" ht="15.75" customHeight="1">
      <c r="A905" s="241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spans="1:26" ht="15.75" customHeight="1">
      <c r="A906" s="241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spans="1:26" ht="15.75" customHeight="1">
      <c r="A907" s="241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spans="1:26" ht="15.75" customHeight="1">
      <c r="A908" s="241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spans="1:26" ht="15.75" customHeight="1">
      <c r="A909" s="241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spans="1:26" ht="15.75" customHeight="1">
      <c r="A910" s="241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spans="1:26" ht="15.75" customHeight="1">
      <c r="A911" s="241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spans="1:26" ht="15.75" customHeight="1">
      <c r="A912" s="241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spans="1:26" ht="15.75" customHeight="1">
      <c r="A913" s="241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spans="1:26" ht="15.75" customHeight="1">
      <c r="A914" s="241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spans="1:26" ht="15.75" customHeight="1">
      <c r="A915" s="241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spans="1:26" ht="15.75" customHeight="1">
      <c r="A916" s="241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spans="1:26" ht="15.75" customHeight="1">
      <c r="A917" s="241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spans="1:26" ht="15.75" customHeight="1">
      <c r="A918" s="241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spans="1:26" ht="15.75" customHeight="1">
      <c r="A919" s="241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spans="1:26" ht="15.75" customHeight="1">
      <c r="A920" s="241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spans="1:26" ht="15.75" customHeight="1">
      <c r="A921" s="241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spans="1:26" ht="15.75" customHeight="1">
      <c r="A922" s="241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spans="1:26" ht="15.75" customHeight="1">
      <c r="A923" s="241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spans="1:26" ht="15.75" customHeight="1">
      <c r="A924" s="241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spans="1:26" ht="15.75" customHeight="1">
      <c r="A925" s="241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spans="1:26" ht="15.75" customHeight="1">
      <c r="A926" s="241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spans="1:26" ht="15.75" customHeight="1">
      <c r="A927" s="241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spans="1:26" ht="15.75" customHeight="1">
      <c r="A928" s="241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spans="1:26" ht="15.75" customHeight="1">
      <c r="A929" s="241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spans="1:26" ht="15.75" customHeight="1">
      <c r="A930" s="241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spans="1:26" ht="15.75" customHeight="1">
      <c r="A931" s="241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spans="1:26" ht="15.75" customHeight="1">
      <c r="A932" s="241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spans="1:26" ht="15.75" customHeight="1">
      <c r="A933" s="241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spans="1:26" ht="15.75" customHeight="1">
      <c r="A934" s="241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spans="1:26" ht="15.75" customHeight="1">
      <c r="A935" s="241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spans="1:26" ht="15.75" customHeight="1">
      <c r="A936" s="241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spans="1:26" ht="15.75" customHeight="1">
      <c r="A937" s="241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spans="1:26" ht="15.75" customHeight="1">
      <c r="A938" s="241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spans="1:26" ht="15.75" customHeight="1">
      <c r="A939" s="241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spans="1:26" ht="15.75" customHeight="1">
      <c r="A940" s="241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spans="1:26" ht="15.75" customHeight="1">
      <c r="A941" s="241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spans="1:26" ht="15.75" customHeight="1">
      <c r="A942" s="241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spans="1:26" ht="15.75" customHeight="1">
      <c r="A943" s="241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spans="1:26" ht="15.75" customHeight="1">
      <c r="A944" s="241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spans="1:26" ht="15.75" customHeight="1">
      <c r="A945" s="241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spans="1:26" ht="15.75" customHeight="1">
      <c r="A946" s="241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spans="1:26" ht="15.75" customHeight="1">
      <c r="A947" s="241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spans="1:26" ht="15.75" customHeight="1">
      <c r="A948" s="241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spans="1:26" ht="15.75" customHeight="1">
      <c r="A949" s="241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spans="1:26" ht="15.75" customHeight="1">
      <c r="A950" s="241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spans="1:26" ht="15.75" customHeight="1">
      <c r="A951" s="241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spans="1:26" ht="15.75" customHeight="1">
      <c r="A952" s="241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spans="1:26" ht="15.75" customHeight="1">
      <c r="A953" s="241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spans="1:26" ht="15.75" customHeight="1">
      <c r="A954" s="241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spans="1:26" ht="15.75" customHeight="1">
      <c r="A955" s="241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spans="1:26" ht="15.75" customHeight="1">
      <c r="A956" s="241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spans="1:26" ht="15.75" customHeight="1">
      <c r="A957" s="241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spans="1:26" ht="15.75" customHeight="1">
      <c r="A958" s="241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spans="1:26" ht="15.75" customHeight="1">
      <c r="A959" s="241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spans="1:26" ht="15.75" customHeight="1">
      <c r="A960" s="241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spans="1:26" ht="15.75" customHeight="1">
      <c r="A961" s="241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spans="1:26" ht="15.75" customHeight="1">
      <c r="A962" s="241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spans="1:26" ht="15.75" customHeight="1">
      <c r="A963" s="241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spans="1:26" ht="15.75" customHeight="1">
      <c r="A964" s="241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spans="1:26" ht="15.75" customHeight="1">
      <c r="A965" s="241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spans="1:26" ht="15.75" customHeight="1">
      <c r="A966" s="241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spans="1:26" ht="15.75" customHeight="1">
      <c r="A967" s="241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spans="1:26" ht="15.75" customHeight="1">
      <c r="A968" s="241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spans="1:26" ht="15.75" customHeight="1">
      <c r="A969" s="241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spans="1:26" ht="15.75" customHeight="1">
      <c r="A970" s="241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spans="1:26" ht="15.75" customHeight="1">
      <c r="A971" s="241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spans="1:26" ht="15.75" customHeight="1">
      <c r="A972" s="241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spans="1:26" ht="15.75" customHeight="1">
      <c r="A973" s="241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spans="1:26" ht="15.75" customHeight="1">
      <c r="A974" s="241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spans="1:26" ht="15.75" customHeight="1">
      <c r="A975" s="241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spans="1:26" ht="15.75" customHeight="1">
      <c r="A976" s="241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spans="1:26" ht="15.75" customHeight="1">
      <c r="A977" s="241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spans="1:26" ht="15.75" customHeight="1">
      <c r="A978" s="241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spans="1:26" ht="15.75" customHeight="1">
      <c r="A979" s="241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spans="1:26" ht="15.75" customHeight="1">
      <c r="A980" s="241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spans="1:26" ht="15.75" customHeight="1">
      <c r="A981" s="241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spans="1:26" ht="15.75" customHeight="1">
      <c r="A982" s="241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spans="1:26" ht="15.75" customHeight="1">
      <c r="A983" s="241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spans="1:26" ht="15.75" customHeight="1">
      <c r="A984" s="241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spans="1:26" ht="15.75" customHeight="1">
      <c r="A985" s="241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spans="1:26" ht="15.75" customHeight="1">
      <c r="A986" s="241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spans="1:26" ht="15.75" customHeight="1">
      <c r="A987" s="241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spans="1:26" ht="15.75" customHeight="1">
      <c r="A988" s="241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spans="1:26" ht="15.75" customHeight="1">
      <c r="A989" s="241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spans="1:26" ht="15.75" customHeight="1">
      <c r="A990" s="241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spans="1:26" ht="15.75" customHeight="1">
      <c r="A991" s="241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spans="1:26" ht="15.75" customHeight="1">
      <c r="A992" s="241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spans="1:26" ht="15.75" customHeight="1">
      <c r="A993" s="241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spans="1:26" ht="15.75" customHeight="1">
      <c r="A994" s="241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spans="1:26" ht="15.75" customHeight="1">
      <c r="A995" s="241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spans="1:26" ht="15.75" customHeight="1">
      <c r="A996" s="241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spans="1:26" ht="15.75" customHeight="1">
      <c r="A997" s="241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spans="1:26" ht="15.75" customHeight="1">
      <c r="A998" s="241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spans="1:26" ht="15.75" customHeight="1">
      <c r="A999" s="241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spans="1:26" ht="15.75" customHeight="1">
      <c r="A1000" s="241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</sheetData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"/>
  <sheetViews>
    <sheetView topLeftCell="B37" zoomScale="90" zoomScaleNormal="90" workbookViewId="0">
      <selection activeCell="C49" sqref="C49"/>
    </sheetView>
  </sheetViews>
  <sheetFormatPr defaultRowHeight="15" customHeight="1"/>
  <cols>
    <col min="1" max="1" width="18.140625" customWidth="1"/>
    <col min="2" max="2" width="57.5703125" bestFit="1" customWidth="1"/>
    <col min="3" max="3" width="19" customWidth="1"/>
    <col min="4" max="4" width="58.7109375" bestFit="1" customWidth="1"/>
    <col min="5" max="5" width="58" customWidth="1"/>
    <col min="6" max="6" width="14.5703125" customWidth="1"/>
    <col min="7" max="7" width="12.42578125" bestFit="1" customWidth="1"/>
    <col min="8" max="8" width="14.140625" customWidth="1"/>
    <col min="9" max="9" width="83.85546875" customWidth="1"/>
  </cols>
  <sheetData>
    <row r="1" spans="1:10" ht="31.5">
      <c r="A1" s="445" t="s">
        <v>395</v>
      </c>
      <c r="B1" s="445" t="s">
        <v>396</v>
      </c>
      <c r="C1" s="447" t="s">
        <v>1030</v>
      </c>
      <c r="D1" s="447" t="s">
        <v>1031</v>
      </c>
      <c r="E1" s="447" t="s">
        <v>1032</v>
      </c>
      <c r="F1" s="447" t="s">
        <v>1033</v>
      </c>
      <c r="G1" s="447" t="s">
        <v>1034</v>
      </c>
      <c r="H1" s="447" t="s">
        <v>1035</v>
      </c>
      <c r="I1" s="447" t="s">
        <v>1036</v>
      </c>
    </row>
    <row r="2" spans="1:10" ht="31.5">
      <c r="A2" s="527" t="s">
        <v>1037</v>
      </c>
      <c r="B2" s="528" t="s">
        <v>412</v>
      </c>
      <c r="C2" s="529" t="s">
        <v>1038</v>
      </c>
      <c r="D2" s="530" t="s">
        <v>1039</v>
      </c>
      <c r="E2" s="531" t="s">
        <v>1040</v>
      </c>
      <c r="F2" s="532">
        <v>44595</v>
      </c>
      <c r="G2" s="533">
        <v>44936</v>
      </c>
      <c r="H2" s="534">
        <v>8900</v>
      </c>
      <c r="I2" s="535" t="s">
        <v>1041</v>
      </c>
      <c r="J2" s="436"/>
    </row>
    <row r="3" spans="1:10" ht="31.5">
      <c r="A3" s="527" t="s">
        <v>1037</v>
      </c>
      <c r="B3" s="528" t="s">
        <v>412</v>
      </c>
      <c r="C3" s="536" t="s">
        <v>857</v>
      </c>
      <c r="D3" s="537" t="s">
        <v>858</v>
      </c>
      <c r="E3" s="538" t="s">
        <v>1042</v>
      </c>
      <c r="F3" s="539">
        <v>44600</v>
      </c>
      <c r="G3" s="533">
        <v>44648</v>
      </c>
      <c r="H3" s="540">
        <v>500</v>
      </c>
      <c r="I3" s="541" t="s">
        <v>1043</v>
      </c>
    </row>
    <row r="4" spans="1:10" ht="31.5">
      <c r="A4" s="527" t="s">
        <v>1037</v>
      </c>
      <c r="B4" s="542" t="s">
        <v>412</v>
      </c>
      <c r="C4" s="529" t="s">
        <v>829</v>
      </c>
      <c r="D4" s="530" t="s">
        <v>1044</v>
      </c>
      <c r="E4" s="538" t="s">
        <v>1045</v>
      </c>
      <c r="F4" s="539">
        <v>44594</v>
      </c>
      <c r="G4" s="533">
        <v>44648</v>
      </c>
      <c r="H4" s="540">
        <v>0</v>
      </c>
      <c r="I4" s="543" t="s">
        <v>1046</v>
      </c>
      <c r="J4" s="436"/>
    </row>
    <row r="5" spans="1:10" ht="31.5">
      <c r="A5" s="527" t="s">
        <v>1037</v>
      </c>
      <c r="B5" s="542" t="s">
        <v>412</v>
      </c>
      <c r="C5" s="536" t="s">
        <v>1047</v>
      </c>
      <c r="D5" s="537" t="s">
        <v>1048</v>
      </c>
      <c r="E5" s="538" t="s">
        <v>1049</v>
      </c>
      <c r="F5" s="539">
        <v>44624</v>
      </c>
      <c r="G5" s="533">
        <v>44648</v>
      </c>
      <c r="H5" s="540">
        <v>0</v>
      </c>
      <c r="I5" s="544" t="s">
        <v>1050</v>
      </c>
    </row>
    <row r="6" spans="1:10" ht="31.5">
      <c r="A6" s="527" t="s">
        <v>1037</v>
      </c>
      <c r="B6" s="542" t="s">
        <v>412</v>
      </c>
      <c r="C6" s="529" t="s">
        <v>775</v>
      </c>
      <c r="D6" s="530" t="s">
        <v>1051</v>
      </c>
      <c r="E6" s="531" t="s">
        <v>1052</v>
      </c>
      <c r="F6" s="545" t="s">
        <v>1053</v>
      </c>
      <c r="G6" s="533">
        <v>44648</v>
      </c>
      <c r="H6" s="540">
        <v>9300</v>
      </c>
      <c r="I6" s="526" t="s">
        <v>1054</v>
      </c>
      <c r="J6" s="436"/>
    </row>
    <row r="7" spans="1:10" ht="31.5">
      <c r="A7" s="527" t="s">
        <v>1037</v>
      </c>
      <c r="B7" s="542" t="s">
        <v>412</v>
      </c>
      <c r="C7" s="529" t="s">
        <v>775</v>
      </c>
      <c r="D7" s="530" t="s">
        <v>1051</v>
      </c>
      <c r="E7" s="531" t="s">
        <v>1055</v>
      </c>
      <c r="F7" s="546">
        <v>44602</v>
      </c>
      <c r="G7" s="533">
        <v>44648</v>
      </c>
      <c r="H7" s="540">
        <v>0</v>
      </c>
      <c r="I7" s="544" t="s">
        <v>1056</v>
      </c>
      <c r="J7" s="436"/>
    </row>
    <row r="8" spans="1:10" ht="31.5">
      <c r="A8" s="527" t="s">
        <v>1037</v>
      </c>
      <c r="B8" s="542" t="s">
        <v>412</v>
      </c>
      <c r="C8" s="536" t="s">
        <v>1057</v>
      </c>
      <c r="D8" s="537" t="s">
        <v>1058</v>
      </c>
      <c r="E8" s="531" t="s">
        <v>1059</v>
      </c>
      <c r="F8" s="545" t="s">
        <v>1060</v>
      </c>
      <c r="G8" s="533">
        <v>44648</v>
      </c>
      <c r="H8" s="540">
        <v>0</v>
      </c>
      <c r="I8" s="535" t="s">
        <v>1061</v>
      </c>
    </row>
    <row r="9" spans="1:10" ht="31.5">
      <c r="A9" s="527" t="s">
        <v>1037</v>
      </c>
      <c r="B9" s="542" t="s">
        <v>412</v>
      </c>
      <c r="C9" s="547" t="s">
        <v>1062</v>
      </c>
      <c r="D9" s="548" t="s">
        <v>1063</v>
      </c>
      <c r="E9" s="531" t="s">
        <v>1064</v>
      </c>
      <c r="F9" s="539">
        <v>44594</v>
      </c>
      <c r="G9" s="533">
        <v>44648</v>
      </c>
      <c r="H9" s="540">
        <v>800</v>
      </c>
      <c r="I9" s="535" t="s">
        <v>1065</v>
      </c>
      <c r="J9" s="436"/>
    </row>
    <row r="10" spans="1:10" ht="31.5">
      <c r="A10" s="527" t="s">
        <v>1037</v>
      </c>
      <c r="B10" s="542" t="s">
        <v>412</v>
      </c>
      <c r="C10" s="549">
        <v>21374060000144</v>
      </c>
      <c r="D10" s="550" t="s">
        <v>1066</v>
      </c>
      <c r="E10" s="531" t="s">
        <v>1067</v>
      </c>
      <c r="F10" s="539">
        <v>44608</v>
      </c>
      <c r="G10" s="533">
        <v>44648</v>
      </c>
      <c r="H10" s="540">
        <v>2200</v>
      </c>
      <c r="I10" s="535" t="s">
        <v>1068</v>
      </c>
      <c r="J10" s="436"/>
    </row>
    <row r="11" spans="1:10" ht="31.5">
      <c r="A11" s="527" t="s">
        <v>1037</v>
      </c>
      <c r="B11" s="542" t="s">
        <v>412</v>
      </c>
      <c r="C11" s="547" t="s">
        <v>1069</v>
      </c>
      <c r="D11" s="548" t="s">
        <v>1070</v>
      </c>
      <c r="E11" s="531" t="s">
        <v>1071</v>
      </c>
      <c r="F11" s="539">
        <v>44595</v>
      </c>
      <c r="G11" s="533">
        <v>44648</v>
      </c>
      <c r="H11" s="540">
        <v>12900</v>
      </c>
      <c r="I11" s="544" t="s">
        <v>1072</v>
      </c>
    </row>
    <row r="12" spans="1:10" ht="31.5">
      <c r="A12" s="527" t="s">
        <v>1037</v>
      </c>
      <c r="B12" s="528" t="s">
        <v>412</v>
      </c>
      <c r="C12" s="551">
        <v>18554757000192</v>
      </c>
      <c r="D12" s="550" t="s">
        <v>1073</v>
      </c>
      <c r="E12" s="531" t="s">
        <v>1074</v>
      </c>
      <c r="F12" s="545" t="s">
        <v>1075</v>
      </c>
      <c r="G12" s="533">
        <v>44648</v>
      </c>
      <c r="H12" s="540">
        <v>0</v>
      </c>
      <c r="I12" s="535" t="s">
        <v>1076</v>
      </c>
      <c r="J12" s="436"/>
    </row>
    <row r="13" spans="1:10" ht="31.5">
      <c r="A13" s="527" t="s">
        <v>1037</v>
      </c>
      <c r="B13" s="528" t="s">
        <v>412</v>
      </c>
      <c r="C13" s="547" t="s">
        <v>810</v>
      </c>
      <c r="D13" s="548" t="s">
        <v>1077</v>
      </c>
      <c r="E13" s="531" t="s">
        <v>1078</v>
      </c>
      <c r="F13" s="545" t="s">
        <v>1079</v>
      </c>
      <c r="G13" s="533">
        <v>44648</v>
      </c>
      <c r="H13" s="540">
        <v>6200</v>
      </c>
      <c r="I13" s="535" t="s">
        <v>1080</v>
      </c>
      <c r="J13" s="436"/>
    </row>
    <row r="14" spans="1:10" ht="31.5">
      <c r="A14" s="527" t="s">
        <v>1037</v>
      </c>
      <c r="B14" s="528" t="s">
        <v>412</v>
      </c>
      <c r="C14" s="547" t="s">
        <v>810</v>
      </c>
      <c r="D14" s="548" t="s">
        <v>1077</v>
      </c>
      <c r="E14" s="531" t="s">
        <v>1081</v>
      </c>
      <c r="F14" s="545" t="s">
        <v>1082</v>
      </c>
      <c r="G14" s="533">
        <v>44648</v>
      </c>
      <c r="H14" s="540">
        <v>1400</v>
      </c>
      <c r="I14" s="535" t="s">
        <v>1083</v>
      </c>
      <c r="J14" s="436"/>
    </row>
    <row r="15" spans="1:10" ht="31.5">
      <c r="A15" s="527" t="s">
        <v>1037</v>
      </c>
      <c r="B15" s="528" t="s">
        <v>412</v>
      </c>
      <c r="C15" s="529" t="s">
        <v>831</v>
      </c>
      <c r="D15" s="530" t="s">
        <v>832</v>
      </c>
      <c r="E15" s="531" t="s">
        <v>1084</v>
      </c>
      <c r="F15" s="545" t="s">
        <v>1085</v>
      </c>
      <c r="G15" s="533">
        <v>44648</v>
      </c>
      <c r="H15" s="540">
        <v>3500</v>
      </c>
      <c r="I15" s="535" t="s">
        <v>1086</v>
      </c>
      <c r="J15" s="436"/>
    </row>
    <row r="16" spans="1:10" ht="31.5">
      <c r="A16" s="527" t="s">
        <v>1037</v>
      </c>
      <c r="B16" s="528" t="s">
        <v>412</v>
      </c>
      <c r="C16" s="529" t="s">
        <v>826</v>
      </c>
      <c r="D16" s="530" t="s">
        <v>1087</v>
      </c>
      <c r="E16" s="531" t="s">
        <v>1088</v>
      </c>
      <c r="F16" s="545" t="s">
        <v>1060</v>
      </c>
      <c r="G16" s="533">
        <v>44648</v>
      </c>
      <c r="H16" s="540">
        <v>300</v>
      </c>
      <c r="I16" s="535" t="s">
        <v>1089</v>
      </c>
      <c r="J16" s="436"/>
    </row>
    <row r="17" spans="1:10" ht="31.5">
      <c r="A17" s="527" t="s">
        <v>1037</v>
      </c>
      <c r="B17" s="528" t="s">
        <v>412</v>
      </c>
      <c r="C17" s="529" t="s">
        <v>1090</v>
      </c>
      <c r="D17" s="552" t="s">
        <v>1091</v>
      </c>
      <c r="E17" s="531" t="s">
        <v>1092</v>
      </c>
      <c r="F17" s="545" t="s">
        <v>1093</v>
      </c>
      <c r="G17" s="533">
        <v>44648</v>
      </c>
      <c r="H17" s="540">
        <v>7000</v>
      </c>
      <c r="I17" s="535" t="s">
        <v>1094</v>
      </c>
      <c r="J17" s="436"/>
    </row>
    <row r="18" spans="1:10" ht="31.5">
      <c r="A18" s="527" t="s">
        <v>1037</v>
      </c>
      <c r="B18" s="528" t="s">
        <v>412</v>
      </c>
      <c r="C18" s="553" t="s">
        <v>1095</v>
      </c>
      <c r="D18" s="554" t="s">
        <v>1096</v>
      </c>
      <c r="E18" s="531" t="s">
        <v>1097</v>
      </c>
      <c r="F18" s="545" t="s">
        <v>1098</v>
      </c>
      <c r="G18" s="533">
        <v>44648</v>
      </c>
      <c r="H18" s="540">
        <v>0</v>
      </c>
      <c r="I18" s="544" t="s">
        <v>1099</v>
      </c>
    </row>
    <row r="19" spans="1:10" ht="31.5">
      <c r="A19" s="527" t="s">
        <v>1037</v>
      </c>
      <c r="B19" s="528" t="s">
        <v>412</v>
      </c>
      <c r="C19" s="529" t="s">
        <v>1100</v>
      </c>
      <c r="D19" s="530" t="s">
        <v>1101</v>
      </c>
      <c r="E19" s="538" t="s">
        <v>1102</v>
      </c>
      <c r="F19" s="539">
        <v>44630</v>
      </c>
      <c r="G19" s="533">
        <v>44648</v>
      </c>
      <c r="H19" s="540">
        <v>2650</v>
      </c>
      <c r="I19" s="535" t="s">
        <v>1103</v>
      </c>
    </row>
    <row r="20" spans="1:10" ht="31.5">
      <c r="A20" s="527" t="s">
        <v>1037</v>
      </c>
      <c r="B20" s="528" t="s">
        <v>412</v>
      </c>
      <c r="C20" s="529" t="s">
        <v>1104</v>
      </c>
      <c r="D20" s="530" t="s">
        <v>1105</v>
      </c>
      <c r="E20" s="538" t="s">
        <v>1106</v>
      </c>
      <c r="F20" s="539">
        <v>44620</v>
      </c>
      <c r="G20" s="533">
        <v>44648</v>
      </c>
      <c r="H20" s="540">
        <v>3651.35</v>
      </c>
      <c r="I20" s="535" t="s">
        <v>1107</v>
      </c>
      <c r="J20" s="436"/>
    </row>
    <row r="21" spans="1:10" ht="31.5">
      <c r="A21" s="527" t="s">
        <v>1037</v>
      </c>
      <c r="B21" s="528" t="s">
        <v>412</v>
      </c>
      <c r="C21" s="555" t="s">
        <v>722</v>
      </c>
      <c r="D21" s="530" t="s">
        <v>1108</v>
      </c>
      <c r="E21" s="531" t="s">
        <v>1109</v>
      </c>
      <c r="F21" s="545" t="s">
        <v>1110</v>
      </c>
      <c r="G21" s="533">
        <v>44648</v>
      </c>
      <c r="H21" s="556" t="s">
        <v>1111</v>
      </c>
      <c r="I21" s="535" t="s">
        <v>1112</v>
      </c>
      <c r="J21" s="436"/>
    </row>
    <row r="22" spans="1:10" ht="31.5">
      <c r="A22" s="527" t="s">
        <v>1037</v>
      </c>
      <c r="B22" s="528" t="s">
        <v>412</v>
      </c>
      <c r="C22" s="555" t="s">
        <v>956</v>
      </c>
      <c r="D22" s="530" t="s">
        <v>957</v>
      </c>
      <c r="E22" s="531" t="s">
        <v>1113</v>
      </c>
      <c r="F22" s="545" t="s">
        <v>1110</v>
      </c>
      <c r="G22" s="557"/>
      <c r="H22" s="558">
        <v>14547.17</v>
      </c>
      <c r="I22" s="535" t="s">
        <v>1114</v>
      </c>
      <c r="J22" s="436"/>
    </row>
    <row r="23" spans="1:10" ht="31.5">
      <c r="A23" s="527" t="s">
        <v>1037</v>
      </c>
      <c r="B23" s="528" t="s">
        <v>412</v>
      </c>
      <c r="C23" s="551">
        <v>12882148000186</v>
      </c>
      <c r="D23" s="554" t="s">
        <v>1115</v>
      </c>
      <c r="E23" s="531" t="s">
        <v>1064</v>
      </c>
      <c r="F23" s="539">
        <v>44652</v>
      </c>
      <c r="G23" s="533">
        <v>45017</v>
      </c>
      <c r="H23" s="556" t="s">
        <v>1116</v>
      </c>
      <c r="I23" s="544" t="s">
        <v>1117</v>
      </c>
    </row>
    <row r="24" spans="1:10" ht="31.5">
      <c r="A24" s="527" t="s">
        <v>1037</v>
      </c>
      <c r="B24" s="528" t="s">
        <v>412</v>
      </c>
      <c r="C24" s="551">
        <v>36405607000107</v>
      </c>
      <c r="D24" s="554" t="s">
        <v>1118</v>
      </c>
      <c r="E24" s="538" t="s">
        <v>1119</v>
      </c>
      <c r="F24" s="539">
        <v>44649</v>
      </c>
      <c r="G24" s="533">
        <v>45014</v>
      </c>
      <c r="H24" s="556" t="s">
        <v>1111</v>
      </c>
      <c r="I24" s="544" t="s">
        <v>1120</v>
      </c>
    </row>
    <row r="25" spans="1:10" ht="31.5">
      <c r="A25" s="527" t="s">
        <v>1037</v>
      </c>
      <c r="B25" s="528" t="s">
        <v>412</v>
      </c>
      <c r="C25" s="553" t="s">
        <v>837</v>
      </c>
      <c r="D25" s="559" t="s">
        <v>1121</v>
      </c>
      <c r="E25" s="538" t="s">
        <v>1122</v>
      </c>
      <c r="F25" s="539">
        <v>44649</v>
      </c>
      <c r="G25" s="533">
        <v>45014</v>
      </c>
      <c r="H25" s="556" t="s">
        <v>1123</v>
      </c>
      <c r="I25" s="544" t="s">
        <v>1124</v>
      </c>
      <c r="J25" s="436"/>
    </row>
    <row r="26" spans="1:10" ht="31.5">
      <c r="A26" s="527" t="s">
        <v>1037</v>
      </c>
      <c r="B26" s="528" t="s">
        <v>412</v>
      </c>
      <c r="C26" s="551">
        <v>31675417000188</v>
      </c>
      <c r="D26" s="560" t="s">
        <v>1125</v>
      </c>
      <c r="E26" s="538" t="s">
        <v>1049</v>
      </c>
      <c r="F26" s="539">
        <v>44649</v>
      </c>
      <c r="G26" s="533">
        <v>45014</v>
      </c>
      <c r="H26" s="556" t="s">
        <v>1126</v>
      </c>
      <c r="I26" s="544" t="s">
        <v>1127</v>
      </c>
    </row>
    <row r="27" spans="1:10" ht="31.5">
      <c r="A27" s="527" t="s">
        <v>1037</v>
      </c>
      <c r="B27" s="528" t="s">
        <v>412</v>
      </c>
      <c r="C27" s="529" t="s">
        <v>826</v>
      </c>
      <c r="D27" s="530" t="s">
        <v>1087</v>
      </c>
      <c r="E27" s="531" t="s">
        <v>1088</v>
      </c>
      <c r="F27" s="539">
        <v>44649</v>
      </c>
      <c r="G27" s="533">
        <v>45014</v>
      </c>
      <c r="H27" s="556" t="s">
        <v>1128</v>
      </c>
      <c r="I27" s="544" t="s">
        <v>1089</v>
      </c>
    </row>
    <row r="28" spans="1:10" ht="31.5">
      <c r="A28" s="527" t="s">
        <v>1037</v>
      </c>
      <c r="B28" s="528" t="s">
        <v>412</v>
      </c>
      <c r="C28" s="551">
        <v>24380578002041</v>
      </c>
      <c r="D28" s="560" t="s">
        <v>1129</v>
      </c>
      <c r="E28" s="538" t="s">
        <v>1130</v>
      </c>
      <c r="F28" s="539">
        <v>44649</v>
      </c>
      <c r="G28" s="533">
        <v>45014</v>
      </c>
      <c r="H28" s="540">
        <v>0</v>
      </c>
      <c r="I28" s="561" t="s">
        <v>1131</v>
      </c>
    </row>
    <row r="29" spans="1:10" ht="31.5">
      <c r="A29" s="527" t="s">
        <v>1037</v>
      </c>
      <c r="B29" s="528" t="s">
        <v>412</v>
      </c>
      <c r="C29" s="553" t="s">
        <v>1132</v>
      </c>
      <c r="D29" s="554" t="s">
        <v>1133</v>
      </c>
      <c r="E29" s="538" t="s">
        <v>1134</v>
      </c>
      <c r="F29" s="539">
        <v>44603</v>
      </c>
      <c r="G29" s="557"/>
      <c r="H29" s="556">
        <v>1900.31</v>
      </c>
      <c r="I29" s="544" t="s">
        <v>1135</v>
      </c>
      <c r="J29" s="436"/>
    </row>
    <row r="30" spans="1:10" ht="31.5">
      <c r="A30" s="527" t="s">
        <v>1037</v>
      </c>
      <c r="B30" s="528" t="s">
        <v>412</v>
      </c>
      <c r="C30" s="553" t="s">
        <v>801</v>
      </c>
      <c r="D30" s="554" t="s">
        <v>1136</v>
      </c>
      <c r="E30" s="538" t="s">
        <v>1137</v>
      </c>
      <c r="F30" s="562">
        <v>44588</v>
      </c>
      <c r="G30" s="533">
        <v>44648</v>
      </c>
      <c r="H30" s="556" t="s">
        <v>1138</v>
      </c>
      <c r="I30" s="544" t="s">
        <v>1139</v>
      </c>
      <c r="J30" s="436"/>
    </row>
    <row r="31" spans="1:10" ht="31.5">
      <c r="A31" s="527" t="s">
        <v>1037</v>
      </c>
      <c r="B31" s="528" t="s">
        <v>412</v>
      </c>
      <c r="C31" s="553" t="s">
        <v>960</v>
      </c>
      <c r="D31" s="563" t="s">
        <v>961</v>
      </c>
      <c r="E31" s="538" t="s">
        <v>1140</v>
      </c>
      <c r="F31" s="539">
        <v>44588</v>
      </c>
      <c r="G31" s="533">
        <v>44952</v>
      </c>
      <c r="H31" s="540">
        <v>0</v>
      </c>
      <c r="I31" s="561" t="s">
        <v>1141</v>
      </c>
    </row>
    <row r="32" spans="1:10" ht="15.75">
      <c r="A32" s="527" t="s">
        <v>411</v>
      </c>
      <c r="B32" s="557" t="s">
        <v>412</v>
      </c>
      <c r="C32" s="564" t="s">
        <v>1142</v>
      </c>
      <c r="D32" s="526" t="s">
        <v>1143</v>
      </c>
      <c r="E32" s="565" t="s">
        <v>1144</v>
      </c>
      <c r="F32" s="539">
        <v>44685</v>
      </c>
      <c r="G32" s="533">
        <v>45234</v>
      </c>
      <c r="H32" s="566">
        <v>1647.5</v>
      </c>
      <c r="I32" s="544" t="s">
        <v>1145</v>
      </c>
    </row>
    <row r="33" spans="1:10" ht="15.75">
      <c r="A33" s="527" t="s">
        <v>411</v>
      </c>
      <c r="B33" s="557" t="s">
        <v>412</v>
      </c>
      <c r="C33" s="553" t="s">
        <v>831</v>
      </c>
      <c r="D33" s="526" t="s">
        <v>1146</v>
      </c>
      <c r="E33" s="567" t="s">
        <v>1147</v>
      </c>
      <c r="F33" s="562">
        <v>44687</v>
      </c>
      <c r="G33" s="533">
        <v>45052</v>
      </c>
      <c r="H33" s="566">
        <v>2950</v>
      </c>
      <c r="I33" s="544" t="s">
        <v>1086</v>
      </c>
      <c r="J33" s="436"/>
    </row>
    <row r="34" spans="1:10" ht="31.5">
      <c r="A34" s="527" t="s">
        <v>411</v>
      </c>
      <c r="B34" s="557" t="s">
        <v>1148</v>
      </c>
      <c r="C34" s="568" t="s">
        <v>853</v>
      </c>
      <c r="D34" s="526" t="s">
        <v>1149</v>
      </c>
      <c r="E34" s="569" t="s">
        <v>1150</v>
      </c>
      <c r="F34" s="570">
        <v>44690</v>
      </c>
      <c r="G34" s="571">
        <v>45055</v>
      </c>
      <c r="H34" s="566">
        <v>10524.17</v>
      </c>
      <c r="I34" s="561" t="s">
        <v>1151</v>
      </c>
    </row>
    <row r="35" spans="1:10" ht="15.75">
      <c r="A35" s="527" t="s">
        <v>411</v>
      </c>
      <c r="B35" s="557" t="s">
        <v>412</v>
      </c>
      <c r="C35" s="549">
        <v>21374060000144</v>
      </c>
      <c r="D35" s="550" t="s">
        <v>1066</v>
      </c>
      <c r="E35" s="531" t="s">
        <v>1067</v>
      </c>
      <c r="F35" s="572">
        <v>44608</v>
      </c>
      <c r="G35" s="533">
        <v>44742</v>
      </c>
      <c r="H35" s="540">
        <v>2200</v>
      </c>
      <c r="I35" s="544" t="s">
        <v>1152</v>
      </c>
      <c r="J35" s="436"/>
    </row>
    <row r="36" spans="1:10" ht="31.5">
      <c r="A36" s="527" t="s">
        <v>411</v>
      </c>
      <c r="B36" s="573" t="s">
        <v>412</v>
      </c>
      <c r="C36" s="574">
        <v>41476791000108</v>
      </c>
      <c r="D36" s="560" t="s">
        <v>1153</v>
      </c>
      <c r="E36" s="575" t="s">
        <v>1154</v>
      </c>
      <c r="F36" s="576" t="s">
        <v>1155</v>
      </c>
      <c r="G36" s="577">
        <v>44743</v>
      </c>
      <c r="H36" s="558">
        <v>0</v>
      </c>
      <c r="I36" s="578" t="s">
        <v>1156</v>
      </c>
      <c r="J36" s="436"/>
    </row>
    <row r="37" spans="1:10" ht="15.75">
      <c r="A37" s="527" t="s">
        <v>411</v>
      </c>
      <c r="B37" s="557" t="s">
        <v>412</v>
      </c>
      <c r="C37" s="579" t="s">
        <v>795</v>
      </c>
      <c r="D37" s="580" t="s">
        <v>1157</v>
      </c>
      <c r="E37" s="581" t="s">
        <v>1158</v>
      </c>
      <c r="F37" s="539">
        <v>44720</v>
      </c>
      <c r="G37" s="582">
        <v>45085</v>
      </c>
      <c r="H37" s="540">
        <v>900</v>
      </c>
      <c r="I37" s="583" t="s">
        <v>1159</v>
      </c>
    </row>
    <row r="38" spans="1:10" ht="15.75">
      <c r="A38" s="527" t="s">
        <v>411</v>
      </c>
      <c r="B38" s="557" t="s">
        <v>412</v>
      </c>
      <c r="C38" s="584">
        <v>31698424000103</v>
      </c>
      <c r="D38" s="580" t="s">
        <v>1160</v>
      </c>
      <c r="E38" s="538" t="s">
        <v>1161</v>
      </c>
      <c r="F38" s="539">
        <v>44593</v>
      </c>
      <c r="G38" s="585"/>
      <c r="H38" s="566">
        <v>10000</v>
      </c>
      <c r="I38" s="586" t="s">
        <v>1162</v>
      </c>
    </row>
    <row r="39" spans="1:10" ht="15.75">
      <c r="A39" s="527" t="s">
        <v>411</v>
      </c>
      <c r="B39" s="557" t="s">
        <v>412</v>
      </c>
      <c r="C39" s="551">
        <v>42291379000186</v>
      </c>
      <c r="D39" s="554" t="s">
        <v>1163</v>
      </c>
      <c r="E39" s="538" t="s">
        <v>1164</v>
      </c>
      <c r="F39" s="539">
        <v>44593</v>
      </c>
      <c r="G39" s="533">
        <v>44958</v>
      </c>
      <c r="H39" s="566">
        <v>18000</v>
      </c>
      <c r="I39" s="544" t="s">
        <v>1165</v>
      </c>
    </row>
    <row r="40" spans="1:10" ht="15.75">
      <c r="A40" s="527" t="s">
        <v>411</v>
      </c>
      <c r="B40" s="557" t="s">
        <v>412</v>
      </c>
      <c r="C40" s="551">
        <v>14902509000134</v>
      </c>
      <c r="D40" s="554" t="s">
        <v>1166</v>
      </c>
      <c r="E40" s="538" t="s">
        <v>1167</v>
      </c>
      <c r="F40" s="539">
        <v>44593</v>
      </c>
      <c r="G40" s="533">
        <v>44958</v>
      </c>
      <c r="H40" s="566">
        <v>20000</v>
      </c>
      <c r="I40" s="544" t="s">
        <v>1168</v>
      </c>
    </row>
    <row r="41" spans="1:10" ht="31.5">
      <c r="A41" s="587" t="s">
        <v>411</v>
      </c>
      <c r="B41" s="557" t="s">
        <v>412</v>
      </c>
      <c r="C41" s="553" t="s">
        <v>874</v>
      </c>
      <c r="D41" s="554" t="s">
        <v>1169</v>
      </c>
      <c r="E41" s="538" t="s">
        <v>1170</v>
      </c>
      <c r="F41" s="539">
        <v>44594</v>
      </c>
      <c r="G41" s="533">
        <v>44928</v>
      </c>
      <c r="H41" s="566">
        <v>10000</v>
      </c>
      <c r="I41" s="535" t="s">
        <v>1171</v>
      </c>
    </row>
    <row r="42" spans="1:10" ht="31.5">
      <c r="A42" s="527" t="s">
        <v>411</v>
      </c>
      <c r="B42" s="557" t="s">
        <v>412</v>
      </c>
      <c r="C42" s="551">
        <v>43017653000196</v>
      </c>
      <c r="D42" s="554" t="s">
        <v>1172</v>
      </c>
      <c r="E42" s="538" t="s">
        <v>1173</v>
      </c>
      <c r="F42" s="539">
        <v>44593</v>
      </c>
      <c r="G42" s="533">
        <v>44593</v>
      </c>
      <c r="H42" s="566">
        <v>10000</v>
      </c>
      <c r="I42" s="544" t="s">
        <v>1174</v>
      </c>
    </row>
    <row r="43" spans="1:10" ht="15.75">
      <c r="A43" s="527" t="s">
        <v>411</v>
      </c>
      <c r="B43" s="588" t="s">
        <v>412</v>
      </c>
      <c r="C43" s="589">
        <v>22296569000189</v>
      </c>
      <c r="D43" s="554" t="s">
        <v>1175</v>
      </c>
      <c r="E43" s="590" t="s">
        <v>1176</v>
      </c>
      <c r="F43" s="591">
        <v>44682</v>
      </c>
      <c r="G43" s="592">
        <v>44866</v>
      </c>
      <c r="H43" s="566">
        <v>10000</v>
      </c>
      <c r="I43" s="593" t="s">
        <v>1177</v>
      </c>
    </row>
    <row r="44" spans="1:10" ht="15.75">
      <c r="A44" s="527" t="s">
        <v>411</v>
      </c>
      <c r="B44" s="557" t="s">
        <v>412</v>
      </c>
      <c r="C44" s="551">
        <v>21216574000171</v>
      </c>
      <c r="D44" s="554" t="s">
        <v>1178</v>
      </c>
      <c r="E44" s="538" t="s">
        <v>1179</v>
      </c>
      <c r="F44" s="539">
        <v>44593</v>
      </c>
      <c r="G44" s="557"/>
      <c r="H44" s="566">
        <v>5000</v>
      </c>
      <c r="I44" s="544" t="s">
        <v>1180</v>
      </c>
    </row>
    <row r="45" spans="1:10" ht="15.75">
      <c r="A45" s="594" t="s">
        <v>411</v>
      </c>
      <c r="B45" s="557" t="s">
        <v>412</v>
      </c>
      <c r="C45" s="595" t="s">
        <v>1181</v>
      </c>
      <c r="D45" s="559" t="s">
        <v>1182</v>
      </c>
      <c r="E45" s="567" t="s">
        <v>1183</v>
      </c>
      <c r="F45" s="596" t="s">
        <v>1184</v>
      </c>
      <c r="G45" s="533">
        <v>44835</v>
      </c>
      <c r="H45" s="566">
        <v>5000</v>
      </c>
      <c r="I45" s="597" t="s">
        <v>1185</v>
      </c>
    </row>
    <row r="46" spans="1:10" ht="15.75">
      <c r="A46" s="594" t="s">
        <v>411</v>
      </c>
      <c r="B46" s="557" t="s">
        <v>412</v>
      </c>
      <c r="C46" s="553" t="s">
        <v>1186</v>
      </c>
      <c r="D46" s="559" t="s">
        <v>1187</v>
      </c>
      <c r="E46" s="598" t="s">
        <v>1188</v>
      </c>
      <c r="F46" s="596" t="s">
        <v>1189</v>
      </c>
      <c r="G46" s="533">
        <v>44894</v>
      </c>
      <c r="H46" s="566">
        <v>1384</v>
      </c>
      <c r="I46" s="599" t="s">
        <v>1190</v>
      </c>
    </row>
    <row r="47" spans="1:10" ht="15.75">
      <c r="A47" s="435" t="s">
        <v>411</v>
      </c>
      <c r="B47" s="475" t="s">
        <v>412</v>
      </c>
      <c r="C47" s="525">
        <v>82901000000127</v>
      </c>
      <c r="D47" s="500" t="s">
        <v>1346</v>
      </c>
      <c r="E47" s="457" t="s">
        <v>1347</v>
      </c>
      <c r="F47" s="483" t="s">
        <v>1348</v>
      </c>
      <c r="G47" s="472" t="s">
        <v>1349</v>
      </c>
      <c r="H47" s="476">
        <v>807.9</v>
      </c>
      <c r="I47" s="600" t="s">
        <v>1350</v>
      </c>
    </row>
    <row r="48" spans="1:10" ht="30">
      <c r="A48" s="435" t="s">
        <v>411</v>
      </c>
      <c r="B48" s="475" t="s">
        <v>412</v>
      </c>
      <c r="C48" s="525">
        <v>23514668000152</v>
      </c>
      <c r="D48" s="500" t="s">
        <v>1351</v>
      </c>
      <c r="E48" s="467" t="s">
        <v>1352</v>
      </c>
      <c r="F48" s="484">
        <v>44886</v>
      </c>
      <c r="G48" s="485">
        <v>45251</v>
      </c>
      <c r="H48" s="476">
        <v>32580</v>
      </c>
      <c r="I48" s="486" t="s">
        <v>1353</v>
      </c>
    </row>
    <row r="49" spans="1:9" ht="15.75">
      <c r="A49" s="435"/>
      <c r="B49" s="475"/>
      <c r="C49" s="487"/>
      <c r="D49" s="487"/>
      <c r="E49" s="464"/>
      <c r="F49" s="487"/>
      <c r="G49" s="488"/>
      <c r="H49" s="476">
        <v>0</v>
      </c>
      <c r="I49" s="489"/>
    </row>
    <row r="50" spans="1:9" ht="15.75">
      <c r="A50" s="435"/>
      <c r="B50" s="482"/>
      <c r="C50" s="490"/>
      <c r="D50" s="491"/>
      <c r="E50" s="492"/>
      <c r="F50" s="493"/>
      <c r="G50" s="494"/>
      <c r="H50" s="476">
        <v>0</v>
      </c>
      <c r="I50" s="442"/>
    </row>
    <row r="51" spans="1:9" ht="15.75">
      <c r="A51" s="435"/>
      <c r="B51" s="482"/>
      <c r="C51" s="472"/>
      <c r="D51" s="440"/>
      <c r="E51" s="492"/>
      <c r="F51" s="472"/>
      <c r="G51" s="495"/>
      <c r="H51" s="478">
        <v>0</v>
      </c>
      <c r="I51" s="496"/>
    </row>
    <row r="52" spans="1:9" ht="15.75">
      <c r="A52" s="435"/>
      <c r="B52" s="482"/>
      <c r="C52" s="472"/>
      <c r="D52" s="440"/>
      <c r="E52" s="497"/>
      <c r="F52" s="472"/>
      <c r="G52" s="495"/>
      <c r="H52" s="478">
        <v>0</v>
      </c>
      <c r="I52" s="496"/>
    </row>
    <row r="53" spans="1:9" ht="15.75">
      <c r="A53" s="435"/>
      <c r="B53" s="482"/>
      <c r="C53" s="498"/>
      <c r="D53" s="474"/>
      <c r="E53" s="443"/>
      <c r="F53" s="499"/>
      <c r="G53" s="500"/>
      <c r="H53" s="478">
        <v>0</v>
      </c>
      <c r="I53" s="444"/>
    </row>
    <row r="54" spans="1:9" ht="15.75">
      <c r="A54" s="435"/>
      <c r="B54" s="482"/>
      <c r="C54" s="472"/>
      <c r="D54" s="474"/>
      <c r="E54" s="443"/>
      <c r="F54" s="499"/>
      <c r="G54" s="500"/>
      <c r="H54" s="478">
        <v>0</v>
      </c>
      <c r="I54" s="444"/>
    </row>
    <row r="55" spans="1:9" ht="15.75">
      <c r="A55" s="435"/>
      <c r="B55" s="482"/>
      <c r="C55" s="472"/>
      <c r="D55" s="474"/>
      <c r="E55" s="443"/>
      <c r="F55" s="499"/>
      <c r="G55" s="500"/>
      <c r="H55" s="478">
        <v>0</v>
      </c>
      <c r="I55" s="444"/>
    </row>
    <row r="56" spans="1:9" ht="15.75">
      <c r="A56" s="435"/>
      <c r="B56" s="482"/>
      <c r="C56" s="472"/>
      <c r="D56" s="474"/>
      <c r="E56" s="443"/>
      <c r="F56" s="499"/>
      <c r="G56" s="500"/>
      <c r="H56" s="478">
        <v>0</v>
      </c>
      <c r="I56" s="500"/>
    </row>
    <row r="57" spans="1:9">
      <c r="B57" s="501"/>
    </row>
    <row r="58" spans="1:9">
      <c r="B58" s="501"/>
    </row>
    <row r="59" spans="1:9">
      <c r="B59" s="501"/>
    </row>
    <row r="60" spans="1:9">
      <c r="B60" s="501"/>
    </row>
    <row r="61" spans="1:9">
      <c r="B61" s="501"/>
    </row>
    <row r="62" spans="1:9">
      <c r="B62" s="501"/>
    </row>
    <row r="63" spans="1:9">
      <c r="B63" s="501"/>
    </row>
    <row r="64" spans="1:9">
      <c r="B64" s="501"/>
    </row>
    <row r="65" spans="2:2">
      <c r="B65" s="501"/>
    </row>
    <row r="66" spans="2:2">
      <c r="B66" s="501"/>
    </row>
    <row r="67" spans="2:2">
      <c r="B67" s="501"/>
    </row>
    <row r="68" spans="2:2">
      <c r="B68" s="501"/>
    </row>
    <row r="69" spans="2:2">
      <c r="B69" s="501"/>
    </row>
    <row r="70" spans="2:2">
      <c r="B70" s="501"/>
    </row>
    <row r="71" spans="2:2">
      <c r="B71" s="501"/>
    </row>
    <row r="72" spans="2:2">
      <c r="B72" s="501"/>
    </row>
    <row r="73" spans="2:2">
      <c r="B73" s="501"/>
    </row>
    <row r="74" spans="2:2">
      <c r="B74" s="501"/>
    </row>
    <row r="75" spans="2:2">
      <c r="B75" s="501"/>
    </row>
    <row r="76" spans="2:2">
      <c r="B76" s="501"/>
    </row>
    <row r="77" spans="2:2">
      <c r="B77" s="501"/>
    </row>
    <row r="78" spans="2:2">
      <c r="B78" s="501"/>
    </row>
    <row r="79" spans="2:2">
      <c r="B79" s="501"/>
    </row>
    <row r="80" spans="2:2">
      <c r="B80" s="501"/>
    </row>
    <row r="81" spans="2:2">
      <c r="B81" s="501"/>
    </row>
    <row r="82" spans="2:2">
      <c r="B82" s="501"/>
    </row>
    <row r="83" spans="2:2">
      <c r="B83" s="501"/>
    </row>
    <row r="84" spans="2:2">
      <c r="B84" s="501"/>
    </row>
    <row r="85" spans="2:2">
      <c r="B85" s="501"/>
    </row>
    <row r="86" spans="2:2">
      <c r="B86" s="501"/>
    </row>
    <row r="87" spans="2:2">
      <c r="B87" s="501"/>
    </row>
    <row r="88" spans="2:2">
      <c r="B88" s="501"/>
    </row>
    <row r="89" spans="2:2">
      <c r="B89" s="501"/>
    </row>
    <row r="90" spans="2:2">
      <c r="B90" s="501"/>
    </row>
    <row r="91" spans="2:2">
      <c r="B91" s="501"/>
    </row>
    <row r="92" spans="2:2">
      <c r="B92" s="501"/>
    </row>
    <row r="93" spans="2:2">
      <c r="B93" s="501"/>
    </row>
    <row r="94" spans="2:2">
      <c r="B94" s="501"/>
    </row>
    <row r="95" spans="2:2">
      <c r="B95" s="501"/>
    </row>
    <row r="96" spans="2:2">
      <c r="B96" s="501"/>
    </row>
    <row r="97" spans="2:2">
      <c r="B97" s="501"/>
    </row>
    <row r="98" spans="2:2">
      <c r="B98" s="501"/>
    </row>
    <row r="99" spans="2:2">
      <c r="B99" s="501"/>
    </row>
    <row r="100" spans="2:2">
      <c r="B100" s="501"/>
    </row>
    <row r="101" spans="2:2">
      <c r="B101" s="501"/>
    </row>
    <row r="102" spans="2:2">
      <c r="B102" s="501"/>
    </row>
    <row r="103" spans="2:2">
      <c r="B103" s="501"/>
    </row>
    <row r="104" spans="2:2">
      <c r="B104" s="501"/>
    </row>
    <row r="105" spans="2:2">
      <c r="B105" s="501"/>
    </row>
    <row r="106" spans="2:2">
      <c r="B106" s="501"/>
    </row>
    <row r="107" spans="2:2">
      <c r="B107" s="501"/>
    </row>
    <row r="108" spans="2:2">
      <c r="B108" s="501"/>
    </row>
    <row r="109" spans="2:2">
      <c r="B109" s="501"/>
    </row>
    <row r="110" spans="2:2">
      <c r="B110" s="501"/>
    </row>
    <row r="111" spans="2:2">
      <c r="B111" s="501"/>
    </row>
    <row r="112" spans="2:2">
      <c r="B112" s="501"/>
    </row>
    <row r="113" spans="2:2">
      <c r="B113" s="501"/>
    </row>
    <row r="114" spans="2:2">
      <c r="B114" s="501"/>
    </row>
    <row r="115" spans="2:2">
      <c r="B115" s="501"/>
    </row>
    <row r="116" spans="2:2">
      <c r="B116" s="501"/>
    </row>
    <row r="117" spans="2:2">
      <c r="B117" s="501"/>
    </row>
    <row r="118" spans="2:2">
      <c r="B118" s="501"/>
    </row>
    <row r="119" spans="2:2">
      <c r="B119" s="501"/>
    </row>
    <row r="120" spans="2:2">
      <c r="B120" s="501"/>
    </row>
    <row r="121" spans="2:2">
      <c r="B121" s="501"/>
    </row>
    <row r="122" spans="2:2">
      <c r="B122" s="501"/>
    </row>
    <row r="123" spans="2:2">
      <c r="B123" s="501"/>
    </row>
    <row r="124" spans="2:2">
      <c r="B124" s="501"/>
    </row>
    <row r="125" spans="2:2">
      <c r="B125" s="501"/>
    </row>
    <row r="126" spans="2:2">
      <c r="B126" s="501"/>
    </row>
    <row r="127" spans="2:2">
      <c r="B127" s="501"/>
    </row>
    <row r="128" spans="2:2">
      <c r="B128" s="501"/>
    </row>
    <row r="129" spans="2:2">
      <c r="B129" s="501"/>
    </row>
    <row r="130" spans="2:2">
      <c r="B130" s="501"/>
    </row>
    <row r="131" spans="2:2">
      <c r="B131" s="501"/>
    </row>
    <row r="132" spans="2:2">
      <c r="B132" s="501"/>
    </row>
    <row r="133" spans="2:2">
      <c r="B133" s="501"/>
    </row>
    <row r="134" spans="2:2">
      <c r="B134" s="501"/>
    </row>
    <row r="135" spans="2:2">
      <c r="B135" s="501"/>
    </row>
    <row r="136" spans="2:2">
      <c r="B136" s="501"/>
    </row>
    <row r="137" spans="2:2">
      <c r="B137" s="501"/>
    </row>
    <row r="138" spans="2:2">
      <c r="B138" s="501"/>
    </row>
    <row r="139" spans="2:2">
      <c r="B139" s="501"/>
    </row>
    <row r="140" spans="2:2">
      <c r="B140" s="501"/>
    </row>
    <row r="141" spans="2:2">
      <c r="B141" s="501"/>
    </row>
    <row r="142" spans="2:2">
      <c r="B142" s="501"/>
    </row>
    <row r="143" spans="2:2">
      <c r="B143" s="501"/>
    </row>
    <row r="144" spans="2:2">
      <c r="B144" s="501"/>
    </row>
    <row r="145" spans="2:2">
      <c r="B145" s="501"/>
    </row>
    <row r="146" spans="2:2">
      <c r="B146" s="501"/>
    </row>
    <row r="147" spans="2:2">
      <c r="B147" s="501"/>
    </row>
    <row r="148" spans="2:2">
      <c r="B148" s="501"/>
    </row>
    <row r="149" spans="2:2">
      <c r="B149" s="501"/>
    </row>
    <row r="150" spans="2:2">
      <c r="B150" s="501"/>
    </row>
    <row r="151" spans="2:2">
      <c r="B151" s="501"/>
    </row>
    <row r="152" spans="2:2">
      <c r="B152" s="501"/>
    </row>
    <row r="153" spans="2:2">
      <c r="B153" s="501"/>
    </row>
    <row r="154" spans="2:2">
      <c r="B154" s="501"/>
    </row>
    <row r="155" spans="2:2">
      <c r="B155" s="501"/>
    </row>
    <row r="156" spans="2:2">
      <c r="B156" s="501"/>
    </row>
    <row r="157" spans="2:2">
      <c r="B157" s="501"/>
    </row>
    <row r="158" spans="2:2">
      <c r="B158" s="501"/>
    </row>
    <row r="159" spans="2:2" ht="15.75" customHeight="1"/>
    <row r="160" spans="2:2" ht="15.75" customHeight="1"/>
    <row r="161" spans="2:2" ht="15.75" customHeight="1"/>
    <row r="162" spans="2:2" ht="15.75" customHeight="1"/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 ht="15.75" customHeight="1"/>
    <row r="180" spans="2:2" ht="15.75" customHeight="1"/>
    <row r="181" spans="2:2" ht="15.75" customHeight="1"/>
    <row r="182" spans="2:2" ht="15.75" customHeight="1"/>
    <row r="183" spans="2:2" ht="15.75" customHeight="1"/>
    <row r="184" spans="2:2" ht="15.75" customHeight="1"/>
    <row r="185" spans="2:2" ht="15.75" customHeight="1"/>
    <row r="186" spans="2:2" ht="15.75" customHeight="1"/>
    <row r="187" spans="2:2" ht="15.75" customHeight="1"/>
    <row r="188" spans="2:2" ht="15.75" customHeight="1"/>
    <row r="189" spans="2:2" ht="15.75" customHeight="1"/>
    <row r="190" spans="2:2" ht="15.75" customHeight="1"/>
    <row r="191" spans="2:2" ht="15.75" customHeight="1"/>
    <row r="192" spans="2: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E49" name="Intervalo2_2_1_2_1"/>
    <protectedRange sqref="D48:E48" name="Intervalo2_2_1_1_1_1"/>
    <protectedRange sqref="D51" name="Intervalo3_1_1_1_1"/>
    <protectedRange sqref="D32:E44" name="Intervalo2_2_1_2_1_6_1_1"/>
    <protectedRange sqref="D29:E31" name="Intervalo2_2_1_2_1_1_1_2"/>
    <protectedRange sqref="B2:B20" name="Intervalo2_1_1_1_2_1"/>
    <protectedRange sqref="D10:E10 E11 D12:E12 E2:E9 E13:E20" name="Intervalo2_2_1_2_1_1_1_1_1"/>
    <protectedRange sqref="E21:E22 D23 D24:E25 D28:E28 D26" name="Intervalo2_2_1_2_1_2_2_1"/>
    <protectedRange sqref="B21:B31" name="Intervalo2_1_1_1_1_2_1"/>
    <protectedRange sqref="E23 E26:E27" name="Intervalo2_2_1_2_1_2_1_1_1"/>
    <protectedRange sqref="C21" name="Intervalo2_1_1_1_1_1_2_1"/>
    <protectedRange sqref="C22" name="Intervalo2_1_1_1_1_1_1_1_1"/>
  </protectedRanges>
  <hyperlinks>
    <hyperlink ref="I19" r:id="rId1"/>
    <hyperlink ref="I28" r:id="rId2"/>
    <hyperlink ref="I22" r:id="rId3"/>
    <hyperlink ref="I35" r:id="rId4"/>
    <hyperlink ref="I45" r:id="rId5"/>
    <hyperlink ref="I36" r:id="rId6"/>
    <hyperlink ref="I29" r:id="rId7"/>
    <hyperlink ref="I38" r:id="rId8"/>
    <hyperlink ref="I44" r:id="rId9"/>
    <hyperlink ref="I47" r:id="rId10"/>
  </hyperlinks>
  <printOptions horizontalCentered="1" verticalCentered="1"/>
  <pageMargins left="0.51181102362204722" right="0.51181102362204722" top="0.78740157480314965" bottom="0.78740157480314965" header="0" footer="0"/>
  <pageSetup paperSize="9" scale="35" orientation="landscape" r:id="rId11"/>
  <drawing r:id="rId1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00"/>
  <sheetViews>
    <sheetView topLeftCell="E1" workbookViewId="0">
      <selection activeCell="I22" sqref="I22"/>
    </sheetView>
  </sheetViews>
  <sheetFormatPr defaultRowHeight="15" customHeight="1"/>
  <cols>
    <col min="1" max="1" width="22.85546875" customWidth="1"/>
    <col min="2" max="2" width="58.85546875" customWidth="1"/>
    <col min="3" max="3" width="17.28515625" customWidth="1"/>
    <col min="4" max="4" width="49.140625" bestFit="1" customWidth="1"/>
    <col min="5" max="5" width="19.85546875" bestFit="1" customWidth="1"/>
    <col min="6" max="6" width="13.85546875" customWidth="1"/>
    <col min="7" max="7" width="10.7109375" bestFit="1" customWidth="1"/>
    <col min="8" max="8" width="13.5703125" bestFit="1" customWidth="1"/>
    <col min="9" max="9" width="89.7109375" bestFit="1" customWidth="1"/>
  </cols>
  <sheetData>
    <row r="1" spans="1:10" ht="31.5">
      <c r="A1" s="437" t="s">
        <v>395</v>
      </c>
      <c r="B1" s="437" t="s">
        <v>396</v>
      </c>
      <c r="C1" s="441" t="s">
        <v>1191</v>
      </c>
      <c r="D1" s="441" t="s">
        <v>1031</v>
      </c>
      <c r="E1" s="441" t="s">
        <v>1192</v>
      </c>
      <c r="F1" s="441" t="s">
        <v>1033</v>
      </c>
      <c r="G1" s="441" t="s">
        <v>1354</v>
      </c>
      <c r="H1" s="441" t="s">
        <v>1193</v>
      </c>
      <c r="I1" s="441" t="s">
        <v>1194</v>
      </c>
    </row>
    <row r="2" spans="1:10">
      <c r="A2" s="515" t="s">
        <v>411</v>
      </c>
      <c r="B2" s="433" t="s">
        <v>412</v>
      </c>
      <c r="C2" s="471">
        <v>24380578002041</v>
      </c>
      <c r="D2" s="474" t="s">
        <v>1129</v>
      </c>
      <c r="E2" s="466" t="s">
        <v>1195</v>
      </c>
      <c r="F2" s="477">
        <v>44649</v>
      </c>
      <c r="G2" s="465">
        <v>45014</v>
      </c>
      <c r="H2" s="502">
        <v>0</v>
      </c>
      <c r="I2" s="450" t="s">
        <v>1196</v>
      </c>
      <c r="J2" s="436"/>
    </row>
    <row r="3" spans="1:10">
      <c r="A3" s="515" t="s">
        <v>411</v>
      </c>
      <c r="B3" s="433" t="s">
        <v>412</v>
      </c>
      <c r="C3" s="448" t="s">
        <v>857</v>
      </c>
      <c r="D3" s="451" t="s">
        <v>858</v>
      </c>
      <c r="E3" s="466" t="s">
        <v>1195</v>
      </c>
      <c r="F3" s="477">
        <v>44649</v>
      </c>
      <c r="G3" s="465">
        <v>45014</v>
      </c>
      <c r="H3" s="452" t="s">
        <v>1197</v>
      </c>
      <c r="I3" s="453" t="s">
        <v>1198</v>
      </c>
      <c r="J3" s="438"/>
    </row>
    <row r="4" spans="1:10">
      <c r="A4" s="515" t="s">
        <v>411</v>
      </c>
      <c r="B4" s="433" t="s">
        <v>412</v>
      </c>
      <c r="C4" s="448" t="s">
        <v>1057</v>
      </c>
      <c r="D4" s="451" t="s">
        <v>1058</v>
      </c>
      <c r="E4" s="466" t="s">
        <v>1195</v>
      </c>
      <c r="F4" s="477">
        <v>44649</v>
      </c>
      <c r="G4" s="465">
        <v>45014</v>
      </c>
      <c r="H4" s="502">
        <v>0</v>
      </c>
      <c r="I4" s="453" t="s">
        <v>1199</v>
      </c>
      <c r="J4" s="438"/>
    </row>
    <row r="5" spans="1:10">
      <c r="A5" s="515" t="s">
        <v>411</v>
      </c>
      <c r="B5" s="433" t="s">
        <v>412</v>
      </c>
      <c r="C5" s="434" t="s">
        <v>826</v>
      </c>
      <c r="D5" s="473" t="s">
        <v>1087</v>
      </c>
      <c r="E5" s="466" t="s">
        <v>1195</v>
      </c>
      <c r="F5" s="477">
        <v>44649</v>
      </c>
      <c r="G5" s="465">
        <v>45014</v>
      </c>
      <c r="H5" s="452" t="s">
        <v>1128</v>
      </c>
      <c r="I5" s="453" t="s">
        <v>1200</v>
      </c>
    </row>
    <row r="6" spans="1:10">
      <c r="A6" s="515" t="s">
        <v>411</v>
      </c>
      <c r="B6" s="433" t="s">
        <v>412</v>
      </c>
      <c r="C6" s="503" t="s">
        <v>1038</v>
      </c>
      <c r="D6" s="473" t="s">
        <v>1039</v>
      </c>
      <c r="E6" s="504" t="s">
        <v>1195</v>
      </c>
      <c r="F6" s="477">
        <v>44649</v>
      </c>
      <c r="G6" s="465">
        <v>45014</v>
      </c>
      <c r="H6" s="454">
        <v>890</v>
      </c>
      <c r="I6" s="455" t="s">
        <v>1201</v>
      </c>
    </row>
    <row r="7" spans="1:10">
      <c r="A7" s="515" t="s">
        <v>411</v>
      </c>
      <c r="B7" s="433" t="s">
        <v>412</v>
      </c>
      <c r="C7" s="472" t="s">
        <v>1132</v>
      </c>
      <c r="D7" s="473" t="s">
        <v>1133</v>
      </c>
      <c r="E7" s="504" t="s">
        <v>1195</v>
      </c>
      <c r="F7" s="516">
        <v>44630</v>
      </c>
      <c r="G7" s="505"/>
      <c r="H7" s="452">
        <v>1900.31</v>
      </c>
      <c r="I7" s="455" t="s">
        <v>1202</v>
      </c>
    </row>
    <row r="8" spans="1:10">
      <c r="A8" s="515" t="s">
        <v>411</v>
      </c>
      <c r="B8" s="433" t="s">
        <v>412</v>
      </c>
      <c r="C8" s="471">
        <v>18554757000192</v>
      </c>
      <c r="D8" s="470" t="s">
        <v>1073</v>
      </c>
      <c r="E8" s="504" t="s">
        <v>1195</v>
      </c>
      <c r="F8" s="516">
        <v>44649</v>
      </c>
      <c r="G8" s="505" t="s">
        <v>1203</v>
      </c>
      <c r="H8" s="454">
        <v>0</v>
      </c>
      <c r="I8" s="450" t="s">
        <v>1204</v>
      </c>
    </row>
    <row r="9" spans="1:10">
      <c r="A9" s="515" t="s">
        <v>1037</v>
      </c>
      <c r="B9" s="433" t="s">
        <v>412</v>
      </c>
      <c r="C9" s="434" t="s">
        <v>1090</v>
      </c>
      <c r="D9" s="456" t="s">
        <v>1091</v>
      </c>
      <c r="E9" s="504" t="s">
        <v>1195</v>
      </c>
      <c r="F9" s="506">
        <v>44649</v>
      </c>
      <c r="G9" s="507">
        <v>44689</v>
      </c>
      <c r="H9" s="454">
        <v>0</v>
      </c>
      <c r="I9" s="500" t="s">
        <v>1205</v>
      </c>
    </row>
    <row r="10" spans="1:10">
      <c r="A10" s="515" t="s">
        <v>411</v>
      </c>
      <c r="B10" s="433" t="s">
        <v>412</v>
      </c>
      <c r="C10" s="471">
        <v>32464716000136</v>
      </c>
      <c r="D10" s="474" t="s">
        <v>1206</v>
      </c>
      <c r="E10" s="504" t="s">
        <v>1195</v>
      </c>
      <c r="F10" s="477">
        <v>44649</v>
      </c>
      <c r="G10" s="465">
        <v>45014</v>
      </c>
      <c r="H10" s="452" t="s">
        <v>1207</v>
      </c>
      <c r="I10" s="453" t="s">
        <v>1208</v>
      </c>
    </row>
    <row r="11" spans="1:10" ht="14.25" customHeight="1">
      <c r="A11" s="515" t="s">
        <v>411</v>
      </c>
      <c r="B11" s="467" t="s">
        <v>412</v>
      </c>
      <c r="C11" s="434" t="s">
        <v>829</v>
      </c>
      <c r="D11" s="473" t="s">
        <v>1044</v>
      </c>
      <c r="E11" s="504" t="s">
        <v>1195</v>
      </c>
      <c r="F11" s="508" t="s">
        <v>1209</v>
      </c>
      <c r="G11" s="509" t="s">
        <v>1203</v>
      </c>
      <c r="H11" s="454">
        <v>0</v>
      </c>
      <c r="I11" s="500" t="s">
        <v>1210</v>
      </c>
    </row>
    <row r="12" spans="1:10">
      <c r="A12" s="515" t="s">
        <v>1037</v>
      </c>
      <c r="B12" s="433" t="s">
        <v>412</v>
      </c>
      <c r="C12" s="469">
        <v>21374060000144</v>
      </c>
      <c r="D12" s="470" t="s">
        <v>1066</v>
      </c>
      <c r="E12" s="504" t="s">
        <v>1195</v>
      </c>
      <c r="F12" s="508" t="s">
        <v>1211</v>
      </c>
      <c r="G12" s="509" t="s">
        <v>1212</v>
      </c>
      <c r="H12" s="454">
        <v>2200</v>
      </c>
      <c r="I12" s="500" t="s">
        <v>1213</v>
      </c>
    </row>
    <row r="13" spans="1:10" ht="15.75">
      <c r="A13" s="517" t="s">
        <v>411</v>
      </c>
      <c r="B13" s="510" t="s">
        <v>412</v>
      </c>
      <c r="C13" s="468" t="s">
        <v>1214</v>
      </c>
      <c r="D13" s="518" t="s">
        <v>1215</v>
      </c>
      <c r="E13" s="449" t="s">
        <v>1195</v>
      </c>
      <c r="F13" s="506">
        <v>44682</v>
      </c>
      <c r="G13" s="511"/>
      <c r="H13" s="480">
        <v>563.33000000000004</v>
      </c>
      <c r="I13" s="500" t="s">
        <v>1216</v>
      </c>
    </row>
    <row r="14" spans="1:10" ht="15.75">
      <c r="A14" s="517" t="s">
        <v>411</v>
      </c>
      <c r="B14" s="510" t="s">
        <v>412</v>
      </c>
      <c r="C14" s="519">
        <v>19694602000114</v>
      </c>
      <c r="D14" s="518" t="s">
        <v>1217</v>
      </c>
      <c r="E14" s="449" t="s">
        <v>1195</v>
      </c>
      <c r="F14" s="506">
        <v>44743</v>
      </c>
      <c r="G14" s="511"/>
      <c r="H14" s="478">
        <v>2666.67</v>
      </c>
      <c r="I14" s="500" t="s">
        <v>1218</v>
      </c>
    </row>
    <row r="15" spans="1:10">
      <c r="A15" s="517" t="s">
        <v>411</v>
      </c>
      <c r="B15" s="512" t="s">
        <v>412</v>
      </c>
      <c r="C15" s="508" t="s">
        <v>1219</v>
      </c>
      <c r="D15" s="513" t="s">
        <v>957</v>
      </c>
      <c r="E15" s="514" t="s">
        <v>1195</v>
      </c>
      <c r="F15" s="506">
        <v>44746</v>
      </c>
      <c r="G15" s="511"/>
      <c r="H15" s="454">
        <v>0</v>
      </c>
      <c r="I15" s="500" t="s">
        <v>1220</v>
      </c>
    </row>
    <row r="16" spans="1:10">
      <c r="A16" s="520">
        <v>14284483000450</v>
      </c>
      <c r="B16" s="446" t="s">
        <v>412</v>
      </c>
      <c r="C16" s="521">
        <v>22544432000104</v>
      </c>
      <c r="D16" s="474" t="s">
        <v>961</v>
      </c>
      <c r="E16" s="518" t="s">
        <v>1195</v>
      </c>
      <c r="F16" s="507">
        <v>44770</v>
      </c>
      <c r="G16" s="500"/>
      <c r="H16" s="454">
        <v>0</v>
      </c>
      <c r="I16" s="500" t="s">
        <v>1221</v>
      </c>
    </row>
    <row r="17" spans="1:9">
      <c r="A17" s="515" t="s">
        <v>411</v>
      </c>
      <c r="B17" s="475" t="s">
        <v>412</v>
      </c>
      <c r="C17" s="481">
        <v>31698424000103</v>
      </c>
      <c r="D17" s="479" t="s">
        <v>1160</v>
      </c>
      <c r="E17" s="468" t="s">
        <v>1195</v>
      </c>
      <c r="F17" s="507">
        <v>44652</v>
      </c>
      <c r="G17" s="500"/>
      <c r="H17" s="522">
        <v>10000</v>
      </c>
      <c r="I17" s="500" t="s">
        <v>1222</v>
      </c>
    </row>
    <row r="18" spans="1:9">
      <c r="A18" s="515" t="s">
        <v>411</v>
      </c>
      <c r="B18" s="475" t="s">
        <v>412</v>
      </c>
      <c r="C18" s="471">
        <v>21216574000171</v>
      </c>
      <c r="D18" s="473" t="s">
        <v>1178</v>
      </c>
      <c r="E18" s="468" t="s">
        <v>1195</v>
      </c>
      <c r="F18" s="507">
        <v>44621</v>
      </c>
      <c r="G18" s="500"/>
      <c r="H18" s="454">
        <v>0</v>
      </c>
      <c r="I18" s="500" t="s">
        <v>1223</v>
      </c>
    </row>
    <row r="19" spans="1:9">
      <c r="A19" s="520">
        <v>14284483000450</v>
      </c>
      <c r="B19" s="446" t="s">
        <v>412</v>
      </c>
      <c r="C19" s="520">
        <v>18630942000119</v>
      </c>
      <c r="D19" s="468" t="s">
        <v>811</v>
      </c>
      <c r="E19" s="500" t="s">
        <v>1195</v>
      </c>
      <c r="F19" s="507">
        <v>44788</v>
      </c>
      <c r="G19" s="500"/>
      <c r="H19" s="454">
        <v>0</v>
      </c>
      <c r="I19" s="500" t="s">
        <v>1224</v>
      </c>
    </row>
    <row r="20" spans="1:9">
      <c r="A20" s="520">
        <v>14284483000450</v>
      </c>
      <c r="B20" s="446" t="s">
        <v>412</v>
      </c>
      <c r="C20" s="520">
        <v>18630942000119</v>
      </c>
      <c r="D20" s="468" t="s">
        <v>811</v>
      </c>
      <c r="E20" s="500" t="s">
        <v>1195</v>
      </c>
      <c r="F20" s="507">
        <v>44837</v>
      </c>
      <c r="G20" s="500"/>
      <c r="H20" s="454">
        <v>0</v>
      </c>
      <c r="I20" s="500" t="s">
        <v>1355</v>
      </c>
    </row>
    <row r="21" spans="1:9">
      <c r="A21" s="500"/>
      <c r="B21" s="523"/>
      <c r="C21" s="520">
        <v>18630942000119</v>
      </c>
      <c r="D21" s="468" t="s">
        <v>811</v>
      </c>
      <c r="E21" s="500" t="s">
        <v>1195</v>
      </c>
      <c r="F21" s="507">
        <v>44936</v>
      </c>
      <c r="G21" s="500"/>
      <c r="H21" s="524">
        <v>4600</v>
      </c>
      <c r="I21" s="500" t="s">
        <v>1225</v>
      </c>
    </row>
    <row r="22" spans="1:9">
      <c r="B22" s="436"/>
    </row>
    <row r="23" spans="1:9">
      <c r="B23" s="436"/>
    </row>
    <row r="24" spans="1:9">
      <c r="B24" s="436"/>
    </row>
    <row r="25" spans="1:9">
      <c r="B25" s="436"/>
    </row>
    <row r="26" spans="1:9">
      <c r="B26" s="436"/>
    </row>
    <row r="27" spans="1:9">
      <c r="B27" s="436"/>
    </row>
    <row r="28" spans="1:9">
      <c r="B28" s="436"/>
    </row>
    <row r="29" spans="1:9">
      <c r="B29" s="436"/>
    </row>
    <row r="30" spans="1:9">
      <c r="B30" s="436"/>
    </row>
    <row r="31" spans="1:9">
      <c r="B31" s="436"/>
    </row>
    <row r="32" spans="1:9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 ht="15.75" customHeight="1"/>
    <row r="173" spans="2:2" ht="15.75" customHeight="1"/>
    <row r="174" spans="2:2" ht="15.75" customHeight="1"/>
    <row r="175" spans="2:2" ht="15.75" customHeight="1"/>
    <row r="176" spans="2:2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B15" name="Intervalo2_1"/>
    <protectedRange sqref="A15" name="Intervalo2_2_1"/>
    <protectedRange sqref="E15" name="Intervalo2_1_1_1_1_2_1_1_1"/>
    <protectedRange sqref="D15" name="Intervalo2_2_1_2_1"/>
    <protectedRange sqref="E6:E12" name="Intervalo2_1_1_1_1_2_1_1_1_1"/>
    <protectedRange sqref="I2" name="Intervalo2_1_1_1_1_4_1_1_1_1"/>
    <protectedRange sqref="B2" name="Intervalo2_1_1_1"/>
    <protectedRange sqref="D2:E2 E3:E5" name="Intervalo2_2_1_2_1_1"/>
    <protectedRange sqref="B3" name="Intervalo2_1_1_1_1"/>
    <protectedRange sqref="B4" name="Intervalo2_1_1_1_1_1"/>
    <protectedRange sqref="B5:B6" name="Intervalo2_1_1_1_1_2"/>
    <protectedRange sqref="D7" name="Intervalo2_2_1_2_1_2"/>
    <protectedRange sqref="B7" name="Intervalo2_1_1_1_1_3"/>
    <protectedRange sqref="B8:B9 B12" name="Intervalo2_1_1_1_2"/>
    <protectedRange sqref="D8" name="Intervalo2_2_1_2_1_1_1"/>
    <protectedRange sqref="D10" name="Intervalo2_2_1_2_1_2_1"/>
    <protectedRange sqref="B10" name="Intervalo2_1_1_1_1_4"/>
    <protectedRange sqref="B11" name="Intervalo2_1_1_1_3"/>
    <protectedRange sqref="D12" name="Intervalo2_2_1_2_1_1_2"/>
    <protectedRange sqref="D17" name="Intervalo2_2_1_2_1_3"/>
    <protectedRange sqref="D18" name="Intervalo2_2_1_2_1_4"/>
  </protectedRanges>
  <hyperlinks>
    <hyperlink ref="I4" r:id="rId1"/>
    <hyperlink ref="G15" r:id="rId2" display="https://drive.google.com/file/d/18M2fMXwgkeGzTYDMdSxBnswEVrE3U2Ya/view?usp=sharing"/>
  </hyperlinks>
  <printOptions horizontalCentered="1" verticalCentered="1"/>
  <pageMargins left="0.51181102362204722" right="0.51181102362204722" top="0.78740157480314965" bottom="0.78740157480314965" header="0" footer="0"/>
  <pageSetup paperSize="9" scale="45"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3" workbookViewId="0">
      <selection activeCell="F27" sqref="F27"/>
    </sheetView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709" t="s">
        <v>0</v>
      </c>
      <c r="B7" s="605"/>
      <c r="C7" s="605"/>
      <c r="D7" s="605"/>
      <c r="E7" s="605"/>
      <c r="F7" s="605"/>
      <c r="G7" s="605"/>
      <c r="H7" s="605"/>
      <c r="I7" s="605"/>
      <c r="J7" s="605"/>
      <c r="K7" s="605"/>
      <c r="L7" s="605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709" t="s">
        <v>2</v>
      </c>
      <c r="B8" s="605"/>
      <c r="C8" s="605"/>
      <c r="D8" s="605"/>
      <c r="E8" s="605"/>
      <c r="F8" s="605"/>
      <c r="G8" s="605"/>
      <c r="H8" s="605"/>
      <c r="I8" s="605"/>
      <c r="J8" s="605"/>
      <c r="K8" s="605"/>
      <c r="L8" s="605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customHeight="1">
      <c r="A9" s="753" t="s">
        <v>5</v>
      </c>
      <c r="B9" s="605"/>
      <c r="C9" s="605"/>
      <c r="D9" s="605"/>
      <c r="E9" s="605"/>
      <c r="F9" s="605"/>
      <c r="G9" s="605"/>
      <c r="H9" s="605"/>
      <c r="I9" s="605"/>
      <c r="J9" s="605"/>
      <c r="K9" s="605"/>
      <c r="L9" s="605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>
      <c r="A10" s="107"/>
      <c r="B10" s="107"/>
      <c r="C10" s="114"/>
      <c r="D10" s="107"/>
      <c r="E10" s="107"/>
      <c r="F10" s="107"/>
      <c r="G10" s="107"/>
      <c r="H10" s="107"/>
      <c r="I10" s="107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8.25" customHeight="1">
      <c r="A11" s="758" t="s">
        <v>1226</v>
      </c>
      <c r="B11" s="620"/>
      <c r="C11" s="620"/>
      <c r="D11" s="620"/>
      <c r="E11" s="620"/>
      <c r="F11" s="620"/>
      <c r="G11" s="620"/>
      <c r="H11" s="620"/>
      <c r="I11" s="620"/>
      <c r="J11" s="620"/>
      <c r="K11" s="620"/>
      <c r="L11" s="611"/>
      <c r="M11" s="710" t="s">
        <v>1227</v>
      </c>
      <c r="N11" s="61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>
      <c r="A12" s="761" t="s">
        <v>7</v>
      </c>
      <c r="B12" s="620"/>
      <c r="C12" s="620"/>
      <c r="D12" s="620"/>
      <c r="E12" s="620"/>
      <c r="F12" s="611"/>
      <c r="G12" s="761" t="s">
        <v>268</v>
      </c>
      <c r="H12" s="620"/>
      <c r="I12" s="620"/>
      <c r="J12" s="620"/>
      <c r="K12" s="620"/>
      <c r="L12" s="611"/>
      <c r="M12" s="710" t="s">
        <v>269</v>
      </c>
      <c r="N12" s="61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>
      <c r="A13" s="762" t="s">
        <v>11</v>
      </c>
      <c r="B13" s="620"/>
      <c r="C13" s="620"/>
      <c r="D13" s="620"/>
      <c r="E13" s="620"/>
      <c r="F13" s="611"/>
      <c r="G13" s="712" t="s">
        <v>12</v>
      </c>
      <c r="H13" s="620"/>
      <c r="I13" s="620"/>
      <c r="J13" s="620"/>
      <c r="K13" s="620"/>
      <c r="L13" s="611"/>
      <c r="M13" s="769" t="s">
        <v>1320</v>
      </c>
      <c r="N13" s="611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305"/>
      <c r="B14" s="306"/>
      <c r="C14" s="205"/>
      <c r="D14" s="307"/>
      <c r="E14" s="307"/>
      <c r="F14" s="307"/>
      <c r="G14" s="307"/>
      <c r="H14" s="30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305"/>
      <c r="B15" s="308"/>
      <c r="C15" s="305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763" t="s">
        <v>1228</v>
      </c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76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765" t="s">
        <v>1226</v>
      </c>
      <c r="B17" s="766" t="s">
        <v>1229</v>
      </c>
      <c r="C17" s="309" t="s">
        <v>1230</v>
      </c>
      <c r="D17" s="309" t="s">
        <v>1231</v>
      </c>
      <c r="E17" s="309" t="s">
        <v>1232</v>
      </c>
      <c r="F17" s="309" t="s">
        <v>1233</v>
      </c>
      <c r="G17" s="309" t="s">
        <v>1234</v>
      </c>
      <c r="H17" s="309" t="s">
        <v>1235</v>
      </c>
      <c r="I17" s="309" t="s">
        <v>1236</v>
      </c>
      <c r="J17" s="309" t="s">
        <v>1237</v>
      </c>
      <c r="K17" s="309" t="s">
        <v>1238</v>
      </c>
      <c r="L17" s="309" t="s">
        <v>1239</v>
      </c>
      <c r="M17" s="309" t="s">
        <v>1240</v>
      </c>
      <c r="N17" s="309" t="s">
        <v>1241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602"/>
      <c r="B18" s="602"/>
      <c r="C18" s="309" t="s">
        <v>1242</v>
      </c>
      <c r="D18" s="309" t="s">
        <v>1242</v>
      </c>
      <c r="E18" s="309" t="s">
        <v>1242</v>
      </c>
      <c r="F18" s="309" t="s">
        <v>1242</v>
      </c>
      <c r="G18" s="309" t="s">
        <v>1242</v>
      </c>
      <c r="H18" s="309" t="s">
        <v>1242</v>
      </c>
      <c r="I18" s="309" t="s">
        <v>1242</v>
      </c>
      <c r="J18" s="309" t="s">
        <v>1242</v>
      </c>
      <c r="K18" s="309" t="s">
        <v>1242</v>
      </c>
      <c r="L18" s="309" t="s">
        <v>1242</v>
      </c>
      <c r="M18" s="309" t="s">
        <v>1242</v>
      </c>
      <c r="N18" s="309" t="s">
        <v>1242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310" t="s">
        <v>1243</v>
      </c>
      <c r="B19" s="767" t="s">
        <v>1244</v>
      </c>
      <c r="C19" s="311">
        <v>24</v>
      </c>
      <c r="D19" s="311">
        <v>22</v>
      </c>
      <c r="E19" s="329">
        <v>23</v>
      </c>
      <c r="F19" s="311">
        <v>0</v>
      </c>
      <c r="G19" s="311">
        <v>0</v>
      </c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312" t="s">
        <v>1245</v>
      </c>
      <c r="B20" s="607"/>
      <c r="C20" s="311">
        <v>80</v>
      </c>
      <c r="D20" s="311">
        <v>83</v>
      </c>
      <c r="E20" s="329">
        <v>84</v>
      </c>
      <c r="F20" s="311">
        <v>0</v>
      </c>
      <c r="G20" s="311">
        <v>0</v>
      </c>
      <c r="H20" s="311">
        <v>0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310" t="s">
        <v>1246</v>
      </c>
      <c r="B21" s="602"/>
      <c r="C21" s="311">
        <v>52</v>
      </c>
      <c r="D21" s="311">
        <v>56</v>
      </c>
      <c r="E21" s="329">
        <v>56</v>
      </c>
      <c r="F21" s="311">
        <v>0</v>
      </c>
      <c r="G21" s="311">
        <v>0</v>
      </c>
      <c r="H21" s="311">
        <v>0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759" t="s">
        <v>1247</v>
      </c>
      <c r="B22" s="611"/>
      <c r="C22" s="313">
        <f t="shared" ref="C22:N22" si="0">SUM(C19:C21)</f>
        <v>156</v>
      </c>
      <c r="D22" s="313">
        <f t="shared" si="0"/>
        <v>161</v>
      </c>
      <c r="E22" s="313">
        <f t="shared" si="0"/>
        <v>163</v>
      </c>
      <c r="F22" s="313">
        <f t="shared" si="0"/>
        <v>0</v>
      </c>
      <c r="G22" s="313">
        <f t="shared" si="0"/>
        <v>0</v>
      </c>
      <c r="H22" s="313">
        <f t="shared" si="0"/>
        <v>0</v>
      </c>
      <c r="I22" s="313">
        <f t="shared" si="0"/>
        <v>0</v>
      </c>
      <c r="J22" s="313">
        <f t="shared" si="0"/>
        <v>0</v>
      </c>
      <c r="K22" s="313">
        <f t="shared" si="0"/>
        <v>0</v>
      </c>
      <c r="L22" s="313">
        <f t="shared" si="0"/>
        <v>0</v>
      </c>
      <c r="M22" s="313">
        <f t="shared" si="0"/>
        <v>0</v>
      </c>
      <c r="N22" s="313">
        <f t="shared" si="0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310" t="s">
        <v>1248</v>
      </c>
      <c r="B23" s="768" t="s">
        <v>1249</v>
      </c>
      <c r="C23" s="314">
        <v>0</v>
      </c>
      <c r="D23" s="314">
        <v>0</v>
      </c>
      <c r="E23" s="314">
        <v>0</v>
      </c>
      <c r="F23" s="314">
        <v>0</v>
      </c>
      <c r="G23" s="314">
        <v>0</v>
      </c>
      <c r="H23" s="314">
        <v>0</v>
      </c>
      <c r="I23" s="314">
        <v>0</v>
      </c>
      <c r="J23" s="314">
        <v>0</v>
      </c>
      <c r="K23" s="314">
        <v>0</v>
      </c>
      <c r="L23" s="314">
        <v>0</v>
      </c>
      <c r="M23" s="314">
        <v>0</v>
      </c>
      <c r="N23" s="314">
        <v>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310" t="s">
        <v>1250</v>
      </c>
      <c r="B24" s="602"/>
      <c r="C24" s="311">
        <v>0</v>
      </c>
      <c r="D24" s="311">
        <v>0</v>
      </c>
      <c r="E24" s="311">
        <v>0</v>
      </c>
      <c r="F24" s="311">
        <v>0</v>
      </c>
      <c r="G24" s="311">
        <v>0</v>
      </c>
      <c r="H24" s="311">
        <v>0</v>
      </c>
      <c r="I24" s="311">
        <v>0</v>
      </c>
      <c r="J24" s="311">
        <v>0</v>
      </c>
      <c r="K24" s="311">
        <v>0</v>
      </c>
      <c r="L24" s="311">
        <v>0</v>
      </c>
      <c r="M24" s="311">
        <v>0</v>
      </c>
      <c r="N24" s="311">
        <v>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759" t="s">
        <v>1251</v>
      </c>
      <c r="B25" s="611"/>
      <c r="C25" s="313">
        <f t="shared" ref="C25:N25" si="1">SUM(C23:C24)</f>
        <v>0</v>
      </c>
      <c r="D25" s="313">
        <f t="shared" si="1"/>
        <v>0</v>
      </c>
      <c r="E25" s="313">
        <f t="shared" si="1"/>
        <v>0</v>
      </c>
      <c r="F25" s="313">
        <f t="shared" si="1"/>
        <v>0</v>
      </c>
      <c r="G25" s="313">
        <f t="shared" si="1"/>
        <v>0</v>
      </c>
      <c r="H25" s="313">
        <f t="shared" si="1"/>
        <v>0</v>
      </c>
      <c r="I25" s="313">
        <f t="shared" si="1"/>
        <v>0</v>
      </c>
      <c r="J25" s="313">
        <f t="shared" si="1"/>
        <v>0</v>
      </c>
      <c r="K25" s="313">
        <f t="shared" si="1"/>
        <v>0</v>
      </c>
      <c r="L25" s="313">
        <f t="shared" si="1"/>
        <v>0</v>
      </c>
      <c r="M25" s="313">
        <f t="shared" si="1"/>
        <v>0</v>
      </c>
      <c r="N25" s="313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307"/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60" t="s">
        <v>1252</v>
      </c>
      <c r="B27" s="611"/>
      <c r="C27" s="315">
        <f t="shared" ref="C27:N27" si="2">C25+C22</f>
        <v>156</v>
      </c>
      <c r="D27" s="315">
        <f t="shared" si="2"/>
        <v>161</v>
      </c>
      <c r="E27" s="315">
        <f t="shared" si="2"/>
        <v>163</v>
      </c>
      <c r="F27" s="315">
        <f t="shared" si="2"/>
        <v>0</v>
      </c>
      <c r="G27" s="315">
        <f t="shared" si="2"/>
        <v>0</v>
      </c>
      <c r="H27" s="315">
        <f t="shared" si="2"/>
        <v>0</v>
      </c>
      <c r="I27" s="315">
        <f t="shared" si="2"/>
        <v>0</v>
      </c>
      <c r="J27" s="315">
        <f t="shared" si="2"/>
        <v>0</v>
      </c>
      <c r="K27" s="315">
        <f t="shared" si="2"/>
        <v>0</v>
      </c>
      <c r="L27" s="315">
        <f t="shared" si="2"/>
        <v>0</v>
      </c>
      <c r="M27" s="315">
        <f t="shared" si="2"/>
        <v>0</v>
      </c>
      <c r="N27" s="315">
        <f t="shared" si="2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D68" sqref="D68"/>
    </sheetView>
  </sheetViews>
  <sheetFormatPr defaultColWidth="14.42578125" defaultRowHeight="15"/>
  <cols>
    <col min="1" max="1" width="16.140625" customWidth="1"/>
    <col min="2" max="2" width="46" customWidth="1"/>
    <col min="3" max="3" width="14.28515625" customWidth="1"/>
    <col min="4" max="4" width="8.7109375" customWidth="1"/>
    <col min="5" max="5" width="12.5703125" customWidth="1"/>
    <col min="6" max="6" width="61.28515625" customWidth="1"/>
    <col min="7" max="7" width="16" customWidth="1"/>
    <col min="8" max="26" width="9.140625" customWidth="1"/>
  </cols>
  <sheetData>
    <row r="1" spans="1:26">
      <c r="A1" s="2"/>
      <c r="B1" s="241"/>
      <c r="C1" s="241"/>
      <c r="D1" s="24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41"/>
      <c r="C2" s="241"/>
      <c r="D2" s="24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241"/>
      <c r="C3" s="241"/>
      <c r="D3" s="241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41"/>
      <c r="C4" s="241"/>
      <c r="D4" s="24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41"/>
      <c r="C5" s="241"/>
      <c r="D5" s="241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696" t="s">
        <v>0</v>
      </c>
      <c r="B6" s="605"/>
      <c r="C6" s="605"/>
      <c r="D6" s="605"/>
      <c r="E6" s="605"/>
      <c r="F6" s="605"/>
      <c r="G6" s="605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696" t="s">
        <v>2</v>
      </c>
      <c r="B7" s="605"/>
      <c r="C7" s="605"/>
      <c r="D7" s="605"/>
      <c r="E7" s="605"/>
      <c r="F7" s="605"/>
      <c r="G7" s="605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697" t="s">
        <v>1253</v>
      </c>
      <c r="B8" s="605"/>
      <c r="C8" s="605"/>
      <c r="D8" s="605"/>
      <c r="E8" s="605"/>
      <c r="F8" s="605"/>
      <c r="G8" s="60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47"/>
      <c r="C9" s="47"/>
      <c r="D9" s="47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>
      <c r="A10" s="771" t="s">
        <v>1254</v>
      </c>
      <c r="B10" s="620"/>
      <c r="C10" s="620"/>
      <c r="D10" s="620"/>
      <c r="E10" s="620"/>
      <c r="F10" s="620"/>
      <c r="G10" s="61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771" t="s">
        <v>1324</v>
      </c>
      <c r="B12" s="620"/>
      <c r="C12" s="620"/>
      <c r="D12" s="620"/>
      <c r="E12" s="620"/>
      <c r="F12" s="620"/>
      <c r="G12" s="6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772" t="s">
        <v>1255</v>
      </c>
      <c r="B13" s="620"/>
      <c r="C13" s="611"/>
      <c r="D13" s="2"/>
      <c r="E13" s="775" t="s">
        <v>1256</v>
      </c>
      <c r="F13" s="620"/>
      <c r="G13" s="6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773" t="s">
        <v>1257</v>
      </c>
      <c r="B14" s="316" t="s">
        <v>1258</v>
      </c>
      <c r="C14" s="193" t="s">
        <v>1259</v>
      </c>
      <c r="D14" s="2"/>
      <c r="E14" s="776" t="s">
        <v>1260</v>
      </c>
      <c r="F14" s="611"/>
      <c r="G14" s="317">
        <v>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5.5">
      <c r="A15" s="607"/>
      <c r="B15" s="316" t="s">
        <v>1261</v>
      </c>
      <c r="C15" s="193" t="s">
        <v>1259</v>
      </c>
      <c r="D15" s="2"/>
      <c r="E15" s="773" t="s">
        <v>1262</v>
      </c>
      <c r="F15" s="318" t="s">
        <v>1263</v>
      </c>
      <c r="G15" s="193" t="s">
        <v>1259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8.25">
      <c r="A16" s="607"/>
      <c r="B16" s="319" t="s">
        <v>1264</v>
      </c>
      <c r="C16" s="193" t="s">
        <v>1259</v>
      </c>
      <c r="D16" s="2"/>
      <c r="E16" s="607"/>
      <c r="F16" s="318" t="s">
        <v>1265</v>
      </c>
      <c r="G16" s="193" t="s">
        <v>1259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607"/>
      <c r="B17" s="319" t="s">
        <v>1266</v>
      </c>
      <c r="C17" s="193" t="s">
        <v>1259</v>
      </c>
      <c r="D17" s="2"/>
      <c r="E17" s="607"/>
      <c r="F17" s="318" t="s">
        <v>1267</v>
      </c>
      <c r="G17" s="193" t="s">
        <v>1259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607"/>
      <c r="B18" s="319" t="s">
        <v>1268</v>
      </c>
      <c r="C18" s="193" t="s">
        <v>1259</v>
      </c>
      <c r="D18" s="2"/>
      <c r="E18" s="607"/>
      <c r="F18" s="318" t="s">
        <v>25</v>
      </c>
      <c r="G18" s="193" t="s">
        <v>1259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89.25">
      <c r="A19" s="607"/>
      <c r="B19" s="319" t="s">
        <v>1269</v>
      </c>
      <c r="C19" s="193" t="s">
        <v>1259</v>
      </c>
      <c r="D19" s="2"/>
      <c r="E19" s="607"/>
      <c r="F19" s="318" t="s">
        <v>1270</v>
      </c>
      <c r="G19" s="193" t="s">
        <v>1259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5.5">
      <c r="A20" s="607"/>
      <c r="B20" s="316" t="s">
        <v>1271</v>
      </c>
      <c r="C20" s="193" t="s">
        <v>1259</v>
      </c>
      <c r="D20" s="2"/>
      <c r="E20" s="607"/>
      <c r="F20" s="318" t="s">
        <v>1272</v>
      </c>
      <c r="G20" s="193" t="s">
        <v>1259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5.5">
      <c r="A21" s="607"/>
      <c r="B21" s="316" t="s">
        <v>1273</v>
      </c>
      <c r="C21" s="193" t="s">
        <v>1259</v>
      </c>
      <c r="D21" s="2"/>
      <c r="E21" s="607"/>
      <c r="F21" s="318" t="s">
        <v>1274</v>
      </c>
      <c r="G21" s="193" t="s">
        <v>1259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5.5">
      <c r="A22" s="607"/>
      <c r="B22" s="316" t="s">
        <v>1275</v>
      </c>
      <c r="C22" s="193" t="s">
        <v>1259</v>
      </c>
      <c r="D22" s="2"/>
      <c r="E22" s="607"/>
      <c r="F22" s="318" t="s">
        <v>1276</v>
      </c>
      <c r="G22" s="193" t="s">
        <v>1259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5.5">
      <c r="A23" s="607"/>
      <c r="B23" s="316" t="s">
        <v>1277</v>
      </c>
      <c r="C23" s="193" t="s">
        <v>1259</v>
      </c>
      <c r="D23" s="2"/>
      <c r="E23" s="607"/>
      <c r="F23" s="318" t="s">
        <v>1278</v>
      </c>
      <c r="G23" s="193" t="s">
        <v>1259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5.5">
      <c r="A24" s="607"/>
      <c r="B24" s="316" t="s">
        <v>1279</v>
      </c>
      <c r="C24" s="193" t="s">
        <v>1259</v>
      </c>
      <c r="D24" s="2"/>
      <c r="E24" s="607"/>
      <c r="F24" s="318" t="s">
        <v>1280</v>
      </c>
      <c r="G24" s="193" t="s">
        <v>1259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5.5">
      <c r="A25" s="607"/>
      <c r="B25" s="316" t="s">
        <v>1281</v>
      </c>
      <c r="C25" s="193" t="s">
        <v>1259</v>
      </c>
      <c r="D25" s="2"/>
      <c r="E25" s="607"/>
      <c r="F25" s="318" t="s">
        <v>1282</v>
      </c>
      <c r="G25" s="193" t="s">
        <v>1259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8.25">
      <c r="A26" s="607"/>
      <c r="B26" s="316" t="s">
        <v>1283</v>
      </c>
      <c r="C26" s="193" t="s">
        <v>1259</v>
      </c>
      <c r="D26" s="2"/>
      <c r="E26" s="607"/>
      <c r="F26" s="318" t="s">
        <v>1284</v>
      </c>
      <c r="G26" s="193" t="s">
        <v>1259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5.5">
      <c r="A27" s="607"/>
      <c r="B27" s="316" t="s">
        <v>1276</v>
      </c>
      <c r="C27" s="193" t="s">
        <v>1259</v>
      </c>
      <c r="D27" s="2"/>
      <c r="E27" s="607"/>
      <c r="F27" s="318" t="s">
        <v>1285</v>
      </c>
      <c r="G27" s="193" t="s">
        <v>1259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5.5">
      <c r="A28" s="607"/>
      <c r="B28" s="316" t="s">
        <v>1286</v>
      </c>
      <c r="C28" s="193" t="s">
        <v>1259</v>
      </c>
      <c r="D28" s="2"/>
      <c r="E28" s="607"/>
      <c r="F28" s="318" t="s">
        <v>1287</v>
      </c>
      <c r="G28" s="193" t="s">
        <v>1259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5.5">
      <c r="A29" s="774"/>
      <c r="B29" s="316" t="s">
        <v>1288</v>
      </c>
      <c r="C29" s="193" t="s">
        <v>1259</v>
      </c>
      <c r="D29" s="2"/>
      <c r="E29" s="607"/>
      <c r="F29" s="318" t="s">
        <v>1289</v>
      </c>
      <c r="G29" s="193" t="s">
        <v>1259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5.5">
      <c r="A30" s="773" t="s">
        <v>1290</v>
      </c>
      <c r="B30" s="318" t="s">
        <v>1291</v>
      </c>
      <c r="C30" s="193" t="s">
        <v>1259</v>
      </c>
      <c r="D30" s="2"/>
      <c r="E30" s="607"/>
      <c r="F30" s="318" t="s">
        <v>1292</v>
      </c>
      <c r="G30" s="193" t="s">
        <v>1259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5.5">
      <c r="A31" s="607"/>
      <c r="B31" s="320" t="s">
        <v>1293</v>
      </c>
      <c r="C31" s="193" t="s">
        <v>1259</v>
      </c>
      <c r="D31" s="2"/>
      <c r="E31" s="607"/>
      <c r="F31" s="318" t="s">
        <v>1268</v>
      </c>
      <c r="G31" s="193" t="s">
        <v>1259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5.5">
      <c r="A32" s="607"/>
      <c r="B32" s="320" t="s">
        <v>1294</v>
      </c>
      <c r="C32" s="193" t="s">
        <v>1259</v>
      </c>
      <c r="D32" s="2"/>
      <c r="E32" s="607"/>
      <c r="F32" s="318" t="s">
        <v>1295</v>
      </c>
      <c r="G32" s="193" t="s">
        <v>1259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5.5">
      <c r="A33" s="607"/>
      <c r="B33" s="320" t="s">
        <v>1296</v>
      </c>
      <c r="C33" s="193" t="s">
        <v>1259</v>
      </c>
      <c r="D33" s="2"/>
      <c r="E33" s="607"/>
      <c r="F33" s="318" t="s">
        <v>1297</v>
      </c>
      <c r="G33" s="193" t="s">
        <v>1259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5.5">
      <c r="A34" s="607"/>
      <c r="B34" s="318" t="s">
        <v>1272</v>
      </c>
      <c r="C34" s="193" t="s">
        <v>1259</v>
      </c>
      <c r="D34" s="2"/>
      <c r="E34" s="607"/>
      <c r="F34" s="318" t="s">
        <v>1298</v>
      </c>
      <c r="G34" s="193" t="s">
        <v>1259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5.5">
      <c r="A35" s="607"/>
      <c r="B35" s="318" t="s">
        <v>1299</v>
      </c>
      <c r="C35" s="193" t="s">
        <v>1259</v>
      </c>
      <c r="D35" s="2"/>
      <c r="E35" s="607"/>
      <c r="F35" s="318" t="s">
        <v>1300</v>
      </c>
      <c r="G35" s="193" t="s">
        <v>1259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607"/>
      <c r="B36" s="318" t="s">
        <v>1301</v>
      </c>
      <c r="C36" s="193" t="s">
        <v>1259</v>
      </c>
      <c r="D36" s="2"/>
      <c r="E36" s="607"/>
      <c r="F36" s="318" t="s">
        <v>1302</v>
      </c>
      <c r="G36" s="193" t="s">
        <v>1259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5.5">
      <c r="A37" s="607"/>
      <c r="B37" s="318" t="s">
        <v>1303</v>
      </c>
      <c r="C37" s="193" t="s">
        <v>1259</v>
      </c>
      <c r="D37" s="2"/>
      <c r="E37" s="607"/>
      <c r="F37" s="318" t="s">
        <v>1299</v>
      </c>
      <c r="G37" s="193" t="s">
        <v>1259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5.5">
      <c r="A38" s="607"/>
      <c r="B38" s="318" t="s">
        <v>1304</v>
      </c>
      <c r="C38" s="193" t="s">
        <v>1259</v>
      </c>
      <c r="D38" s="2"/>
      <c r="E38" s="607"/>
      <c r="F38" s="318" t="s">
        <v>1301</v>
      </c>
      <c r="G38" s="193" t="s">
        <v>1259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5.5">
      <c r="A39" s="607"/>
      <c r="B39" s="318" t="s">
        <v>1305</v>
      </c>
      <c r="C39" s="193" t="s">
        <v>1259</v>
      </c>
      <c r="D39" s="2"/>
      <c r="E39" s="607"/>
      <c r="F39" s="318" t="s">
        <v>1305</v>
      </c>
      <c r="G39" s="193" t="s">
        <v>1259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8.25">
      <c r="A40" s="607"/>
      <c r="B40" s="318" t="s">
        <v>1306</v>
      </c>
      <c r="C40" s="193" t="s">
        <v>1259</v>
      </c>
      <c r="D40" s="2"/>
      <c r="E40" s="607"/>
      <c r="F40" s="318" t="s">
        <v>1307</v>
      </c>
      <c r="G40" s="193" t="s">
        <v>1259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5.5">
      <c r="A41" s="607"/>
      <c r="B41" s="318" t="s">
        <v>1274</v>
      </c>
      <c r="C41" s="193" t="s">
        <v>1308</v>
      </c>
      <c r="D41" s="2"/>
      <c r="E41" s="607"/>
      <c r="F41" s="318" t="s">
        <v>1306</v>
      </c>
      <c r="G41" s="193" t="s">
        <v>1259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8.25">
      <c r="A42" s="607"/>
      <c r="B42" s="318" t="s">
        <v>1284</v>
      </c>
      <c r="C42" s="193" t="s">
        <v>1259</v>
      </c>
      <c r="D42" s="2"/>
      <c r="E42" s="607"/>
      <c r="F42" s="318" t="s">
        <v>1309</v>
      </c>
      <c r="G42" s="193" t="s">
        <v>1259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607"/>
      <c r="B43" s="318" t="s">
        <v>1310</v>
      </c>
      <c r="C43" s="193" t="s">
        <v>1259</v>
      </c>
      <c r="D43" s="2"/>
      <c r="E43" s="607"/>
      <c r="F43" s="318" t="s">
        <v>1311</v>
      </c>
      <c r="G43" s="193" t="s">
        <v>1259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5.5">
      <c r="A44" s="607"/>
      <c r="B44" s="318" t="s">
        <v>1312</v>
      </c>
      <c r="C44" s="193" t="s">
        <v>1259</v>
      </c>
      <c r="D44" s="2"/>
      <c r="E44" s="607"/>
      <c r="F44" s="318" t="s">
        <v>1313</v>
      </c>
      <c r="G44" s="193" t="s">
        <v>1259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5.5">
      <c r="A45" s="607"/>
      <c r="B45" s="318" t="s">
        <v>1280</v>
      </c>
      <c r="C45" s="193" t="s">
        <v>1259</v>
      </c>
      <c r="D45" s="2"/>
      <c r="E45" s="602"/>
      <c r="F45" s="318" t="s">
        <v>1314</v>
      </c>
      <c r="G45" s="193" t="s">
        <v>1259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5.5">
      <c r="A46" s="607"/>
      <c r="B46" s="318" t="s">
        <v>1285</v>
      </c>
      <c r="C46" s="193" t="s">
        <v>1259</v>
      </c>
      <c r="D46" s="2"/>
      <c r="E46" s="321"/>
      <c r="F46" s="32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8.25">
      <c r="A47" s="607"/>
      <c r="B47" s="318" t="s">
        <v>1287</v>
      </c>
      <c r="C47" s="193" t="s">
        <v>1259</v>
      </c>
      <c r="D47" s="2"/>
      <c r="E47" s="321"/>
      <c r="F47" s="32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5.5">
      <c r="A48" s="607"/>
      <c r="B48" s="318" t="s">
        <v>1289</v>
      </c>
      <c r="C48" s="193" t="s">
        <v>1259</v>
      </c>
      <c r="D48" s="2"/>
      <c r="E48" s="321"/>
      <c r="F48" s="32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5.5">
      <c r="A49" s="607"/>
      <c r="B49" s="318" t="s">
        <v>1295</v>
      </c>
      <c r="C49" s="193" t="s">
        <v>1259</v>
      </c>
      <c r="D49" s="2"/>
      <c r="E49" s="321"/>
      <c r="F49" s="32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5.5">
      <c r="A50" s="607"/>
      <c r="B50" s="318" t="s">
        <v>1297</v>
      </c>
      <c r="C50" s="193" t="s">
        <v>1259</v>
      </c>
      <c r="D50" s="2"/>
      <c r="E50" s="321"/>
      <c r="F50" s="32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5.5">
      <c r="A51" s="607"/>
      <c r="B51" s="318" t="s">
        <v>1298</v>
      </c>
      <c r="C51" s="193" t="s">
        <v>1259</v>
      </c>
      <c r="D51" s="2"/>
      <c r="E51" s="321"/>
      <c r="F51" s="32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5.5">
      <c r="A52" s="607"/>
      <c r="B52" s="318" t="s">
        <v>1300</v>
      </c>
      <c r="C52" s="193" t="s">
        <v>1259</v>
      </c>
      <c r="D52" s="2"/>
      <c r="E52" s="321"/>
      <c r="F52" s="32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607"/>
      <c r="B53" s="318" t="s">
        <v>1311</v>
      </c>
      <c r="C53" s="193" t="s">
        <v>1259</v>
      </c>
      <c r="D53" s="2"/>
      <c r="E53" s="321"/>
      <c r="F53" s="32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607"/>
      <c r="B54" s="318" t="s">
        <v>1314</v>
      </c>
      <c r="C54" s="193" t="s">
        <v>1259</v>
      </c>
      <c r="D54" s="2"/>
      <c r="E54" s="321"/>
      <c r="F54" s="32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774"/>
      <c r="B55" s="318" t="s">
        <v>1315</v>
      </c>
      <c r="C55" s="193" t="s">
        <v>1259</v>
      </c>
      <c r="D55" s="2"/>
      <c r="E55" s="321"/>
      <c r="F55" s="32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323"/>
      <c r="F56" s="324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323"/>
      <c r="F57" s="324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777" t="s">
        <v>1316</v>
      </c>
      <c r="B60" s="620"/>
      <c r="C60" s="620"/>
      <c r="D60" s="6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770" t="s">
        <v>1317</v>
      </c>
      <c r="B61" s="620"/>
      <c r="C61" s="620"/>
      <c r="D61" s="6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770" t="s">
        <v>1318</v>
      </c>
      <c r="B62" s="620"/>
      <c r="C62" s="620"/>
      <c r="D62" s="6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770" t="s">
        <v>1319</v>
      </c>
      <c r="B63" s="620"/>
      <c r="C63" s="620"/>
      <c r="D63" s="6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0.511811024" right="0.511811024" top="0.78740157499999996" bottom="0.78740157499999996" header="0" footer="0"/>
  <pageSetup paperSize="9"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topLeftCell="A17" zoomScale="70" zoomScaleNormal="70" workbookViewId="0">
      <selection activeCell="C36" sqref="C36:F36"/>
    </sheetView>
  </sheetViews>
  <sheetFormatPr defaultColWidth="14.42578125" defaultRowHeight="15" customHeight="1"/>
  <cols>
    <col min="1" max="1" width="8.140625" customWidth="1"/>
    <col min="2" max="2" width="33.28515625" customWidth="1"/>
    <col min="3" max="3" width="35.140625" customWidth="1"/>
    <col min="4" max="4" width="40" customWidth="1"/>
    <col min="5" max="5" width="29.42578125" customWidth="1"/>
    <col min="6" max="6" width="47" customWidth="1"/>
    <col min="7" max="7" width="27.140625" customWidth="1"/>
    <col min="8" max="8" width="41" customWidth="1"/>
    <col min="9" max="9" width="19.7109375" customWidth="1"/>
    <col min="10" max="10" width="8.7109375" customWidth="1"/>
    <col min="11" max="11" width="11.28515625" bestFit="1" customWidth="1"/>
    <col min="12" max="12" width="8.7109375" customWidth="1"/>
    <col min="13" max="13" width="9.42578125" bestFit="1" customWidth="1"/>
    <col min="14" max="26" width="8.7109375" customWidth="1"/>
  </cols>
  <sheetData>
    <row r="1" spans="1:26" ht="15.75" customHeight="1">
      <c r="A1" s="46"/>
      <c r="B1" s="46"/>
      <c r="C1" s="7"/>
      <c r="D1" s="7"/>
      <c r="E1" s="7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5.75" customHeight="1">
      <c r="A2" s="46"/>
      <c r="B2" s="46"/>
      <c r="C2" s="7"/>
      <c r="D2" s="7"/>
      <c r="E2" s="7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5.75" customHeight="1">
      <c r="A3" s="46"/>
      <c r="B3" s="46"/>
      <c r="C3" s="7"/>
      <c r="D3" s="7"/>
      <c r="E3" s="7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.75" customHeight="1">
      <c r="A4" s="46"/>
      <c r="B4" s="46"/>
      <c r="C4" s="7"/>
      <c r="D4" s="7"/>
      <c r="E4" s="7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5.75" customHeight="1">
      <c r="A5" s="46"/>
      <c r="B5" s="46"/>
      <c r="C5" s="7"/>
      <c r="D5" s="7"/>
      <c r="E5" s="7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5.75" customHeight="1">
      <c r="A6" s="46"/>
      <c r="B6" s="46"/>
      <c r="C6" s="7"/>
      <c r="D6" s="7"/>
      <c r="E6" s="7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5.75" customHeight="1">
      <c r="A7" s="46"/>
      <c r="B7" s="696" t="s">
        <v>0</v>
      </c>
      <c r="C7" s="605"/>
      <c r="D7" s="605"/>
      <c r="E7" s="605"/>
      <c r="F7" s="605"/>
      <c r="G7" s="605"/>
      <c r="H7" s="605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.75" customHeight="1">
      <c r="A8" s="46"/>
      <c r="B8" s="696" t="s">
        <v>2</v>
      </c>
      <c r="C8" s="605"/>
      <c r="D8" s="605"/>
      <c r="E8" s="605"/>
      <c r="F8" s="605"/>
      <c r="G8" s="605"/>
      <c r="H8" s="605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" customHeight="1">
      <c r="A9" s="46"/>
      <c r="B9" s="697" t="s">
        <v>5</v>
      </c>
      <c r="C9" s="605"/>
      <c r="D9" s="605"/>
      <c r="E9" s="605"/>
      <c r="F9" s="605"/>
      <c r="G9" s="605"/>
      <c r="H9" s="605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5.75" customHeight="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5.75" customHeight="1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46.5" customHeight="1">
      <c r="A12" s="48"/>
      <c r="B12" s="698" t="s">
        <v>1322</v>
      </c>
      <c r="C12" s="620"/>
      <c r="D12" s="620"/>
      <c r="E12" s="620"/>
      <c r="F12" s="620"/>
      <c r="G12" s="620"/>
      <c r="H12" s="611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5.75" customHeight="1">
      <c r="A13" s="46"/>
      <c r="B13" s="699"/>
      <c r="C13" s="605"/>
      <c r="D13" s="605"/>
      <c r="E13" s="699"/>
      <c r="F13" s="605"/>
      <c r="G13" s="605"/>
      <c r="H13" s="49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5.75" customHeight="1">
      <c r="A14" s="48"/>
      <c r="B14" s="699"/>
      <c r="C14" s="605"/>
      <c r="D14" s="605"/>
      <c r="E14" s="50" t="s">
        <v>198</v>
      </c>
      <c r="F14" s="50" t="s">
        <v>199</v>
      </c>
      <c r="G14" s="50"/>
      <c r="H14" s="51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5.75" customHeight="1">
      <c r="A15" s="46"/>
      <c r="B15" s="698" t="s">
        <v>200</v>
      </c>
      <c r="C15" s="611"/>
      <c r="D15" s="52"/>
      <c r="E15" s="53">
        <f>D15*0.08</f>
        <v>0</v>
      </c>
      <c r="F15" s="53"/>
      <c r="G15" s="54"/>
      <c r="H15" s="55">
        <f>D15+E15+F15+G15</f>
        <v>0</v>
      </c>
      <c r="I15" s="700">
        <f>H15+H17</f>
        <v>0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5.75" customHeight="1">
      <c r="A16" s="46"/>
      <c r="B16" s="56"/>
      <c r="C16" s="56"/>
      <c r="D16" s="56"/>
      <c r="E16" s="50" t="s">
        <v>198</v>
      </c>
      <c r="F16" s="50" t="s">
        <v>199</v>
      </c>
      <c r="G16" s="50"/>
      <c r="H16" s="56"/>
      <c r="I16" s="607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21" customHeight="1">
      <c r="A17" s="46"/>
      <c r="B17" s="701" t="s">
        <v>201</v>
      </c>
      <c r="C17" s="611"/>
      <c r="D17" s="57">
        <v>0</v>
      </c>
      <c r="E17" s="53">
        <f>D17*0.08</f>
        <v>0</v>
      </c>
      <c r="F17" s="58"/>
      <c r="G17" s="59"/>
      <c r="H17" s="55">
        <f>D17+E17+F17+G17</f>
        <v>0</v>
      </c>
      <c r="I17" s="602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5.75" customHeight="1">
      <c r="A18" s="46"/>
      <c r="B18" s="56"/>
      <c r="C18" s="56"/>
      <c r="D18" s="56"/>
      <c r="E18" s="50" t="s">
        <v>198</v>
      </c>
      <c r="F18" s="50" t="s">
        <v>199</v>
      </c>
      <c r="G18" s="50" t="s">
        <v>202</v>
      </c>
      <c r="H18" s="5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5.75" customHeight="1">
      <c r="A19" s="46"/>
      <c r="B19" s="702" t="s">
        <v>203</v>
      </c>
      <c r="C19" s="611"/>
      <c r="D19" s="57"/>
      <c r="E19" s="58">
        <f>(0)*8%</f>
        <v>0</v>
      </c>
      <c r="F19" s="58"/>
      <c r="G19" s="60">
        <v>0</v>
      </c>
      <c r="H19" s="55">
        <f>D19+E19+F19+G19</f>
        <v>0</v>
      </c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.75" customHeight="1">
      <c r="A20" s="46"/>
      <c r="B20" s="703"/>
      <c r="C20" s="605"/>
      <c r="D20" s="62"/>
      <c r="E20" s="49"/>
      <c r="F20" s="49"/>
      <c r="G20" s="49"/>
      <c r="H20" s="49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.75" customHeight="1">
      <c r="A21" s="46"/>
      <c r="B21" s="49"/>
      <c r="C21" s="49"/>
      <c r="D21" s="49"/>
      <c r="E21" s="49"/>
      <c r="F21" s="49"/>
      <c r="G21" s="49"/>
      <c r="H21" s="49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.75" customHeight="1">
      <c r="A22" s="46"/>
      <c r="B22" s="63" t="s">
        <v>204</v>
      </c>
      <c r="C22" s="57">
        <v>0</v>
      </c>
      <c r="D22" s="56" t="s">
        <v>205</v>
      </c>
      <c r="E22" s="49"/>
      <c r="F22" s="63" t="s">
        <v>206</v>
      </c>
      <c r="G22" s="57">
        <v>49906.239999999998</v>
      </c>
      <c r="H22" s="56" t="s">
        <v>207</v>
      </c>
      <c r="I22" s="49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5.75" customHeight="1">
      <c r="A23" s="46"/>
      <c r="B23" s="64" t="s">
        <v>208</v>
      </c>
      <c r="C23" s="65">
        <f>SUM(0)*0.01</f>
        <v>0</v>
      </c>
      <c r="D23" s="49" t="s">
        <v>209</v>
      </c>
      <c r="E23" s="49"/>
      <c r="F23" s="66" t="s">
        <v>210</v>
      </c>
      <c r="G23" s="65">
        <f>(623828.04)*0.08-G25</f>
        <v>49906.243200000004</v>
      </c>
      <c r="H23" s="49" t="s">
        <v>211</v>
      </c>
      <c r="I23" s="49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.75" customHeight="1">
      <c r="A24" s="46"/>
      <c r="B24" s="67" t="s">
        <v>212</v>
      </c>
      <c r="C24" s="68">
        <v>0</v>
      </c>
      <c r="D24" s="49" t="s">
        <v>213</v>
      </c>
      <c r="E24" s="49"/>
      <c r="F24" s="69" t="s">
        <v>214</v>
      </c>
      <c r="G24" s="68">
        <v>0</v>
      </c>
      <c r="H24" s="49" t="s">
        <v>215</v>
      </c>
      <c r="I24" s="49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.75" customHeight="1">
      <c r="A25" s="46"/>
      <c r="B25" s="69" t="s">
        <v>216</v>
      </c>
      <c r="C25" s="68">
        <v>0</v>
      </c>
      <c r="D25" s="703" t="s">
        <v>217</v>
      </c>
      <c r="E25" s="605"/>
      <c r="F25" s="69" t="s">
        <v>218</v>
      </c>
      <c r="G25" s="68"/>
      <c r="H25" s="49" t="s">
        <v>219</v>
      </c>
      <c r="I25" s="49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.75" customHeight="1">
      <c r="A26" s="46"/>
      <c r="B26" s="69" t="s">
        <v>220</v>
      </c>
      <c r="C26" s="68">
        <v>0</v>
      </c>
      <c r="D26" s="703" t="s">
        <v>221</v>
      </c>
      <c r="E26" s="605"/>
      <c r="F26" s="69" t="s">
        <v>222</v>
      </c>
      <c r="G26" s="68">
        <f>E17</f>
        <v>0</v>
      </c>
      <c r="H26" s="49" t="s">
        <v>223</v>
      </c>
      <c r="I26" s="49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.75" customHeight="1">
      <c r="A27" s="46"/>
      <c r="B27" s="69" t="s">
        <v>224</v>
      </c>
      <c r="C27" s="68">
        <v>0</v>
      </c>
      <c r="D27" s="61" t="s">
        <v>225</v>
      </c>
      <c r="E27" s="61"/>
      <c r="F27" s="69" t="s">
        <v>226</v>
      </c>
      <c r="G27" s="68"/>
      <c r="H27" s="49" t="s">
        <v>227</v>
      </c>
      <c r="I27" s="49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.75" customHeight="1">
      <c r="A28" s="46"/>
      <c r="B28" s="59" t="s">
        <v>181</v>
      </c>
      <c r="C28" s="70">
        <f>SUM(C23:C27)-C25</f>
        <v>0</v>
      </c>
      <c r="D28" s="49"/>
      <c r="E28" s="49"/>
      <c r="F28" s="59" t="s">
        <v>181</v>
      </c>
      <c r="G28" s="71">
        <f>SUM(G23:G27)</f>
        <v>49906.243200000004</v>
      </c>
      <c r="H28" s="49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.75" customHeight="1">
      <c r="A29" s="46"/>
      <c r="B29" s="72" t="s">
        <v>228</v>
      </c>
      <c r="C29" s="73">
        <f>C28-C22</f>
        <v>0</v>
      </c>
      <c r="D29" s="49"/>
      <c r="E29" s="49"/>
      <c r="F29" s="72" t="s">
        <v>228</v>
      </c>
      <c r="G29" s="73">
        <f>G28-G22</f>
        <v>3.2000000064726919E-3</v>
      </c>
      <c r="H29" s="49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.75" customHeight="1">
      <c r="A30" s="46"/>
      <c r="B30" s="49"/>
      <c r="C30" s="49"/>
      <c r="D30" s="49"/>
      <c r="E30" s="49"/>
      <c r="F30" s="49"/>
      <c r="G30" s="49"/>
      <c r="H30" s="49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.75" customHeight="1">
      <c r="A31" s="46"/>
      <c r="B31" s="49"/>
      <c r="C31" s="49"/>
      <c r="D31" s="49"/>
      <c r="E31" s="49"/>
      <c r="F31" s="49"/>
      <c r="G31" s="49"/>
      <c r="H31" s="49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.75" customHeight="1">
      <c r="A32" s="46"/>
      <c r="B32" s="702" t="s">
        <v>229</v>
      </c>
      <c r="C32" s="620"/>
      <c r="D32" s="620"/>
      <c r="E32" s="620"/>
      <c r="F32" s="620"/>
      <c r="G32" s="620"/>
      <c r="H32" s="611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21" customHeight="1">
      <c r="A33" s="46"/>
      <c r="B33" s="74">
        <f>B37+B38-B34-B35-B36</f>
        <v>633050.91999999993</v>
      </c>
      <c r="C33" s="56" t="s">
        <v>230</v>
      </c>
      <c r="D33" s="49"/>
      <c r="E33" s="49"/>
      <c r="F33" s="49"/>
      <c r="G33" s="49"/>
      <c r="H33" s="49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.75" customHeight="1">
      <c r="A34" s="46"/>
      <c r="B34" s="75">
        <f>D15</f>
        <v>0</v>
      </c>
      <c r="C34" s="707" t="s">
        <v>231</v>
      </c>
      <c r="D34" s="605"/>
      <c r="E34" s="605"/>
      <c r="F34" s="605"/>
      <c r="G34" s="49"/>
      <c r="H34" s="49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.75" customHeight="1">
      <c r="A35" s="46"/>
      <c r="B35" s="76">
        <f>D17</f>
        <v>0</v>
      </c>
      <c r="C35" s="707" t="s">
        <v>232</v>
      </c>
      <c r="D35" s="605"/>
      <c r="E35" s="605"/>
      <c r="F35" s="605"/>
      <c r="G35" s="431"/>
      <c r="H35" s="49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.75" customHeight="1">
      <c r="A36" s="46"/>
      <c r="B36" s="75">
        <f>D42</f>
        <v>31909.769999999997</v>
      </c>
      <c r="C36" s="707" t="s">
        <v>233</v>
      </c>
      <c r="D36" s="605"/>
      <c r="E36" s="605"/>
      <c r="F36" s="605"/>
      <c r="G36" s="49"/>
      <c r="H36" s="49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21" customHeight="1">
      <c r="A37" s="77"/>
      <c r="B37" s="78">
        <v>664960.68999999994</v>
      </c>
      <c r="C37" s="708" t="s">
        <v>234</v>
      </c>
      <c r="D37" s="605"/>
      <c r="E37" s="605"/>
      <c r="F37" s="605"/>
      <c r="G37" s="49"/>
      <c r="H37" s="49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.75" customHeight="1">
      <c r="A38" s="77"/>
      <c r="B38" s="79">
        <v>0</v>
      </c>
      <c r="C38" s="703" t="s">
        <v>235</v>
      </c>
      <c r="D38" s="605"/>
      <c r="E38" s="605"/>
      <c r="F38" s="605"/>
      <c r="G38" s="49"/>
      <c r="H38" s="49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.75" customHeight="1">
      <c r="A39" s="46"/>
      <c r="B39" s="75">
        <f>D19</f>
        <v>0</v>
      </c>
      <c r="C39" s="703" t="s">
        <v>236</v>
      </c>
      <c r="D39" s="605"/>
      <c r="E39" s="605"/>
      <c r="F39" s="605"/>
      <c r="G39" s="49"/>
      <c r="H39" s="49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.75" customHeight="1">
      <c r="A40" s="46"/>
      <c r="B40" s="80">
        <f>SUM(B37:B39)</f>
        <v>664960.68999999994</v>
      </c>
      <c r="C40" s="704" t="s">
        <v>237</v>
      </c>
      <c r="D40" s="705"/>
      <c r="E40" s="705"/>
      <c r="F40" s="706"/>
      <c r="G40" s="49"/>
      <c r="H40" s="49"/>
      <c r="I40" s="46"/>
      <c r="J40" s="46"/>
      <c r="K40" s="330"/>
      <c r="L40" s="46"/>
      <c r="M40" s="330">
        <f>K40-L40</f>
        <v>0</v>
      </c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.75" customHeight="1">
      <c r="A41" s="46"/>
      <c r="B41" s="49"/>
      <c r="C41" s="81"/>
      <c r="D41" s="49"/>
      <c r="E41" s="49"/>
      <c r="F41" s="49"/>
      <c r="G41" s="49"/>
      <c r="H41" s="49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.75" customHeight="1">
      <c r="A42" s="46"/>
      <c r="B42" s="82" t="s">
        <v>238</v>
      </c>
      <c r="C42" s="83" t="s">
        <v>239</v>
      </c>
      <c r="D42" s="53">
        <f>SUM(D43:D65)</f>
        <v>31909.769999999997</v>
      </c>
      <c r="E42" s="49"/>
      <c r="F42" s="610" t="s">
        <v>240</v>
      </c>
      <c r="G42" s="620"/>
      <c r="H42" s="611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.75" customHeight="1">
      <c r="A43" s="46"/>
      <c r="B43" s="325">
        <v>231</v>
      </c>
      <c r="C43" s="326" t="s">
        <v>241</v>
      </c>
      <c r="D43" s="327">
        <v>585.20000000000005</v>
      </c>
      <c r="E43" s="49"/>
      <c r="F43" s="87" t="s">
        <v>242</v>
      </c>
      <c r="G43" s="88" t="s">
        <v>243</v>
      </c>
      <c r="H43" s="88" t="s">
        <v>244</v>
      </c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.75" customHeight="1">
      <c r="A44" s="46"/>
      <c r="B44" s="325">
        <v>232</v>
      </c>
      <c r="C44" s="326" t="s">
        <v>241</v>
      </c>
      <c r="D44" s="327">
        <v>310.27999999999997</v>
      </c>
      <c r="E44" s="81"/>
      <c r="F44" s="79"/>
      <c r="G44" s="86"/>
      <c r="H44" s="8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.75" customHeight="1">
      <c r="A45" s="46"/>
      <c r="B45" s="325">
        <v>995</v>
      </c>
      <c r="C45" s="326" t="s">
        <v>245</v>
      </c>
      <c r="D45" s="327">
        <v>1316.04</v>
      </c>
      <c r="E45" s="49"/>
      <c r="F45" s="89"/>
      <c r="G45" s="86"/>
      <c r="H45" s="8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.75" customHeight="1">
      <c r="A46" s="46"/>
      <c r="B46" s="325">
        <v>251</v>
      </c>
      <c r="C46" s="326" t="s">
        <v>246</v>
      </c>
      <c r="D46" s="327">
        <v>26938.01</v>
      </c>
      <c r="E46" s="81"/>
      <c r="F46" s="89"/>
      <c r="G46" s="86"/>
      <c r="H46" s="8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.75" customHeight="1">
      <c r="A47" s="46"/>
      <c r="B47" s="325">
        <v>988</v>
      </c>
      <c r="C47" s="326" t="s">
        <v>247</v>
      </c>
      <c r="D47" s="327">
        <v>2760.24</v>
      </c>
      <c r="E47" s="49"/>
      <c r="F47" s="89"/>
      <c r="G47" s="86"/>
      <c r="H47" s="8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.75" customHeight="1">
      <c r="A48" s="46"/>
      <c r="B48" s="84"/>
      <c r="C48" s="85"/>
      <c r="D48" s="86"/>
      <c r="E48" s="49"/>
      <c r="F48" s="89"/>
      <c r="G48" s="86"/>
      <c r="H48" s="8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.75" customHeight="1">
      <c r="A49" s="46"/>
      <c r="B49" s="84"/>
      <c r="C49" s="85"/>
      <c r="D49" s="86"/>
      <c r="E49" s="49"/>
      <c r="F49" s="89"/>
      <c r="G49" s="86"/>
      <c r="H49" s="8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.75" customHeight="1">
      <c r="A50" s="46"/>
      <c r="B50" s="84"/>
      <c r="C50" s="85"/>
      <c r="D50" s="86">
        <v>0</v>
      </c>
      <c r="E50" s="49"/>
      <c r="F50" s="89"/>
      <c r="G50" s="86"/>
      <c r="H50" s="8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5.75" customHeight="1">
      <c r="A51" s="46"/>
      <c r="B51" s="84"/>
      <c r="C51" s="85"/>
      <c r="D51" s="86">
        <v>0</v>
      </c>
      <c r="E51" s="49"/>
      <c r="F51" s="89"/>
      <c r="G51" s="86"/>
      <c r="H51" s="8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.75" customHeight="1">
      <c r="A52" s="46"/>
      <c r="B52" s="84"/>
      <c r="C52" s="85"/>
      <c r="D52" s="86">
        <v>0</v>
      </c>
      <c r="E52" s="49"/>
      <c r="F52" s="89"/>
      <c r="G52" s="86"/>
      <c r="H52" s="8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5.75" customHeight="1">
      <c r="A53" s="46"/>
      <c r="B53" s="84"/>
      <c r="C53" s="85"/>
      <c r="D53" s="86">
        <v>0</v>
      </c>
      <c r="E53" s="49"/>
      <c r="F53" s="89"/>
      <c r="G53" s="86"/>
      <c r="H53" s="8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.75" customHeight="1">
      <c r="A54" s="46"/>
      <c r="B54" s="84"/>
      <c r="C54" s="85"/>
      <c r="D54" s="86">
        <v>0</v>
      </c>
      <c r="E54" s="49"/>
      <c r="F54" s="89"/>
      <c r="G54" s="86"/>
      <c r="H54" s="8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5.75" customHeight="1">
      <c r="A55" s="46"/>
      <c r="B55" s="84"/>
      <c r="C55" s="85"/>
      <c r="D55" s="86">
        <v>0</v>
      </c>
      <c r="E55" s="49"/>
      <c r="F55" s="89"/>
      <c r="G55" s="86"/>
      <c r="H55" s="8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5.75" customHeight="1">
      <c r="A56" s="46"/>
      <c r="B56" s="84"/>
      <c r="C56" s="85"/>
      <c r="D56" s="86">
        <v>0</v>
      </c>
      <c r="E56" s="49"/>
      <c r="F56" s="89"/>
      <c r="G56" s="86"/>
      <c r="H56" s="86">
        <v>0</v>
      </c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5.75" customHeight="1">
      <c r="A57" s="46"/>
      <c r="B57" s="84"/>
      <c r="C57" s="85"/>
      <c r="D57" s="86">
        <v>0</v>
      </c>
      <c r="E57" s="49"/>
      <c r="F57" s="89"/>
      <c r="G57" s="86"/>
      <c r="H57" s="86"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5.75" customHeight="1">
      <c r="A58" s="46"/>
      <c r="B58" s="84"/>
      <c r="C58" s="85"/>
      <c r="D58" s="86">
        <v>0</v>
      </c>
      <c r="E58" s="49"/>
      <c r="F58" s="89"/>
      <c r="G58" s="86"/>
      <c r="H58" s="86">
        <v>0</v>
      </c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5.75" customHeight="1">
      <c r="A59" s="46"/>
      <c r="B59" s="84"/>
      <c r="C59" s="85"/>
      <c r="D59" s="86">
        <v>0</v>
      </c>
      <c r="E59" s="49"/>
      <c r="F59" s="89"/>
      <c r="G59" s="86"/>
      <c r="H59" s="86">
        <v>0</v>
      </c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5.75" customHeight="1">
      <c r="A60" s="46"/>
      <c r="B60" s="84"/>
      <c r="C60" s="85"/>
      <c r="D60" s="86">
        <v>0</v>
      </c>
      <c r="E60" s="49"/>
      <c r="F60" s="89"/>
      <c r="G60" s="86"/>
      <c r="H60" s="86"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5.75" customHeight="1">
      <c r="A61" s="46"/>
      <c r="B61" s="90"/>
      <c r="C61" s="91"/>
      <c r="D61" s="92"/>
      <c r="E61" s="49"/>
      <c r="F61" s="69"/>
      <c r="G61" s="86"/>
      <c r="H61" s="8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5.75" customHeight="1">
      <c r="A62" s="46"/>
      <c r="B62" s="90"/>
      <c r="C62" s="91"/>
      <c r="D62" s="92"/>
      <c r="E62" s="49"/>
      <c r="F62" s="69"/>
      <c r="G62" s="86"/>
      <c r="H62" s="8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5.75" customHeight="1">
      <c r="A63" s="46"/>
      <c r="B63" s="90"/>
      <c r="C63" s="91"/>
      <c r="D63" s="92"/>
      <c r="E63" s="49"/>
      <c r="F63" s="69"/>
      <c r="G63" s="86"/>
      <c r="H63" s="8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.75" customHeight="1">
      <c r="A64" s="46"/>
      <c r="B64" s="90"/>
      <c r="C64" s="91"/>
      <c r="D64" s="92"/>
      <c r="E64" s="49"/>
      <c r="F64" s="69"/>
      <c r="G64" s="86"/>
      <c r="H64" s="8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5.75" customHeight="1">
      <c r="A65" s="46"/>
      <c r="B65" s="90"/>
      <c r="C65" s="91"/>
      <c r="D65" s="92"/>
      <c r="E65" s="49"/>
      <c r="F65" s="69"/>
      <c r="G65" s="86"/>
      <c r="H65" s="8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.75" customHeight="1">
      <c r="A66" s="46"/>
      <c r="B66" s="49"/>
      <c r="C66" s="49"/>
      <c r="D66" s="49"/>
      <c r="E66" s="49"/>
      <c r="F66" s="93" t="s">
        <v>181</v>
      </c>
      <c r="G66" s="94">
        <f t="shared" ref="G66:H66" si="0">SUM(G44:G65)</f>
        <v>0</v>
      </c>
      <c r="H66" s="94">
        <f t="shared" si="0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5.75" customHeight="1">
      <c r="A67" s="46"/>
      <c r="B67" s="46"/>
      <c r="C67" s="46"/>
      <c r="D67" s="49"/>
      <c r="E67" s="49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33.75" customHeight="1">
      <c r="A68" s="46"/>
      <c r="B68" s="82" t="s">
        <v>238</v>
      </c>
      <c r="C68" s="83" t="s">
        <v>248</v>
      </c>
      <c r="D68" s="53">
        <f>SUM(D69:D84)</f>
        <v>0</v>
      </c>
      <c r="E68" s="46"/>
      <c r="F68" s="701" t="s">
        <v>249</v>
      </c>
      <c r="G68" s="620"/>
      <c r="H68" s="648"/>
      <c r="I68" s="95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5.75" customHeight="1">
      <c r="A69" s="46"/>
      <c r="B69" s="84"/>
      <c r="C69" s="85"/>
      <c r="D69" s="86"/>
      <c r="E69" s="46"/>
      <c r="F69" s="88" t="s">
        <v>250</v>
      </c>
      <c r="G69" s="96">
        <f>G23+G24</f>
        <v>49906.243200000004</v>
      </c>
      <c r="H69" s="97" t="s">
        <v>251</v>
      </c>
      <c r="I69" s="98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.75" customHeight="1">
      <c r="A70" s="46"/>
      <c r="B70" s="84"/>
      <c r="C70" s="85"/>
      <c r="D70" s="86"/>
      <c r="E70" s="46"/>
      <c r="F70" s="88" t="s">
        <v>252</v>
      </c>
      <c r="G70" s="96">
        <f>C23+C24</f>
        <v>0</v>
      </c>
      <c r="H70" s="97" t="s">
        <v>253</v>
      </c>
      <c r="I70" s="98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5.75" customHeight="1">
      <c r="A71" s="46"/>
      <c r="B71" s="84"/>
      <c r="C71" s="85"/>
      <c r="D71" s="86"/>
      <c r="E71" s="46"/>
      <c r="F71" s="50"/>
      <c r="G71" s="56"/>
      <c r="H71" s="99"/>
      <c r="I71" s="50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5.75" customHeight="1">
      <c r="A72" s="46"/>
      <c r="B72" s="84"/>
      <c r="C72" s="85"/>
      <c r="D72" s="86"/>
      <c r="E72" s="46"/>
      <c r="F72" s="698" t="s">
        <v>254</v>
      </c>
      <c r="G72" s="611"/>
      <c r="H72" s="100"/>
      <c r="I72" s="50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5.75" customHeight="1">
      <c r="A73" s="46"/>
      <c r="B73" s="84"/>
      <c r="C73" s="85"/>
      <c r="D73" s="86"/>
      <c r="E73" s="46"/>
      <c r="F73" s="101" t="s">
        <v>255</v>
      </c>
      <c r="G73" s="55">
        <f>G74-G80</f>
        <v>34698.599999999991</v>
      </c>
      <c r="H73" s="49"/>
      <c r="I73" s="50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5.75" customHeight="1">
      <c r="A74" s="46"/>
      <c r="B74" s="84"/>
      <c r="C74" s="85"/>
      <c r="D74" s="86"/>
      <c r="E74" s="46"/>
      <c r="F74" s="102" t="s">
        <v>256</v>
      </c>
      <c r="G74" s="103">
        <f>SUM(G75:G79)</f>
        <v>42515.009999999995</v>
      </c>
      <c r="H74" s="49"/>
      <c r="I74" s="50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5.75" customHeight="1">
      <c r="A75" s="46"/>
      <c r="B75" s="84"/>
      <c r="C75" s="85"/>
      <c r="D75" s="86">
        <v>0</v>
      </c>
      <c r="E75" s="46"/>
      <c r="F75" s="69" t="s">
        <v>257</v>
      </c>
      <c r="G75" s="328">
        <f>11474.21+220.32+667</f>
        <v>12361.529999999999</v>
      </c>
      <c r="H75" s="46"/>
      <c r="I75" s="104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5.75" customHeight="1">
      <c r="A76" s="46"/>
      <c r="B76" s="84"/>
      <c r="C76" s="85"/>
      <c r="D76" s="86">
        <v>0</v>
      </c>
      <c r="E76" s="46"/>
      <c r="F76" s="69" t="s">
        <v>258</v>
      </c>
      <c r="G76" s="328">
        <v>0</v>
      </c>
      <c r="H76" s="46"/>
      <c r="I76" s="104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5.75" customHeight="1">
      <c r="A77" s="46"/>
      <c r="B77" s="84"/>
      <c r="C77" s="85"/>
      <c r="D77" s="86">
        <v>0</v>
      </c>
      <c r="E77" s="46"/>
      <c r="F77" s="69" t="s">
        <v>259</v>
      </c>
      <c r="G77" s="328">
        <f>D43+D44</f>
        <v>895.48</v>
      </c>
      <c r="H77" s="46"/>
      <c r="I77" s="104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5.75" customHeight="1">
      <c r="A78" s="46"/>
      <c r="B78" s="84"/>
      <c r="C78" s="85"/>
      <c r="D78" s="86">
        <v>0</v>
      </c>
      <c r="E78" s="46"/>
      <c r="F78" s="69" t="s">
        <v>260</v>
      </c>
      <c r="G78" s="328">
        <v>0</v>
      </c>
      <c r="H78" s="46"/>
      <c r="I78" s="104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.75" customHeight="1">
      <c r="A79" s="46"/>
      <c r="B79" s="84"/>
      <c r="C79" s="85"/>
      <c r="D79" s="86">
        <v>0</v>
      </c>
      <c r="E79" s="46"/>
      <c r="F79" s="67" t="s">
        <v>261</v>
      </c>
      <c r="G79" s="328">
        <v>29258</v>
      </c>
      <c r="H79" s="46"/>
      <c r="I79" s="104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5.75" customHeight="1">
      <c r="A80" s="46"/>
      <c r="B80" s="84"/>
      <c r="C80" s="85"/>
      <c r="D80" s="86">
        <v>0</v>
      </c>
      <c r="E80" s="46"/>
      <c r="F80" s="102" t="s">
        <v>262</v>
      </c>
      <c r="G80" s="103">
        <f>SUM(G81:G83)</f>
        <v>7816.41</v>
      </c>
      <c r="H80" s="49"/>
      <c r="I80" s="49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.75" customHeight="1">
      <c r="A81" s="46"/>
      <c r="B81" s="84"/>
      <c r="C81" s="85"/>
      <c r="D81" s="86">
        <v>0</v>
      </c>
      <c r="E81" s="46"/>
      <c r="F81" s="69" t="s">
        <v>263</v>
      </c>
      <c r="G81" s="328">
        <v>4273.72</v>
      </c>
      <c r="H81" s="61"/>
      <c r="I81" s="61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5.75" customHeight="1">
      <c r="A82" s="46"/>
      <c r="B82" s="84"/>
      <c r="C82" s="85"/>
      <c r="D82" s="86">
        <v>0</v>
      </c>
      <c r="E82" s="46"/>
      <c r="F82" s="67" t="s">
        <v>264</v>
      </c>
      <c r="G82" s="328">
        <v>0</v>
      </c>
      <c r="H82" s="61" t="s">
        <v>265</v>
      </c>
      <c r="I82" s="61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.75" customHeight="1">
      <c r="A83" s="46"/>
      <c r="B83" s="85"/>
      <c r="C83" s="105"/>
      <c r="D83" s="86">
        <v>0</v>
      </c>
      <c r="E83" s="46"/>
      <c r="F83" s="69" t="s">
        <v>266</v>
      </c>
      <c r="G83" s="328">
        <f>3006.1+111.63+60.02+185.82+179.12</f>
        <v>3542.69</v>
      </c>
      <c r="H83" s="703"/>
      <c r="I83" s="605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5.75" customHeight="1">
      <c r="A84" s="46"/>
      <c r="B84" s="84"/>
      <c r="C84" s="85"/>
      <c r="D84" s="86">
        <v>0</v>
      </c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5.7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.7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5.7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5.7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.7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5.7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5.7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5.7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5.7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5.7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5.7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5.7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5.7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5.7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5.7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5.7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.7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.7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.7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.7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5.7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5.7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5.7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5.7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5.7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5.7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5.7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.7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.7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5.7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5.7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5.7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5.7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5.7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5.7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5.7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.7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5.7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5.7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5.7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5.7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5.7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5.7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5.7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5.7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5.7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5.7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5.7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5.7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5.7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5.7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5.7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5.7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5.7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5.7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5.7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5.7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5.7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5.7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5.7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5.7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5.7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5.7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5.7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5.7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5.7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5.7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5.7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5.7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5.7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5.7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5.7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5.7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5.7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5.7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5.7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5.7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5.7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5.7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5.7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5.7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5.7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5.7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5.7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5.7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5.7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5.7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5.7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5.7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5.7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5.7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5.7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5.7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5.7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5.7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5.7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5.7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5.7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5.7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5.7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5.7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5.7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5.7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5.7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5.7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5.7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5.7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5.7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5.7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5.7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5.7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5.7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5.7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5.7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5.7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5.7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5.7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5.7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5.7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5.7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5.7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5.7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5.7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5.7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5.7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5.7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5.7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5.7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5.7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5.7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5.7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5.7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5.7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5.7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5.7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5.7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5.7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5.7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5.7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5.7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5.7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5.7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5.7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5.7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5.7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5.7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5.7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5.7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5.7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5.7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5.7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5.7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5.7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5.7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5.7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5.7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5.7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5.7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5.7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5.7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5.7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5.7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5.7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5.7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5.7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5.7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5.7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5.7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5.7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5.7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5.7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5.7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5.7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5.7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5.7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5.7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5.7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5.7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5.7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5.7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5.7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5.7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5.7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5.7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5.7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5.7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5.7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5.7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5.7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5.7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5.7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5.7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5.7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5.7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5.7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5.7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5.7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5.7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5.7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5.7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5.7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5.7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5.7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5.7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5.7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5.7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5.7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5.7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5.7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5.7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5.7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5.7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5.7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5.7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5.7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5.7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5.7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5.7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5.7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5.7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5.7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5.7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5.7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5.7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5.7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5.7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5.7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5.7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5.7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5.7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5.7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5.7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5.7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5.7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5.7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5.7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5.7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5.7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5.7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5.7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5.7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5.7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5.7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5.7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5.7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5.7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5.7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5.7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5.7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5.7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5.7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5.7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5.7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5.7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5.7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5.7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5.7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5.7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5.7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5.7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5.7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5.7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5.7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5.7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5.7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5.7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5.7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5.7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5.7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5.7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5.7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5.7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5.7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5.7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5.7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5.7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5.7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5.7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5.7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5.7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5.7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5.7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5.7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5.7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5.7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5.7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5.7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5.7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5.7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5.7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5.7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5.7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5.7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5.7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5.7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5.7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5.7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5.7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5.7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5.7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5.7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5.7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5.7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5.7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5.7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5.7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5.7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5.7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5.7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5.7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5.7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5.7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5.7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5.7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5.7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5.7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5.7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5.7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5.7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5.7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5.7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5.7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5.7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5.7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5.7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5.7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5.7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5.7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5.7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5.7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5.7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5.7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5.7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5.7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5.7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5.7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5.7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5.7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5.7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5.7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5.7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5.7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5.7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5.7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5.7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5.7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5.7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5.7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5.7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5.7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5.7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5.7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5.7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5.7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5.7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5.7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5.7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5.7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5.7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5.7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5.7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5.7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5.7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5.7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5.7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5.7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5.7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5.7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5.7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5.7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5.7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5.7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5.7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5.7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5.7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5.7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5.7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5.7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5.7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5.7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5.7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5.7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5.7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5.7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5.7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5.7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5.7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5.7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5.7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5.7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5.7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5.7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5.7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5.7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5.7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5.7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5.7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5.7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5.7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5.7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5.7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5.7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5.7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5.7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5.7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5.7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5.7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5.7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5.7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5.7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5.7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5.7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5.7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5.7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5.7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5.7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5.7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5.7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5.7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5.7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5.7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5.7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5.7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5.7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5.7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5.7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5.7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5.7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5.7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5.7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5.7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5.7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5.7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5.7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5.7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5.7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5.7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5.7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5.7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5.7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5.7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5.7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5.7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5.7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5.7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5.7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5.7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5.7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5.7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5.7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5.7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5.7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5.7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5.7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5.7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5.7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5.7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5.7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5.7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5.7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5.7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5.7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5.7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5.7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5.7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5.7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5.7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5.7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5.7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5.7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5.7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5.7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5.7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5.7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5.7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5.7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5.7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5.7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5.7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5.7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5.7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5.7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5.7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5.7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5.7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5.7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5.7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5.7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5.7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5.7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5.7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5.7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5.7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5.7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5.7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5.7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5.7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5.7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5.7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5.7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5.7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5.7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5.7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5.7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5.7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5.7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5.7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5.7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5.7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5.7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5.7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5.7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5.7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5.7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5.7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5.7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5.7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5.7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5.7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5.7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5.7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5.7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5.7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5.7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5.7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5.7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5.7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5.7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5.7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5.7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5.7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5.7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5.7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5.7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5.7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5.7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5.7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5.7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5.7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5.7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5.7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5.7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5.7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5.7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5.7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5.7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5.7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5.7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5.7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5.7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5.7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5.7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5.7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5.7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5.7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5.7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5.7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5.7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5.7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5.7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5.7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5.7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5.7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5.7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5.7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5.7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5.7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5.7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5.7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5.7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5.7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5.7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5.7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5.7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5.7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5.7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5.7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5.7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5.7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5.7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5.7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5.7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5.7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5.7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5.7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5.7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5.7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5.7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5.7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5.7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5.7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5.7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5.7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5.7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5.7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5.7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5.7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5.7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5.7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5.7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5.7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5.7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5.7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5.7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5.7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5.7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5.7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5.7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5.7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5.7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5.7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5.7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5.7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5.7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5.7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5.7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5.7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5.7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5.7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5.7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5.7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5.7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5.7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5.7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5.7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5.7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5.7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5.7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5.7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5.7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5.7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5.7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5.7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5.7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5.7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5.7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5.7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5.7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5.7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5.7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5.7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5.7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5.7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5.7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5.7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5.7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5.7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5.7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5.7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5.7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5.7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5.7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5.7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5.7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5.7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5.7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5.7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5.7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5.7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5.7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5.7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5.7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5.7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5.7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5.7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5.7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5.7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5.7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5.7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5.7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5.7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5.7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5.7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5.7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5.7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5.7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5.7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5.7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5.7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5.7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5.7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5.7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5.7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5.7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5.7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5.7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5.7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5.7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5.7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5.7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5.7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5.7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5.7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5.7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5.7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5.7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5.7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5.7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5.7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5.7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5.7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5.7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5.7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5.7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5.7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5.7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5.7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5.7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5.7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5.7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5.7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5.7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5.7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5.7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5.7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5.7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5.7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5.7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5.7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5.7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5.7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5.7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5.7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5.7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5.7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5.7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5.7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5.7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5.7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5.7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5.7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5.7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5.7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5.7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5.7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5.7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5.7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5.7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5.7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5.7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5.7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5.7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5.7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5.7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5.7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5.7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5.7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5.7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5.7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5.7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5.7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5.7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5.7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5.7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5.7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5.7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5.7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5.7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5.7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5.7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5.7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5.7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5.7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5.7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5.7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5.7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5.7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5.7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5.7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5.7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5.7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5.7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5.7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5.7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5.7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5.7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5.7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5.7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5.7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5.7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5.7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5.7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5.7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5.7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5.7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5.7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5.7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5.7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5.7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5.7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5.7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5.7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5.7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5.7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5.7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5.7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5.7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5.7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5.7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5.7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5.7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5.7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5.7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5.7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5.7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5.7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5.7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5.7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5.7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5.7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5.7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5.7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5.7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5.7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5.7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5.7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5.7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5.7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5.7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5.7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5.7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5.7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5.7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5.7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5.7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5.7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5.7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5.7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5.7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5.7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5.7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5.7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5.7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5.7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5.7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5.7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5.7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5.7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5.7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5.7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5.7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5.7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5.7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5.7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5.7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5.7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5.7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5.7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5.7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5.7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5.7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5.7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5.7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5.7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5.7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5.7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5.7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5.7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5.7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5.7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5.7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5.7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5.7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5.7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5.7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5.7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5.7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5.7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5.7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5.7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5.7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5.7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5.7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5.7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5.7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5.7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5.7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5.7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5.7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5.7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5.7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5.7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5.7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5.7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5.7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5.7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5.7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5.7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5.7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5.7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5.7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5.7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5.7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5.7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5.7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5.7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5.7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5.7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5.7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5.7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5.7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5.7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5.7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5.7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5.7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5.7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5.7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5.7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5.7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5.7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5.7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5.7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5.7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5.7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5.7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5.7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4960629921259843" right="0.31496062992125984" top="0.59055118110236227" bottom="0.59055118110236227" header="0" footer="0"/>
  <pageSetup paperSize="9"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" workbookViewId="0">
      <selection activeCell="B21" sqref="B21:C21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709"/>
      <c r="B2" s="605"/>
      <c r="C2" s="107"/>
      <c r="D2" s="107"/>
      <c r="E2" s="107"/>
      <c r="F2" s="107"/>
      <c r="G2" s="107"/>
      <c r="H2" s="107"/>
      <c r="I2" s="107"/>
      <c r="J2" s="107"/>
      <c r="K2" s="10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>
      <c r="A3" s="106"/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>
      <c r="A4" s="106"/>
      <c r="B4" s="106"/>
      <c r="C4" s="107"/>
      <c r="D4" s="107"/>
      <c r="E4" s="107"/>
      <c r="F4" s="107"/>
      <c r="G4" s="107"/>
      <c r="H4" s="107"/>
      <c r="I4" s="107"/>
      <c r="J4" s="107"/>
      <c r="K4" s="10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106"/>
      <c r="B5" s="106"/>
      <c r="C5" s="107"/>
      <c r="D5" s="107"/>
      <c r="E5" s="107"/>
      <c r="F5" s="107"/>
      <c r="G5" s="107"/>
      <c r="H5" s="107"/>
      <c r="I5" s="107"/>
      <c r="J5" s="107"/>
      <c r="K5" s="107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>
      <c r="A6" s="696" t="s">
        <v>0</v>
      </c>
      <c r="B6" s="605"/>
      <c r="C6" s="605"/>
      <c r="D6" s="605"/>
      <c r="E6" s="605"/>
      <c r="F6" s="605"/>
      <c r="G6" s="605"/>
      <c r="H6" s="605"/>
      <c r="I6" s="605"/>
      <c r="J6" s="605"/>
      <c r="K6" s="60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>
      <c r="A7" s="696" t="s">
        <v>2</v>
      </c>
      <c r="B7" s="605"/>
      <c r="C7" s="605"/>
      <c r="D7" s="605"/>
      <c r="E7" s="605"/>
      <c r="F7" s="605"/>
      <c r="G7" s="605"/>
      <c r="H7" s="605"/>
      <c r="I7" s="605"/>
      <c r="J7" s="605"/>
      <c r="K7" s="60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>
      <c r="A8" s="696" t="s">
        <v>5</v>
      </c>
      <c r="B8" s="605"/>
      <c r="C8" s="605"/>
      <c r="D8" s="605"/>
      <c r="E8" s="605"/>
      <c r="F8" s="605"/>
      <c r="G8" s="605"/>
      <c r="H8" s="605"/>
      <c r="I8" s="605"/>
      <c r="J8" s="605"/>
      <c r="K8" s="60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>
      <c r="A9" s="108"/>
      <c r="B9" s="108"/>
      <c r="C9" s="107"/>
      <c r="D9" s="107"/>
      <c r="E9" s="107"/>
      <c r="F9" s="107"/>
      <c r="G9" s="107"/>
      <c r="H9" s="10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>
      <c r="A10" s="665" t="s">
        <v>267</v>
      </c>
      <c r="B10" s="620"/>
      <c r="C10" s="620"/>
      <c r="D10" s="620"/>
      <c r="E10" s="620"/>
      <c r="F10" s="620"/>
      <c r="G10" s="620"/>
      <c r="H10" s="611"/>
      <c r="I10" s="710" t="s">
        <v>1</v>
      </c>
      <c r="J10" s="620"/>
      <c r="K10" s="61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>
      <c r="A11" s="5" t="s">
        <v>7</v>
      </c>
      <c r="B11" s="665" t="s">
        <v>268</v>
      </c>
      <c r="C11" s="620"/>
      <c r="D11" s="620"/>
      <c r="E11" s="620"/>
      <c r="F11" s="620"/>
      <c r="G11" s="620"/>
      <c r="H11" s="611"/>
      <c r="I11" s="710" t="s">
        <v>269</v>
      </c>
      <c r="J11" s="620"/>
      <c r="K11" s="61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>
      <c r="A12" s="109" t="s">
        <v>11</v>
      </c>
      <c r="B12" s="712" t="s">
        <v>12</v>
      </c>
      <c r="C12" s="620"/>
      <c r="D12" s="620"/>
      <c r="E12" s="620"/>
      <c r="F12" s="620"/>
      <c r="G12" s="620"/>
      <c r="H12" s="611"/>
      <c r="I12" s="713" t="s">
        <v>1320</v>
      </c>
      <c r="J12" s="620"/>
      <c r="K12" s="61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>
      <c r="A13" s="110"/>
      <c r="B13" s="107"/>
      <c r="C13" s="107"/>
      <c r="D13" s="107"/>
      <c r="E13" s="107"/>
      <c r="F13" s="107"/>
      <c r="G13" s="107"/>
      <c r="H13" s="111"/>
      <c r="I13" s="111"/>
      <c r="J13" s="111"/>
      <c r="K13" s="10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665" t="s">
        <v>270</v>
      </c>
      <c r="B14" s="648"/>
      <c r="C14" s="714" t="s">
        <v>271</v>
      </c>
      <c r="D14" s="620"/>
      <c r="E14" s="620"/>
      <c r="F14" s="620"/>
      <c r="G14" s="620"/>
      <c r="H14" s="620"/>
      <c r="I14" s="620"/>
      <c r="J14" s="620"/>
      <c r="K14" s="61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>
      <c r="A15" s="619" t="s">
        <v>11</v>
      </c>
      <c r="B15" s="611"/>
      <c r="C15" s="715" t="s">
        <v>1325</v>
      </c>
      <c r="D15" s="620"/>
      <c r="E15" s="620"/>
      <c r="F15" s="620"/>
      <c r="G15" s="620"/>
      <c r="H15" s="620"/>
      <c r="I15" s="620"/>
      <c r="J15" s="620"/>
      <c r="K15" s="61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>
      <c r="A18" s="112"/>
      <c r="B18" s="711"/>
      <c r="C18" s="605"/>
      <c r="D18" s="113"/>
      <c r="E18" s="711"/>
      <c r="F18" s="605"/>
      <c r="G18" s="112"/>
      <c r="H18" s="112"/>
      <c r="I18" s="114"/>
      <c r="J18" s="107"/>
      <c r="K18" s="10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>
      <c r="A19" s="115" t="s">
        <v>272</v>
      </c>
      <c r="B19" s="116" t="s">
        <v>273</v>
      </c>
      <c r="C19" s="117">
        <v>4</v>
      </c>
      <c r="D19" s="117" t="s">
        <v>274</v>
      </c>
      <c r="E19" s="117">
        <v>0</v>
      </c>
      <c r="F19" s="118" t="s">
        <v>275</v>
      </c>
      <c r="G19" s="117" t="s">
        <v>276</v>
      </c>
      <c r="H19" s="117">
        <v>2</v>
      </c>
      <c r="I19" s="107"/>
      <c r="J19" s="107"/>
      <c r="K19" s="10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>
      <c r="A20" s="115" t="s">
        <v>277</v>
      </c>
      <c r="B20" s="716">
        <v>156</v>
      </c>
      <c r="C20" s="605"/>
      <c r="D20" s="119"/>
      <c r="E20" s="119" t="s">
        <v>278</v>
      </c>
      <c r="F20" s="120"/>
      <c r="G20" s="717">
        <v>100</v>
      </c>
      <c r="H20" s="673"/>
      <c r="I20" s="107"/>
      <c r="J20" s="107"/>
      <c r="K20" s="10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19"/>
      <c r="B21" s="711"/>
      <c r="C21" s="605"/>
      <c r="D21" s="119"/>
      <c r="E21" s="119"/>
      <c r="F21" s="119"/>
      <c r="G21" s="119"/>
      <c r="H21" s="119"/>
      <c r="I21" s="107"/>
      <c r="J21" s="107"/>
      <c r="K21" s="10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15" t="s">
        <v>279</v>
      </c>
      <c r="B22" s="121">
        <f>(C19+E19)/H19/B20*G20</f>
        <v>1.2820512820512819</v>
      </c>
      <c r="C22" s="121"/>
      <c r="D22" s="121"/>
      <c r="E22" s="119"/>
      <c r="F22" s="119"/>
      <c r="G22" s="119"/>
      <c r="H22" s="119"/>
      <c r="I22" s="107"/>
      <c r="J22" s="107"/>
      <c r="K22" s="10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22"/>
      <c r="B24" s="123"/>
      <c r="C24" s="107"/>
      <c r="D24" s="107"/>
      <c r="E24" s="107"/>
      <c r="F24" s="107"/>
      <c r="G24" s="107"/>
      <c r="H24" s="107"/>
      <c r="I24" s="107"/>
      <c r="J24" s="107"/>
      <c r="K24" s="10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22"/>
      <c r="B25" s="124"/>
      <c r="C25" s="125"/>
      <c r="D25" s="107"/>
      <c r="E25" s="107"/>
      <c r="F25" s="107"/>
      <c r="G25" s="107"/>
      <c r="H25" s="107"/>
      <c r="I25" s="107"/>
      <c r="J25" s="107"/>
      <c r="K25" s="10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50" zoomScaleNormal="50" workbookViewId="0">
      <selection activeCell="I14" sqref="I14"/>
    </sheetView>
  </sheetViews>
  <sheetFormatPr defaultColWidth="14.42578125" defaultRowHeight="15" customHeight="1"/>
  <cols>
    <col min="1" max="1" width="2.42578125" customWidth="1"/>
    <col min="2" max="2" width="3.85546875" customWidth="1"/>
    <col min="3" max="3" width="23.85546875" customWidth="1"/>
    <col min="4" max="4" width="27.28515625" customWidth="1"/>
    <col min="5" max="5" width="11.42578125" customWidth="1"/>
    <col min="6" max="6" width="19.7109375" customWidth="1"/>
    <col min="7" max="7" width="83.28515625" customWidth="1"/>
    <col min="8" max="8" width="104.85546875" customWidth="1"/>
    <col min="9" max="9" width="32.42578125" customWidth="1"/>
    <col min="10" max="10" width="11.5703125" bestFit="1" customWidth="1"/>
    <col min="11" max="11" width="18.42578125" customWidth="1"/>
    <col min="12" max="12" width="10" customWidth="1"/>
    <col min="13" max="26" width="9" customWidth="1"/>
  </cols>
  <sheetData>
    <row r="1" spans="1:26" ht="16.5">
      <c r="A1" s="2"/>
      <c r="B1" s="126"/>
      <c r="C1" s="127"/>
      <c r="D1" s="128"/>
      <c r="E1" s="129"/>
      <c r="F1" s="129"/>
      <c r="G1" s="129"/>
      <c r="H1" s="129"/>
      <c r="I1" s="126"/>
      <c r="J1" s="130"/>
      <c r="K1" s="12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>
      <c r="A2" s="2"/>
      <c r="B2" s="720"/>
      <c r="C2" s="721"/>
      <c r="D2" s="721"/>
      <c r="E2" s="725" t="s">
        <v>280</v>
      </c>
      <c r="F2" s="726"/>
      <c r="G2" s="726"/>
      <c r="H2" s="719"/>
      <c r="I2" s="720"/>
      <c r="J2" s="721"/>
      <c r="K2" s="727"/>
      <c r="L2" s="12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2"/>
      <c r="B3" s="722"/>
      <c r="C3" s="605"/>
      <c r="D3" s="605"/>
      <c r="E3" s="730" t="s">
        <v>281</v>
      </c>
      <c r="F3" s="673"/>
      <c r="G3" s="673"/>
      <c r="H3" s="609"/>
      <c r="I3" s="722"/>
      <c r="J3" s="605"/>
      <c r="K3" s="728"/>
      <c r="L3" s="12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>
      <c r="A4" s="2"/>
      <c r="B4" s="722"/>
      <c r="C4" s="605"/>
      <c r="D4" s="605"/>
      <c r="E4" s="622"/>
      <c r="F4" s="663"/>
      <c r="G4" s="663"/>
      <c r="H4" s="617"/>
      <c r="I4" s="722"/>
      <c r="J4" s="605"/>
      <c r="K4" s="728"/>
      <c r="L4" s="126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>
      <c r="A5" s="2"/>
      <c r="B5" s="723"/>
      <c r="C5" s="724"/>
      <c r="D5" s="724"/>
      <c r="E5" s="731" t="s">
        <v>1323</v>
      </c>
      <c r="F5" s="732"/>
      <c r="G5" s="732"/>
      <c r="H5" s="733"/>
      <c r="I5" s="723"/>
      <c r="J5" s="724"/>
      <c r="K5" s="729"/>
      <c r="L5" s="12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>
      <c r="A6" s="131"/>
      <c r="B6" s="132"/>
      <c r="C6" s="133"/>
      <c r="D6" s="134"/>
      <c r="E6" s="133"/>
      <c r="F6" s="133"/>
      <c r="G6" s="133"/>
      <c r="H6" s="133"/>
      <c r="I6" s="718" t="s">
        <v>282</v>
      </c>
      <c r="J6" s="719"/>
      <c r="K6" s="135">
        <v>342.2</v>
      </c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ht="31.5">
      <c r="A7" s="136"/>
      <c r="B7" s="137"/>
      <c r="C7" s="138" t="s">
        <v>283</v>
      </c>
      <c r="D7" s="139" t="s">
        <v>284</v>
      </c>
      <c r="E7" s="139" t="s">
        <v>285</v>
      </c>
      <c r="F7" s="139" t="s">
        <v>286</v>
      </c>
      <c r="G7" s="138" t="s">
        <v>287</v>
      </c>
      <c r="H7" s="138" t="s">
        <v>288</v>
      </c>
      <c r="I7" s="138" t="s">
        <v>289</v>
      </c>
      <c r="J7" s="138" t="s">
        <v>290</v>
      </c>
      <c r="K7" s="140" t="s">
        <v>291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ht="15.75">
      <c r="A8" s="136"/>
      <c r="B8" s="137" t="s">
        <v>292</v>
      </c>
      <c r="C8" s="138"/>
      <c r="D8" s="138"/>
      <c r="E8" s="138"/>
      <c r="F8" s="141"/>
      <c r="G8" s="141" t="s">
        <v>293</v>
      </c>
      <c r="H8" s="141"/>
      <c r="I8" s="142">
        <v>1000</v>
      </c>
      <c r="J8" s="143"/>
      <c r="K8" s="144">
        <f>$K$6+I8-J8</f>
        <v>1342.2</v>
      </c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ht="15.75">
      <c r="A9" s="2"/>
      <c r="B9" s="145">
        <v>1</v>
      </c>
      <c r="C9" s="458">
        <v>44987</v>
      </c>
      <c r="D9" s="459" t="s">
        <v>294</v>
      </c>
      <c r="E9" s="460" t="s">
        <v>295</v>
      </c>
      <c r="F9" s="458">
        <v>44987</v>
      </c>
      <c r="G9" s="459" t="s">
        <v>296</v>
      </c>
      <c r="H9" s="459" t="s">
        <v>1337</v>
      </c>
      <c r="I9" s="461"/>
      <c r="J9" s="462">
        <v>64.900000000000006</v>
      </c>
      <c r="K9" s="152">
        <f t="shared" ref="K9:K36" si="0">K8+I9-J9</f>
        <v>1277.3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>
      <c r="A10" s="2"/>
      <c r="B10" s="145">
        <v>2</v>
      </c>
      <c r="C10" s="458">
        <v>44987</v>
      </c>
      <c r="D10" s="459" t="s">
        <v>1338</v>
      </c>
      <c r="E10" s="460" t="s">
        <v>1339</v>
      </c>
      <c r="F10" s="458">
        <v>44987</v>
      </c>
      <c r="G10" s="459" t="s">
        <v>1340</v>
      </c>
      <c r="H10" s="459" t="s">
        <v>1341</v>
      </c>
      <c r="I10" s="461"/>
      <c r="J10" s="462">
        <v>49.1</v>
      </c>
      <c r="K10" s="152">
        <f t="shared" si="0"/>
        <v>1228.2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2"/>
      <c r="B11" s="145">
        <v>3</v>
      </c>
      <c r="C11" s="458">
        <v>44985</v>
      </c>
      <c r="D11" s="459" t="s">
        <v>1342</v>
      </c>
      <c r="E11" s="460" t="s">
        <v>1343</v>
      </c>
      <c r="F11" s="458">
        <v>44985</v>
      </c>
      <c r="G11" s="459" t="s">
        <v>1344</v>
      </c>
      <c r="H11" s="439" t="s">
        <v>1345</v>
      </c>
      <c r="I11" s="461"/>
      <c r="J11" s="463">
        <v>50</v>
      </c>
      <c r="K11" s="152">
        <f t="shared" si="0"/>
        <v>1178.2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.75">
      <c r="A12" s="2"/>
      <c r="B12" s="145">
        <v>4</v>
      </c>
      <c r="C12" s="146"/>
      <c r="D12" s="147"/>
      <c r="E12" s="154"/>
      <c r="F12" s="146"/>
      <c r="G12" s="149"/>
      <c r="H12" s="149"/>
      <c r="I12" s="150"/>
      <c r="J12" s="153"/>
      <c r="K12" s="152">
        <f t="shared" si="0"/>
        <v>1178.2</v>
      </c>
      <c r="L12" s="155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>
      <c r="A13" s="2"/>
      <c r="B13" s="145">
        <v>5</v>
      </c>
      <c r="C13" s="146"/>
      <c r="D13" s="147"/>
      <c r="E13" s="148"/>
      <c r="F13" s="146"/>
      <c r="G13" s="149"/>
      <c r="H13" s="149"/>
      <c r="I13" s="150"/>
      <c r="J13" s="153"/>
      <c r="K13" s="152">
        <f t="shared" si="0"/>
        <v>1178.2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2"/>
      <c r="B14" s="145">
        <v>6</v>
      </c>
      <c r="C14" s="146"/>
      <c r="D14" s="147"/>
      <c r="E14" s="148"/>
      <c r="F14" s="146"/>
      <c r="G14" s="149"/>
      <c r="H14" s="149"/>
      <c r="I14" s="156"/>
      <c r="J14" s="151"/>
      <c r="K14" s="152">
        <f t="shared" si="0"/>
        <v>1178.2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.75">
      <c r="A15" s="2"/>
      <c r="B15" s="145">
        <v>7</v>
      </c>
      <c r="C15" s="146"/>
      <c r="D15" s="147"/>
      <c r="E15" s="148"/>
      <c r="F15" s="146"/>
      <c r="G15" s="149"/>
      <c r="H15" s="149"/>
      <c r="I15" s="156"/>
      <c r="J15" s="157"/>
      <c r="K15" s="152">
        <f t="shared" si="0"/>
        <v>1178.2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.75">
      <c r="A16" s="2"/>
      <c r="B16" s="145">
        <v>7</v>
      </c>
      <c r="C16" s="146"/>
      <c r="D16" s="147"/>
      <c r="E16" s="148"/>
      <c r="F16" s="158"/>
      <c r="G16" s="149"/>
      <c r="H16" s="149"/>
      <c r="I16" s="150"/>
      <c r="J16" s="157"/>
      <c r="K16" s="152">
        <f t="shared" si="0"/>
        <v>1178.2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2"/>
      <c r="B17" s="145">
        <v>8</v>
      </c>
      <c r="C17" s="146"/>
      <c r="D17" s="147"/>
      <c r="E17" s="159"/>
      <c r="F17" s="158"/>
      <c r="G17" s="149"/>
      <c r="H17" s="149"/>
      <c r="I17" s="150"/>
      <c r="J17" s="151"/>
      <c r="K17" s="152">
        <f t="shared" si="0"/>
        <v>1178.2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2"/>
      <c r="B18" s="145">
        <v>9</v>
      </c>
      <c r="C18" s="146"/>
      <c r="D18" s="147"/>
      <c r="E18" s="148"/>
      <c r="F18" s="158"/>
      <c r="G18" s="149"/>
      <c r="H18" s="149"/>
      <c r="I18" s="150"/>
      <c r="J18" s="150"/>
      <c r="K18" s="152">
        <f t="shared" si="0"/>
        <v>1178.2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>
      <c r="A19" s="2"/>
      <c r="B19" s="145">
        <v>11</v>
      </c>
      <c r="C19" s="146"/>
      <c r="D19" s="147"/>
      <c r="E19" s="148"/>
      <c r="F19" s="146"/>
      <c r="G19" s="149"/>
      <c r="H19" s="149"/>
      <c r="I19" s="150"/>
      <c r="J19" s="150"/>
      <c r="K19" s="152">
        <f t="shared" si="0"/>
        <v>1178.2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>
      <c r="A20" s="2"/>
      <c r="B20" s="145">
        <v>12</v>
      </c>
      <c r="C20" s="146"/>
      <c r="D20" s="147"/>
      <c r="E20" s="148"/>
      <c r="F20" s="146"/>
      <c r="G20" s="149"/>
      <c r="H20" s="149"/>
      <c r="I20" s="150"/>
      <c r="J20" s="150"/>
      <c r="K20" s="152">
        <f t="shared" si="0"/>
        <v>1178.2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45">
        <v>13</v>
      </c>
      <c r="C21" s="146"/>
      <c r="D21" s="147"/>
      <c r="E21" s="148"/>
      <c r="F21" s="146"/>
      <c r="G21" s="149"/>
      <c r="H21" s="149"/>
      <c r="I21" s="150"/>
      <c r="J21" s="150"/>
      <c r="K21" s="152">
        <f t="shared" si="0"/>
        <v>1178.2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45">
        <v>14</v>
      </c>
      <c r="C22" s="146"/>
      <c r="D22" s="147"/>
      <c r="E22" s="148"/>
      <c r="F22" s="158"/>
      <c r="G22" s="149"/>
      <c r="H22" s="149"/>
      <c r="I22" s="150"/>
      <c r="J22" s="150"/>
      <c r="K22" s="152">
        <f t="shared" si="0"/>
        <v>1178.2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45">
        <v>15</v>
      </c>
      <c r="C23" s="158"/>
      <c r="D23" s="147"/>
      <c r="E23" s="149"/>
      <c r="F23" s="158"/>
      <c r="G23" s="149"/>
      <c r="H23" s="149"/>
      <c r="I23" s="150"/>
      <c r="J23" s="150"/>
      <c r="K23" s="152">
        <f t="shared" si="0"/>
        <v>1178.2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45">
        <v>16</v>
      </c>
      <c r="C24" s="158"/>
      <c r="D24" s="147"/>
      <c r="E24" s="148"/>
      <c r="F24" s="146"/>
      <c r="G24" s="149"/>
      <c r="H24" s="149"/>
      <c r="I24" s="150"/>
      <c r="J24" s="150"/>
      <c r="K24" s="152">
        <f t="shared" si="0"/>
        <v>1178.2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45">
        <v>17</v>
      </c>
      <c r="C25" s="146"/>
      <c r="D25" s="147"/>
      <c r="E25" s="148"/>
      <c r="F25" s="146"/>
      <c r="G25" s="149"/>
      <c r="H25" s="149"/>
      <c r="I25" s="150"/>
      <c r="J25" s="156"/>
      <c r="K25" s="152">
        <f t="shared" si="0"/>
        <v>1178.2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45">
        <v>18</v>
      </c>
      <c r="C26" s="146"/>
      <c r="D26" s="147"/>
      <c r="E26" s="148"/>
      <c r="F26" s="146"/>
      <c r="G26" s="149"/>
      <c r="H26" s="149"/>
      <c r="I26" s="160"/>
      <c r="J26" s="156"/>
      <c r="K26" s="152">
        <f t="shared" si="0"/>
        <v>1178.2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45">
        <v>19</v>
      </c>
      <c r="C27" s="146"/>
      <c r="D27" s="147"/>
      <c r="E27" s="148"/>
      <c r="F27" s="146"/>
      <c r="G27" s="149"/>
      <c r="H27" s="149"/>
      <c r="I27" s="150"/>
      <c r="J27" s="156"/>
      <c r="K27" s="152">
        <f t="shared" si="0"/>
        <v>1178.2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45">
        <v>20</v>
      </c>
      <c r="C28" s="146"/>
      <c r="D28" s="147"/>
      <c r="E28" s="148"/>
      <c r="F28" s="146"/>
      <c r="G28" s="149"/>
      <c r="H28" s="149"/>
      <c r="I28" s="150"/>
      <c r="J28" s="156"/>
      <c r="K28" s="152">
        <f t="shared" si="0"/>
        <v>1178.2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45">
        <v>21</v>
      </c>
      <c r="C29" s="146"/>
      <c r="D29" s="147"/>
      <c r="E29" s="148"/>
      <c r="F29" s="146"/>
      <c r="G29" s="149"/>
      <c r="H29" s="149"/>
      <c r="I29" s="150"/>
      <c r="J29" s="156"/>
      <c r="K29" s="152">
        <f t="shared" si="0"/>
        <v>1178.2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45">
        <v>22</v>
      </c>
      <c r="C30" s="146"/>
      <c r="D30" s="147"/>
      <c r="E30" s="148"/>
      <c r="F30" s="146"/>
      <c r="G30" s="149"/>
      <c r="H30" s="149"/>
      <c r="I30" s="150"/>
      <c r="J30" s="156"/>
      <c r="K30" s="152">
        <f t="shared" si="0"/>
        <v>1178.2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45">
        <v>23</v>
      </c>
      <c r="C31" s="146"/>
      <c r="D31" s="147"/>
      <c r="E31" s="148"/>
      <c r="F31" s="146"/>
      <c r="G31" s="149"/>
      <c r="H31" s="149"/>
      <c r="I31" s="150"/>
      <c r="J31" s="156"/>
      <c r="K31" s="152">
        <f t="shared" si="0"/>
        <v>1178.2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45">
        <v>24</v>
      </c>
      <c r="C32" s="146"/>
      <c r="D32" s="147"/>
      <c r="E32" s="148"/>
      <c r="F32" s="146"/>
      <c r="G32" s="149"/>
      <c r="H32" s="149"/>
      <c r="I32" s="150"/>
      <c r="J32" s="156"/>
      <c r="K32" s="152">
        <f t="shared" si="0"/>
        <v>1178.2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45">
        <v>25</v>
      </c>
      <c r="C33" s="146"/>
      <c r="D33" s="147"/>
      <c r="E33" s="148"/>
      <c r="F33" s="146"/>
      <c r="G33" s="149"/>
      <c r="H33" s="149"/>
      <c r="I33" s="150"/>
      <c r="J33" s="156"/>
      <c r="K33" s="152">
        <f t="shared" si="0"/>
        <v>1178.2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45">
        <v>26</v>
      </c>
      <c r="C34" s="146"/>
      <c r="D34" s="147"/>
      <c r="E34" s="148"/>
      <c r="F34" s="146"/>
      <c r="G34" s="149"/>
      <c r="H34" s="149"/>
      <c r="I34" s="150"/>
      <c r="J34" s="156"/>
      <c r="K34" s="152">
        <f t="shared" si="0"/>
        <v>1178.2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45">
        <v>27</v>
      </c>
      <c r="C35" s="146"/>
      <c r="D35" s="147"/>
      <c r="E35" s="148"/>
      <c r="F35" s="146"/>
      <c r="G35" s="149"/>
      <c r="H35" s="149"/>
      <c r="I35" s="150"/>
      <c r="J35" s="156"/>
      <c r="K35" s="152">
        <f t="shared" si="0"/>
        <v>1178.2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45">
        <v>28</v>
      </c>
      <c r="C36" s="161"/>
      <c r="D36" s="162"/>
      <c r="E36" s="161"/>
      <c r="F36" s="161"/>
      <c r="G36" s="161"/>
      <c r="H36" s="161"/>
      <c r="I36" s="163"/>
      <c r="J36" s="164"/>
      <c r="K36" s="152">
        <f t="shared" si="0"/>
        <v>1178.2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165"/>
      <c r="E37" s="2"/>
      <c r="F37" s="2"/>
      <c r="G37" s="2"/>
      <c r="H37" s="166" t="s">
        <v>304</v>
      </c>
      <c r="I37" s="167">
        <f t="shared" ref="I37:J37" si="1">SUM(I8:I36)</f>
        <v>1000</v>
      </c>
      <c r="J37" s="168">
        <f t="shared" si="1"/>
        <v>164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165"/>
      <c r="E38" s="2"/>
      <c r="F38" s="2"/>
      <c r="G38" s="2"/>
      <c r="H38" s="169" t="s">
        <v>305</v>
      </c>
      <c r="I38" s="170">
        <f>K6</f>
        <v>342.2</v>
      </c>
      <c r="J38" s="171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165"/>
      <c r="E39" s="2"/>
      <c r="F39" s="2"/>
      <c r="G39" s="2"/>
      <c r="H39" s="169" t="s">
        <v>291</v>
      </c>
      <c r="I39" s="172"/>
      <c r="J39" s="173">
        <f>K36</f>
        <v>1178.2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165"/>
      <c r="E40" s="2"/>
      <c r="F40" s="2"/>
      <c r="G40" s="2"/>
      <c r="H40" s="174" t="s">
        <v>306</v>
      </c>
      <c r="I40" s="175">
        <f>I37+I38</f>
        <v>1342.2</v>
      </c>
      <c r="J40" s="176">
        <f>J37+J39</f>
        <v>1342.2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165"/>
      <c r="E41" s="2"/>
      <c r="F41" s="2"/>
      <c r="G41" s="2"/>
      <c r="H41" s="2"/>
      <c r="I41" s="2"/>
      <c r="J41" s="2"/>
      <c r="K41" s="155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165"/>
      <c r="E42" s="2"/>
      <c r="F42" s="2"/>
      <c r="G42" s="2"/>
      <c r="H42" s="2"/>
      <c r="I42" s="2"/>
      <c r="J42" s="17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165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178"/>
      <c r="D44" s="179"/>
      <c r="E44" s="178"/>
      <c r="F44" s="178"/>
      <c r="G44" s="178"/>
      <c r="H44" s="178"/>
      <c r="I44" s="178"/>
      <c r="J44" s="178"/>
      <c r="K44" s="178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178"/>
      <c r="D45" s="179"/>
      <c r="E45" s="178"/>
      <c r="F45" s="178"/>
      <c r="G45" s="178"/>
      <c r="H45" s="178"/>
      <c r="I45" s="178"/>
      <c r="J45" s="178"/>
      <c r="K45" s="178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178"/>
      <c r="D46" s="179" t="s">
        <v>307</v>
      </c>
      <c r="E46" s="178"/>
      <c r="F46" s="178"/>
      <c r="G46" s="178" t="s">
        <v>307</v>
      </c>
      <c r="H46" s="178"/>
      <c r="I46" s="178"/>
      <c r="J46" s="178"/>
      <c r="K46" s="178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178"/>
      <c r="D47" s="179"/>
      <c r="E47" s="178"/>
      <c r="F47" s="178"/>
      <c r="G47" s="178"/>
      <c r="H47" s="178"/>
      <c r="I47" s="178"/>
      <c r="J47" s="178"/>
      <c r="K47" s="178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178"/>
      <c r="D48" s="179"/>
      <c r="E48" s="178"/>
      <c r="F48" s="178"/>
      <c r="G48" s="178"/>
      <c r="H48" s="180" t="s">
        <v>308</v>
      </c>
      <c r="I48" s="178"/>
      <c r="J48" s="178"/>
      <c r="K48" s="17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178"/>
      <c r="D49" s="181"/>
      <c r="E49" s="182"/>
      <c r="F49" s="178"/>
      <c r="G49" s="182"/>
      <c r="H49" s="183" t="s">
        <v>309</v>
      </c>
      <c r="I49" s="184"/>
      <c r="J49" s="178"/>
      <c r="K49" s="178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178"/>
      <c r="D50" s="179" t="s">
        <v>310</v>
      </c>
      <c r="E50" s="178"/>
      <c r="F50" s="178"/>
      <c r="G50" s="178" t="s">
        <v>310</v>
      </c>
      <c r="H50" s="178"/>
      <c r="I50" s="178"/>
      <c r="J50" s="178"/>
      <c r="K50" s="178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178"/>
      <c r="D51" s="179" t="s">
        <v>311</v>
      </c>
      <c r="E51" s="178"/>
      <c r="F51" s="178"/>
      <c r="G51" s="178" t="s">
        <v>312</v>
      </c>
      <c r="H51" s="178"/>
      <c r="I51" s="178" t="s">
        <v>313</v>
      </c>
      <c r="J51" s="178"/>
      <c r="K51" s="178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178"/>
      <c r="D52" s="179"/>
      <c r="E52" s="178"/>
      <c r="F52" s="178"/>
      <c r="G52" s="178"/>
      <c r="H52" s="178"/>
      <c r="I52" s="178"/>
      <c r="J52" s="178"/>
      <c r="K52" s="17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178"/>
      <c r="D53" s="179"/>
      <c r="E53" s="178"/>
      <c r="F53" s="178"/>
      <c r="G53" s="178"/>
      <c r="H53" s="178"/>
      <c r="I53" s="178"/>
      <c r="J53" s="178"/>
      <c r="K53" s="17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178" t="s">
        <v>314</v>
      </c>
      <c r="D54" s="179"/>
      <c r="E54" s="178"/>
      <c r="F54" s="178"/>
      <c r="G54" s="178"/>
      <c r="H54" s="17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178" t="s">
        <v>315</v>
      </c>
      <c r="D55" s="179"/>
      <c r="E55" s="178"/>
      <c r="F55" s="178"/>
      <c r="G55" s="178"/>
      <c r="H55" s="178"/>
      <c r="I55" s="182"/>
      <c r="J55" s="182"/>
      <c r="K55" s="18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185"/>
      <c r="D56" s="179"/>
      <c r="E56" s="178"/>
      <c r="F56" s="178"/>
      <c r="G56" s="178"/>
      <c r="H56" s="178"/>
      <c r="I56" s="178" t="s">
        <v>242</v>
      </c>
      <c r="J56" s="178"/>
      <c r="K56" s="17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178"/>
      <c r="D57" s="179"/>
      <c r="E57" s="178"/>
      <c r="F57" s="178"/>
      <c r="G57" s="178"/>
      <c r="H57" s="178"/>
      <c r="I57" s="178" t="s">
        <v>316</v>
      </c>
      <c r="J57" s="178"/>
      <c r="K57" s="17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178"/>
      <c r="D58" s="179"/>
      <c r="E58" s="178"/>
      <c r="F58" s="178"/>
      <c r="G58" s="178"/>
      <c r="H58" s="178"/>
      <c r="I58" s="178"/>
      <c r="J58" s="178"/>
      <c r="K58" s="17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178"/>
      <c r="D59" s="179"/>
      <c r="E59" s="178"/>
      <c r="F59" s="178"/>
      <c r="G59" s="178"/>
      <c r="H59" s="178"/>
      <c r="I59" s="178"/>
      <c r="J59" s="178"/>
      <c r="K59" s="17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178"/>
      <c r="D60" s="179"/>
      <c r="E60" s="178"/>
      <c r="F60" s="178"/>
      <c r="G60" s="178"/>
      <c r="H60" s="178"/>
      <c r="I60" s="178"/>
      <c r="J60" s="178"/>
      <c r="K60" s="178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178"/>
      <c r="D61" s="179"/>
      <c r="E61" s="178"/>
      <c r="F61" s="178"/>
      <c r="G61" s="178"/>
      <c r="H61" s="178"/>
      <c r="I61" s="178"/>
      <c r="J61" s="178"/>
      <c r="K61" s="178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178"/>
      <c r="D62" s="179"/>
      <c r="E62" s="178"/>
      <c r="F62" s="178"/>
      <c r="G62" s="178"/>
      <c r="H62" s="178"/>
      <c r="I62" s="178"/>
      <c r="J62" s="178"/>
      <c r="K62" s="178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165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165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165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165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165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165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165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165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165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16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165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165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165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165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165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165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165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165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165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165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165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165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165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165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165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165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165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165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165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165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165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165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165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165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165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165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165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165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165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165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165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165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165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165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165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165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165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165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165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165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165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165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165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16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165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16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165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16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16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16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16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16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16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16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16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16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16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16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16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16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16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16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16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16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16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16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16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16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16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16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16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16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16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16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16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16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16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16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16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16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16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16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16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16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16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16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16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16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16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16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16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16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16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16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16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16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16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16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16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16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16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16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16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16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16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16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16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16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16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16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16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16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16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16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16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16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16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16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16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16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16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16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16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16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16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16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16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16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16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16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16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16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16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16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16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16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16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16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16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16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16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16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16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16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16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16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16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16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16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16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16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16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16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16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16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16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16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16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16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16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16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16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16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16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16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16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16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16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16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16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16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16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16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16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16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16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16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16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16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16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16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16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16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16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165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165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165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165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165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165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165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165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165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165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165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165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165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165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165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165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165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165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165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165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165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165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165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165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165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165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165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165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165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165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165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165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165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165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165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165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165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165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165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165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165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165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165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165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165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165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165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165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165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165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165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165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165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165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165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165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165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165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165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165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165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165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165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165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165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165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165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165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165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165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165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165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165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165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165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165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165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165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165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165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165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165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165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165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165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165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165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165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165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165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165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165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165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165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165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165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165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165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165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165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165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165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165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165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165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165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165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165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165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165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165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165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165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165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165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165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165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165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165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165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165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165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165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165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165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165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165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165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165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165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165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165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165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165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165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165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165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165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165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165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165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165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165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165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165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165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165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165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165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165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165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165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165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165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165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165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165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165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165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165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165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165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165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165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165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165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165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165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165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165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165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165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165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165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165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165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165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165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165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165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165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165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165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165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165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165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165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165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165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165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165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165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165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165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165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165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165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165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165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165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165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165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165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165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165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165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165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165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165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165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165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165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165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165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165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165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165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165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165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165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165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165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165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165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165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165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165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165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165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165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165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165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165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165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165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165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165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165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165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165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165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165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165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165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165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165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165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165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165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165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165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165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165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165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165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165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165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165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165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165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165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165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165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165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165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165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165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165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165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165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165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165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165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165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165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165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165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165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165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165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165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165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165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165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165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165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165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165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165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165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165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165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165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165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165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165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165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165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165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165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165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165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165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165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165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165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165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165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165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165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165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165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165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165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165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165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165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165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165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165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165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165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165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165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165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165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165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165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165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165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165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165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165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165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165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165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165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165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165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165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165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165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165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165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165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165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165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165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165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165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165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165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165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165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165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165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165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165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165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165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165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165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165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165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165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165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165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165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165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165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165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165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165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165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165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165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165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165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165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165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165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165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165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165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165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165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165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165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165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165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165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165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165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165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165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165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165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165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165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165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165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165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165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165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165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165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165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165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165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165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165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165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165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165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165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165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165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165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165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165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165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165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165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165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165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165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165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165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165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165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165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165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165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165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165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165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165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165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165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165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165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165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165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165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165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165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165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165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165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165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165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165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165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165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165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165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165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165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165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165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165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165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165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165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165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165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165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165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165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165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165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165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165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165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165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165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165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165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165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165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165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165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165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165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165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165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165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165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165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165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165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165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165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165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165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165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165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165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165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165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165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165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165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165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165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165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165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165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165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165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165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165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165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165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165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165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165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165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165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165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165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165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165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165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165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165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165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165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165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165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165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165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165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165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165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165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165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165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165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165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165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165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165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165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165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165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165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165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165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165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165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165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165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165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165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165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165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165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165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165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165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165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165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165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165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165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165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165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165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165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165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165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165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165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165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165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165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165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165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165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165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165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165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165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165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165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165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165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165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165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165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165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165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165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165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165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165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165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165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165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165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165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165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165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165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165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165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165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165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165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165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165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165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165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165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165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165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165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165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165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165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165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165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165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165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165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165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165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165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165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165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165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165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165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165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165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165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165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165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165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165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165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165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165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165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165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165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165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165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165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165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165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165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165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165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165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165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165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165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165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165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165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165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165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165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165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165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165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165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165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165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165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165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165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165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165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165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165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165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165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165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165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165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165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165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165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165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165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165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165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165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165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165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165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165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165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165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165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165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165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165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165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165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165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165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165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165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165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165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165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165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165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165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165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165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165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165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165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165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165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165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165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165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165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165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165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165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165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165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165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165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165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165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165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165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165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165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165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165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165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165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165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165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165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I6:J6"/>
    <mergeCell ref="B2:D5"/>
    <mergeCell ref="E2:H2"/>
    <mergeCell ref="I2:K5"/>
    <mergeCell ref="E3:H4"/>
    <mergeCell ref="E5:H5"/>
  </mergeCells>
  <pageMargins left="0.25" right="0.25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21"/>
  <sheetViews>
    <sheetView topLeftCell="A65" zoomScaleNormal="100" workbookViewId="0">
      <selection activeCell="E73" sqref="E73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59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59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736" t="s">
        <v>0</v>
      </c>
      <c r="B3" s="605"/>
      <c r="C3" s="605"/>
      <c r="D3" s="605"/>
      <c r="E3" s="60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736" t="s">
        <v>2</v>
      </c>
      <c r="B4" s="605"/>
      <c r="C4" s="605"/>
      <c r="D4" s="605"/>
      <c r="E4" s="60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736" t="s">
        <v>5</v>
      </c>
      <c r="B5" s="605"/>
      <c r="C5" s="605"/>
      <c r="D5" s="605"/>
      <c r="E5" s="60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59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59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37" t="s">
        <v>1321</v>
      </c>
      <c r="B8" s="705"/>
      <c r="C8" s="705"/>
      <c r="D8" s="705"/>
      <c r="E8" s="706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5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38" t="s">
        <v>317</v>
      </c>
      <c r="B10" s="705"/>
      <c r="C10" s="705"/>
      <c r="D10" s="705"/>
      <c r="E10" s="70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5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5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39" t="s">
        <v>318</v>
      </c>
      <c r="C13" s="611"/>
      <c r="D13" s="186">
        <v>3017.65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7" t="s">
        <v>283</v>
      </c>
      <c r="C14" s="187" t="s">
        <v>319</v>
      </c>
      <c r="D14" s="187" t="s">
        <v>320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58">
        <v>44986</v>
      </c>
      <c r="C15" s="188"/>
      <c r="D15" s="188">
        <v>9000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58"/>
      <c r="C16" s="188"/>
      <c r="D16" s="188">
        <v>1000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58"/>
      <c r="C17" s="188">
        <v>844.65</v>
      </c>
      <c r="D17" s="188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58"/>
      <c r="C18" s="188">
        <v>1500</v>
      </c>
      <c r="D18" s="188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58"/>
      <c r="C19" s="188">
        <v>2600</v>
      </c>
      <c r="D19" s="188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58"/>
      <c r="C20" s="188">
        <v>6.6</v>
      </c>
      <c r="D20" s="188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58"/>
      <c r="C21" s="188">
        <v>3249.2</v>
      </c>
      <c r="D21" s="188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58"/>
      <c r="C22" s="188">
        <v>11.75</v>
      </c>
      <c r="D22" s="188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58"/>
      <c r="C23" s="188">
        <v>2754.05</v>
      </c>
      <c r="D23" s="18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58">
        <v>44987</v>
      </c>
      <c r="C24" s="188"/>
      <c r="D24" s="188">
        <v>19000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58"/>
      <c r="C25" s="188">
        <v>1330.16</v>
      </c>
      <c r="D25" s="188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58"/>
      <c r="C26" s="188">
        <v>891.01</v>
      </c>
      <c r="D26" s="188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58"/>
      <c r="C27" s="188">
        <v>78.12</v>
      </c>
      <c r="D27" s="188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58"/>
      <c r="C28" s="188">
        <v>18000</v>
      </c>
      <c r="D28" s="188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58"/>
      <c r="C29" s="188">
        <v>4.4000000000000004</v>
      </c>
      <c r="D29" s="18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58"/>
      <c r="C30" s="188">
        <v>11.75</v>
      </c>
      <c r="D30" s="18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58"/>
      <c r="C31" s="188">
        <v>11.75</v>
      </c>
      <c r="D31" s="18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58"/>
      <c r="C32" s="188">
        <v>11.75</v>
      </c>
      <c r="D32" s="18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58"/>
      <c r="C33" s="188">
        <v>11.75</v>
      </c>
      <c r="D33" s="188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58">
        <v>44988</v>
      </c>
      <c r="C34" s="188">
        <v>28.6</v>
      </c>
      <c r="D34" s="18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58"/>
      <c r="C35" s="188">
        <v>9</v>
      </c>
      <c r="D35" s="188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58">
        <v>44991</v>
      </c>
      <c r="C36" s="188"/>
      <c r="D36" s="188">
        <v>58000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58"/>
      <c r="C37" s="188"/>
      <c r="D37" s="188">
        <v>346.54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58"/>
      <c r="C38" s="188">
        <v>220.32</v>
      </c>
      <c r="D38" s="188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58"/>
      <c r="C39" s="188">
        <v>1574.63</v>
      </c>
      <c r="D39" s="188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58"/>
      <c r="C40" s="188">
        <v>1.5</v>
      </c>
      <c r="D40" s="188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58"/>
      <c r="C41" s="188">
        <v>3041.91</v>
      </c>
      <c r="D41" s="188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58"/>
      <c r="C42" s="188">
        <v>346.54</v>
      </c>
      <c r="D42" s="188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58"/>
      <c r="C43" s="188">
        <v>350.71</v>
      </c>
      <c r="D43" s="188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58"/>
      <c r="C44" s="188">
        <v>1330.16</v>
      </c>
      <c r="D44" s="188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58"/>
      <c r="C45" s="188">
        <v>891.01</v>
      </c>
      <c r="D45" s="188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58"/>
      <c r="C46" s="188">
        <v>439.12</v>
      </c>
      <c r="D46" s="188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58"/>
      <c r="C47" s="188">
        <v>2.2000000000000002</v>
      </c>
      <c r="D47" s="188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58"/>
      <c r="C48" s="188">
        <v>46830.43</v>
      </c>
      <c r="D48" s="188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58"/>
      <c r="C49" s="188">
        <v>11.75</v>
      </c>
      <c r="D49" s="188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58"/>
      <c r="C50" s="188">
        <v>11.75</v>
      </c>
      <c r="D50" s="188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58"/>
      <c r="C51" s="188">
        <v>11.75</v>
      </c>
      <c r="D51" s="188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58"/>
      <c r="C52" s="188">
        <v>11.75</v>
      </c>
      <c r="D52" s="188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58"/>
      <c r="C53" s="188">
        <v>11.75</v>
      </c>
      <c r="D53" s="188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58"/>
      <c r="C54" s="188">
        <v>2700</v>
      </c>
      <c r="D54" s="188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58">
        <v>44992</v>
      </c>
      <c r="C55" s="188"/>
      <c r="D55" s="188">
        <v>69000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58"/>
      <c r="C56" s="188">
        <v>13652.51</v>
      </c>
      <c r="D56" s="188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58"/>
      <c r="C57" s="188">
        <v>18000</v>
      </c>
      <c r="D57" s="188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58"/>
      <c r="C58" s="188">
        <v>346.54</v>
      </c>
      <c r="D58" s="188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58"/>
      <c r="C59" s="188">
        <v>1941.38</v>
      </c>
      <c r="D59" s="188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58"/>
      <c r="C60" s="188">
        <v>11.75</v>
      </c>
      <c r="D60" s="188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58"/>
      <c r="C61" s="188">
        <v>11.75</v>
      </c>
      <c r="D61" s="188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58"/>
      <c r="C62" s="188">
        <v>34873.699999999997</v>
      </c>
      <c r="D62" s="188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58"/>
      <c r="C63" s="188">
        <v>60.84</v>
      </c>
      <c r="D63" s="18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58"/>
      <c r="C64" s="188">
        <v>60.84</v>
      </c>
      <c r="D64" s="18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58">
        <v>44993</v>
      </c>
      <c r="C65" s="188"/>
      <c r="D65" s="188">
        <v>170000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158"/>
      <c r="C66" s="188"/>
      <c r="D66" s="188">
        <v>992456.73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58"/>
      <c r="C67" s="188">
        <v>641000</v>
      </c>
      <c r="D67" s="18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58"/>
      <c r="C68" s="188">
        <v>13.5</v>
      </c>
      <c r="D68" s="188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58"/>
      <c r="C69" s="188">
        <v>25113.59</v>
      </c>
      <c r="D69" s="188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58"/>
      <c r="C70" s="188">
        <v>416850.54</v>
      </c>
      <c r="D70" s="188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58"/>
      <c r="C71" s="188">
        <v>3.5</v>
      </c>
      <c r="D71" s="188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58"/>
      <c r="C72" s="188">
        <v>10000</v>
      </c>
      <c r="D72" s="188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58"/>
      <c r="C73" s="188">
        <v>69.099999999999994</v>
      </c>
      <c r="D73" s="188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158"/>
      <c r="C74" s="188">
        <v>3608.22</v>
      </c>
      <c r="D74" s="188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158"/>
      <c r="C75" s="188">
        <v>53913.73</v>
      </c>
      <c r="D75" s="188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58"/>
      <c r="C76" s="188">
        <v>3.19</v>
      </c>
      <c r="D76" s="188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58"/>
      <c r="C77" s="188">
        <v>10000</v>
      </c>
      <c r="D77" s="188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58">
        <v>44994</v>
      </c>
      <c r="C78" s="188"/>
      <c r="D78" s="188">
        <v>19300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58"/>
      <c r="C79" s="188">
        <v>1.5</v>
      </c>
      <c r="D79" s="188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58"/>
      <c r="C80" s="188">
        <v>2147.04</v>
      </c>
      <c r="D80" s="188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58"/>
      <c r="C81" s="188">
        <v>10000</v>
      </c>
      <c r="D81" s="188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58"/>
      <c r="C82" s="188">
        <v>10000</v>
      </c>
      <c r="D82" s="188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58"/>
      <c r="C83" s="188">
        <v>9</v>
      </c>
      <c r="D83" s="188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58"/>
      <c r="C84" s="188">
        <v>9</v>
      </c>
      <c r="D84" s="188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58"/>
      <c r="C85" s="188">
        <v>3.19</v>
      </c>
      <c r="D85" s="188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58"/>
      <c r="C86" s="188">
        <v>3.19</v>
      </c>
      <c r="D86" s="188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58">
        <v>44995</v>
      </c>
      <c r="C87" s="188">
        <v>2.2000000000000002</v>
      </c>
      <c r="D87" s="188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58"/>
      <c r="C88" s="188">
        <v>9</v>
      </c>
      <c r="D88" s="188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58">
        <v>44998</v>
      </c>
      <c r="C89" s="188"/>
      <c r="D89" s="188">
        <v>20500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189"/>
      <c r="B90" s="158"/>
      <c r="C90" s="188">
        <v>540</v>
      </c>
      <c r="D90" s="188"/>
      <c r="E90" s="189"/>
      <c r="F90" s="190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58"/>
      <c r="C91" s="188">
        <v>2657.5</v>
      </c>
      <c r="D91" s="188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58"/>
      <c r="C92" s="188">
        <v>2928.1</v>
      </c>
      <c r="D92" s="188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58"/>
      <c r="C93" s="188">
        <v>3751.46</v>
      </c>
      <c r="D93" s="188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58"/>
      <c r="C94" s="188">
        <v>1500</v>
      </c>
      <c r="D94" s="188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58"/>
      <c r="C95" s="188">
        <v>2359.92</v>
      </c>
      <c r="D95" s="188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58"/>
      <c r="C96" s="188">
        <v>1.5</v>
      </c>
      <c r="D96" s="188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58"/>
      <c r="C97" s="188">
        <v>1586.14</v>
      </c>
      <c r="D97" s="188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58"/>
      <c r="C98" s="188">
        <v>2499</v>
      </c>
      <c r="D98" s="188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58"/>
      <c r="C99" s="188">
        <v>2208.6999999999998</v>
      </c>
      <c r="D99" s="188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58">
        <v>44999</v>
      </c>
      <c r="C100" s="188"/>
      <c r="D100" s="188">
        <v>41600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58"/>
      <c r="C101" s="188">
        <v>1450</v>
      </c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58"/>
      <c r="C102" s="188">
        <v>1492.5</v>
      </c>
      <c r="D102" s="188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58"/>
      <c r="C103" s="188">
        <v>1769.31</v>
      </c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58"/>
      <c r="C104" s="188">
        <v>500</v>
      </c>
      <c r="D104" s="188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58"/>
      <c r="C105" s="188">
        <v>299.39999999999998</v>
      </c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58"/>
      <c r="C106" s="188">
        <v>480</v>
      </c>
      <c r="D106" s="188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58"/>
      <c r="C107" s="188">
        <v>3.19</v>
      </c>
      <c r="D107" s="188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58"/>
      <c r="C108" s="188">
        <v>3.19</v>
      </c>
      <c r="D108" s="188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58">
        <v>45000</v>
      </c>
      <c r="C109" s="188">
        <v>34045.480000000003</v>
      </c>
      <c r="D109" s="188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58">
        <v>45001</v>
      </c>
      <c r="C110" s="188"/>
      <c r="D110" s="188">
        <v>11000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58"/>
      <c r="C111" s="188">
        <v>948</v>
      </c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58"/>
      <c r="C112" s="188">
        <v>8126.4</v>
      </c>
      <c r="D112" s="188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58"/>
      <c r="C113" s="188">
        <v>2.2000000000000002</v>
      </c>
      <c r="D113" s="188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58"/>
      <c r="C114" s="188">
        <v>130.41</v>
      </c>
      <c r="D114" s="188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58"/>
      <c r="C115" s="188">
        <v>83.66</v>
      </c>
      <c r="D115" s="188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58"/>
      <c r="C116" s="188">
        <v>473.4</v>
      </c>
      <c r="D116" s="188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58"/>
      <c r="C117" s="188">
        <v>3.19</v>
      </c>
      <c r="D117" s="188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58"/>
      <c r="C118" s="188">
        <v>2378.5</v>
      </c>
      <c r="D118" s="188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58">
        <v>45002</v>
      </c>
      <c r="C119" s="188"/>
      <c r="D119" s="188">
        <v>106000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58"/>
      <c r="C120" s="188"/>
      <c r="D120" s="188">
        <v>473.4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58"/>
      <c r="C121" s="188">
        <v>367.51</v>
      </c>
      <c r="D121" s="188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58"/>
      <c r="C122" s="188">
        <v>1195.0999999999999</v>
      </c>
      <c r="D122" s="188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58"/>
      <c r="C123" s="188">
        <v>2715</v>
      </c>
      <c r="D123" s="188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58"/>
      <c r="C124" s="188">
        <v>563.33000000000004</v>
      </c>
      <c r="D124" s="188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58"/>
      <c r="C125" s="188">
        <v>3920</v>
      </c>
      <c r="D125" s="188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58"/>
      <c r="C126" s="188">
        <v>5700</v>
      </c>
      <c r="D126" s="188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58"/>
      <c r="C127" s="188">
        <v>1670.7</v>
      </c>
      <c r="D127" s="188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58"/>
      <c r="C128" s="188">
        <v>4.4000000000000004</v>
      </c>
      <c r="D128" s="188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58"/>
      <c r="C129" s="188">
        <v>480</v>
      </c>
      <c r="D129" s="188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58"/>
      <c r="C130" s="188">
        <v>4000</v>
      </c>
      <c r="D130" s="188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58"/>
      <c r="C131" s="188">
        <v>13000</v>
      </c>
      <c r="D131" s="188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58"/>
      <c r="C132" s="188">
        <v>1032.82</v>
      </c>
      <c r="D132" s="188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58"/>
      <c r="C133" s="188">
        <v>2182.19</v>
      </c>
      <c r="D133" s="188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58"/>
      <c r="C134" s="188">
        <v>3815</v>
      </c>
      <c r="D134" s="188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58"/>
      <c r="C135" s="188">
        <v>25592.6</v>
      </c>
      <c r="D135" s="188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58"/>
      <c r="C136" s="188">
        <v>2841.75</v>
      </c>
      <c r="D136" s="188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58"/>
      <c r="C137" s="188">
        <v>300</v>
      </c>
      <c r="D137" s="188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58"/>
      <c r="C138" s="188">
        <v>18000</v>
      </c>
      <c r="D138" s="188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58"/>
      <c r="C139" s="188">
        <v>12328.76</v>
      </c>
      <c r="D139" s="188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58"/>
      <c r="C140" s="188">
        <v>4288.84</v>
      </c>
      <c r="D140" s="188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58"/>
      <c r="C141" s="188">
        <v>1949.79</v>
      </c>
      <c r="D141" s="188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58"/>
      <c r="C142" s="188">
        <v>3.19</v>
      </c>
      <c r="D142" s="188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58"/>
      <c r="C143" s="188">
        <v>3.19</v>
      </c>
      <c r="D143" s="188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58"/>
      <c r="C144" s="188">
        <v>3.19</v>
      </c>
      <c r="D144" s="188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58"/>
      <c r="C145" s="188">
        <v>3.19</v>
      </c>
      <c r="D145" s="188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58"/>
      <c r="C146" s="188">
        <v>3.19</v>
      </c>
      <c r="D146" s="188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58"/>
      <c r="C147" s="188">
        <v>3.19</v>
      </c>
      <c r="D147" s="188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58"/>
      <c r="C148" s="188">
        <v>3.19</v>
      </c>
      <c r="D148" s="188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58"/>
      <c r="C149" s="188">
        <v>3.19</v>
      </c>
      <c r="D149" s="188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58"/>
      <c r="C150" s="188">
        <v>3.19</v>
      </c>
      <c r="D150" s="188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58"/>
      <c r="C151" s="188">
        <v>3.19</v>
      </c>
      <c r="D151" s="188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58"/>
      <c r="C152" s="188">
        <v>3.19</v>
      </c>
      <c r="D152" s="188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58">
        <v>45005</v>
      </c>
      <c r="C153" s="188"/>
      <c r="D153" s="188">
        <v>37000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58"/>
      <c r="C154" s="188"/>
      <c r="D154" s="188">
        <v>675.2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58"/>
      <c r="C155" s="188">
        <v>13652.51</v>
      </c>
      <c r="D155" s="188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58"/>
      <c r="C156" s="188">
        <v>2867.97</v>
      </c>
      <c r="D156" s="188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58"/>
      <c r="C157" s="188">
        <v>892.19</v>
      </c>
      <c r="D157" s="188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58"/>
      <c r="C158" s="188">
        <v>310.32</v>
      </c>
      <c r="D158" s="188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58"/>
      <c r="C159" s="188">
        <v>270.8</v>
      </c>
      <c r="D159" s="188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58"/>
      <c r="C160" s="188">
        <v>3.19</v>
      </c>
      <c r="D160" s="188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58"/>
      <c r="C161" s="188">
        <v>675.2</v>
      </c>
      <c r="D161" s="188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58"/>
      <c r="C162" s="188">
        <v>3.19</v>
      </c>
      <c r="D162" s="188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58"/>
      <c r="C163" s="188">
        <v>19311.7</v>
      </c>
      <c r="D163" s="188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58"/>
      <c r="C164" s="188">
        <v>3.19</v>
      </c>
      <c r="D164" s="188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58"/>
      <c r="C165" s="188"/>
      <c r="D165" s="188">
        <v>19311.7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58"/>
      <c r="C166" s="188">
        <v>9</v>
      </c>
      <c r="D166" s="188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58">
        <v>45006</v>
      </c>
      <c r="C167" s="188">
        <v>675.2</v>
      </c>
      <c r="D167" s="188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58"/>
      <c r="C168" s="188">
        <v>19311.7</v>
      </c>
      <c r="D168" s="188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58"/>
      <c r="C169" s="188">
        <v>6.6</v>
      </c>
      <c r="D169" s="188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58"/>
      <c r="C170" s="188">
        <v>3.19</v>
      </c>
      <c r="D170" s="188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58"/>
      <c r="C171" s="188">
        <v>3.19</v>
      </c>
      <c r="D171" s="188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58">
        <v>45007</v>
      </c>
      <c r="C172" s="188"/>
      <c r="D172" s="188">
        <v>15000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58"/>
      <c r="C173" s="188">
        <v>298.5</v>
      </c>
      <c r="D173" s="18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58"/>
      <c r="C174" s="188">
        <v>13596.26</v>
      </c>
      <c r="D174" s="18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58"/>
      <c r="C175" s="188">
        <v>986</v>
      </c>
      <c r="D175" s="18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58"/>
      <c r="C176" s="188">
        <v>4.4000000000000004</v>
      </c>
      <c r="D176" s="18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58">
        <v>45008</v>
      </c>
      <c r="C177" s="188"/>
      <c r="D177" s="188">
        <v>1200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58"/>
      <c r="C178" s="188">
        <v>627.48</v>
      </c>
      <c r="D178" s="18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58"/>
      <c r="C179" s="188">
        <v>1080</v>
      </c>
      <c r="D179" s="18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58"/>
      <c r="C180" s="188">
        <v>3.19</v>
      </c>
      <c r="D180" s="18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58"/>
      <c r="C181" s="188">
        <v>2.2000000000000002</v>
      </c>
      <c r="D181" s="18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58">
        <v>45009</v>
      </c>
      <c r="C182" s="188"/>
      <c r="D182" s="188">
        <v>15300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58"/>
      <c r="C183" s="188">
        <v>406.26</v>
      </c>
      <c r="D183" s="18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58"/>
      <c r="C184" s="188">
        <v>3.19</v>
      </c>
      <c r="D184" s="18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58"/>
      <c r="C185" s="188">
        <v>891.01</v>
      </c>
      <c r="D185" s="18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58"/>
      <c r="C186" s="188">
        <v>3.19</v>
      </c>
      <c r="D186" s="18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58"/>
      <c r="C187" s="188">
        <v>1020</v>
      </c>
      <c r="D187" s="18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58"/>
      <c r="C188" s="188">
        <v>3.19</v>
      </c>
      <c r="D188" s="18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58"/>
      <c r="C189" s="188">
        <v>451.89</v>
      </c>
      <c r="D189" s="18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58"/>
      <c r="C190" s="188">
        <v>3.19</v>
      </c>
      <c r="D190" s="18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58"/>
      <c r="C191" s="188">
        <v>439.12</v>
      </c>
      <c r="D191" s="18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58"/>
      <c r="C192" s="188">
        <v>3.19</v>
      </c>
      <c r="D192" s="18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58"/>
      <c r="C193" s="188">
        <v>891.01</v>
      </c>
      <c r="D193" s="18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58"/>
      <c r="C194" s="188">
        <v>3.19</v>
      </c>
      <c r="D194" s="18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58"/>
      <c r="C195" s="188">
        <v>1330.16</v>
      </c>
      <c r="D195" s="18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58"/>
      <c r="C196" s="188">
        <v>3.19</v>
      </c>
      <c r="D196" s="18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58"/>
      <c r="C197" s="188">
        <v>1099.0999999999999</v>
      </c>
      <c r="D197" s="18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58"/>
      <c r="C198" s="188">
        <v>3.19</v>
      </c>
      <c r="D198" s="18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58"/>
      <c r="C199" s="188">
        <v>541.54</v>
      </c>
      <c r="D199" s="18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58"/>
      <c r="C200" s="188">
        <v>3.19</v>
      </c>
      <c r="D200" s="18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58"/>
      <c r="C201" s="188">
        <v>1279.6099999999999</v>
      </c>
      <c r="D201" s="18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58"/>
      <c r="C202" s="188">
        <v>3.19</v>
      </c>
      <c r="D202" s="18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58"/>
      <c r="C203" s="188">
        <v>361.03</v>
      </c>
      <c r="D203" s="18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58"/>
      <c r="C204" s="188">
        <v>3.19</v>
      </c>
      <c r="D204" s="18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58"/>
      <c r="C205" s="188">
        <v>1083.0899999999999</v>
      </c>
      <c r="D205" s="18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58"/>
      <c r="C206" s="188">
        <v>3.19</v>
      </c>
      <c r="D206" s="18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58"/>
      <c r="C207" s="188">
        <v>1640.65</v>
      </c>
      <c r="D207" s="18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58"/>
      <c r="C208" s="188">
        <v>3.19</v>
      </c>
      <c r="D208" s="18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58"/>
      <c r="C209" s="188">
        <v>1099.0999999999999</v>
      </c>
      <c r="D209" s="18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58"/>
      <c r="C210" s="188">
        <v>3.19</v>
      </c>
      <c r="D210" s="18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58"/>
      <c r="C211" s="188">
        <v>1099.0999999999999</v>
      </c>
      <c r="D211" s="18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58"/>
      <c r="C212" s="188">
        <v>3.19</v>
      </c>
      <c r="D212" s="18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58"/>
      <c r="C213" s="188">
        <v>1640.65</v>
      </c>
      <c r="D213" s="18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58"/>
      <c r="C214" s="188">
        <v>3.19</v>
      </c>
      <c r="D214" s="18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58">
        <v>45012</v>
      </c>
      <c r="C215" s="188"/>
      <c r="D215" s="188">
        <v>93000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58"/>
      <c r="C216" s="188">
        <v>2102.6</v>
      </c>
      <c r="D216" s="18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58"/>
      <c r="C217" s="188">
        <v>705.9</v>
      </c>
      <c r="D217" s="18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58"/>
      <c r="C218" s="188">
        <v>754.29</v>
      </c>
      <c r="D218" s="18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58"/>
      <c r="C219" s="188">
        <v>2458.8200000000002</v>
      </c>
      <c r="D219" s="18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58"/>
      <c r="C220" s="188">
        <v>2487.5</v>
      </c>
      <c r="D220" s="18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58"/>
      <c r="C221" s="188">
        <v>1197.03</v>
      </c>
      <c r="D221" s="18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58"/>
      <c r="C222" s="188">
        <v>3.19</v>
      </c>
      <c r="D222" s="18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58"/>
      <c r="C223" s="188">
        <v>1821.18</v>
      </c>
      <c r="D223" s="18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58"/>
      <c r="C224" s="188">
        <v>3.19</v>
      </c>
      <c r="D224" s="18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58"/>
      <c r="C225" s="188">
        <v>1640.65</v>
      </c>
      <c r="D225" s="18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58"/>
      <c r="C226" s="188">
        <v>3.19</v>
      </c>
      <c r="D226" s="18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58"/>
      <c r="C227" s="188">
        <v>5000</v>
      </c>
      <c r="D227" s="18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58"/>
      <c r="C228" s="188">
        <v>657.8</v>
      </c>
      <c r="D228" s="18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58"/>
      <c r="C229" s="188">
        <v>1963.21</v>
      </c>
      <c r="D229" s="18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58"/>
      <c r="C230" s="188">
        <v>5193.22</v>
      </c>
      <c r="D230" s="18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58"/>
      <c r="C231" s="188">
        <v>10423.25</v>
      </c>
      <c r="D231" s="18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58"/>
      <c r="C232" s="188">
        <v>10215.6</v>
      </c>
      <c r="D232" s="18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58"/>
      <c r="C233" s="188">
        <v>2188.5500000000002</v>
      </c>
      <c r="D233" s="18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58"/>
      <c r="C234" s="188">
        <v>4179.5600000000004</v>
      </c>
      <c r="D234" s="18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58"/>
      <c r="C235" s="188">
        <v>13106.93</v>
      </c>
      <c r="D235" s="18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58"/>
      <c r="C236" s="188">
        <v>4054.23</v>
      </c>
      <c r="D236" s="18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58"/>
      <c r="C237" s="188">
        <v>3.19</v>
      </c>
      <c r="D237" s="18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58"/>
      <c r="C238" s="188">
        <v>20000</v>
      </c>
      <c r="D238" s="18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58"/>
      <c r="C239" s="188">
        <v>2115.37</v>
      </c>
      <c r="D239" s="18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58"/>
      <c r="C240" s="188">
        <v>1.5</v>
      </c>
      <c r="D240" s="18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58">
        <v>45013</v>
      </c>
      <c r="C241" s="188"/>
      <c r="D241" s="188">
        <v>8000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58"/>
      <c r="C242" s="188">
        <v>1483.23</v>
      </c>
      <c r="D242" s="18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58"/>
      <c r="C243" s="188">
        <v>5476.02</v>
      </c>
      <c r="D243" s="18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58"/>
      <c r="C244" s="188">
        <v>1133.78</v>
      </c>
      <c r="D244" s="18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58"/>
      <c r="C245" s="188">
        <v>514.20000000000005</v>
      </c>
      <c r="D245" s="18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58">
        <v>45014</v>
      </c>
      <c r="C246" s="188">
        <v>9</v>
      </c>
      <c r="D246" s="18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58"/>
      <c r="C247" s="188">
        <v>9</v>
      </c>
      <c r="D247" s="18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58">
        <v>45015</v>
      </c>
      <c r="C248" s="188"/>
      <c r="D248" s="188">
        <v>34000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58"/>
      <c r="C249" s="188">
        <v>1099.0999999999999</v>
      </c>
      <c r="D249" s="18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58"/>
      <c r="C250" s="188">
        <v>3.19</v>
      </c>
      <c r="D250" s="18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58"/>
      <c r="C251" s="188">
        <v>14259.5</v>
      </c>
      <c r="D251" s="18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58"/>
      <c r="C252" s="188">
        <v>3.19</v>
      </c>
      <c r="D252" s="18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58"/>
      <c r="C253" s="188">
        <v>18000</v>
      </c>
      <c r="D253" s="18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58"/>
      <c r="C254" s="188">
        <v>3.19</v>
      </c>
      <c r="D254" s="18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58"/>
      <c r="C255" s="188">
        <v>17.600000000000001</v>
      </c>
      <c r="D255" s="18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58"/>
      <c r="C256" s="188">
        <v>9</v>
      </c>
      <c r="D256" s="18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58">
        <v>45016</v>
      </c>
      <c r="C257" s="188"/>
      <c r="D257" s="188">
        <v>7000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58"/>
      <c r="C258" s="188">
        <v>1640.65</v>
      </c>
      <c r="D258" s="18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58"/>
      <c r="C259" s="188">
        <v>3.19</v>
      </c>
      <c r="D259" s="18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58"/>
      <c r="C260" s="188">
        <v>600</v>
      </c>
      <c r="D260" s="18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58"/>
      <c r="C261" s="188">
        <v>1965.22</v>
      </c>
      <c r="D261" s="18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58"/>
      <c r="C262" s="188">
        <v>2522.6</v>
      </c>
      <c r="D262" s="18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58"/>
      <c r="C263" s="188">
        <v>330.05</v>
      </c>
      <c r="D263" s="18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58"/>
      <c r="C264" s="188">
        <v>329.97</v>
      </c>
      <c r="D264" s="18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58"/>
      <c r="C265" s="188">
        <v>3.19</v>
      </c>
      <c r="D265" s="18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58"/>
      <c r="C266" s="188">
        <v>3.19</v>
      </c>
      <c r="D266" s="18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58"/>
      <c r="C267" s="188">
        <v>2.2000000000000002</v>
      </c>
      <c r="D267" s="18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58"/>
      <c r="C268" s="188"/>
      <c r="D268" s="18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58"/>
      <c r="C269" s="188"/>
      <c r="D269" s="18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58"/>
      <c r="C270" s="188"/>
      <c r="D270" s="18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91" t="s">
        <v>181</v>
      </c>
      <c r="C271" s="192">
        <f t="shared" ref="C271:D271" si="0">SUM(C15:C270)</f>
        <v>1750686.3899999973</v>
      </c>
      <c r="D271" s="192">
        <f t="shared" si="0"/>
        <v>1748163.5699999998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739" t="s">
        <v>321</v>
      </c>
      <c r="C272" s="611"/>
      <c r="D272" s="186">
        <f>D13-C271+D271</f>
        <v>494.83000000240281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5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59"/>
      <c r="C274" s="2"/>
      <c r="D274" s="189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5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5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734" t="s">
        <v>322</v>
      </c>
      <c r="C277" s="605"/>
      <c r="D277" s="605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735" t="s">
        <v>323</v>
      </c>
      <c r="C278" s="605"/>
      <c r="D278" s="605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5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5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5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5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5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5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5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5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5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5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5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5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5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5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5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5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5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5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5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5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5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5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5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5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5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5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5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5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5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5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5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5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5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5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5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5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5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5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5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5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5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5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5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5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5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5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5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5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5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5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5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5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5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5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5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5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5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5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5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5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5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5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5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5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5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5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5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5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5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5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5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5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15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5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5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5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5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15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15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5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5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5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5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5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5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5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5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5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5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5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5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5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5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5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5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5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5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5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5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5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5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5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5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5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5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5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5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5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5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5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5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5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5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5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5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5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5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5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5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5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5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5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5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5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5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5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5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5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5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5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5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5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5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5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5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5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5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5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5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5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5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5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5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5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5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5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5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5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5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5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5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5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5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5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5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5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5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5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5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5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5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5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5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5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5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5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5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5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5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5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5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5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5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5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5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5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5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5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5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5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5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5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5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5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5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5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5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5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5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5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5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5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5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5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5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5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5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5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5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5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5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5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5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5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5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5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5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5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5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5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5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5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5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5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5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5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5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5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5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5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5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5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5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5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5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5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5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5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5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5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5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5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5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5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5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5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5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5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5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5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5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5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5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5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5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5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5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5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5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5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5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5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5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5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5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5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5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5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5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5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5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5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5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5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5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5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5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5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5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5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5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5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5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5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5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5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5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5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5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5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5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5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5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5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5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5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5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5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5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5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5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5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5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5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5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5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5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5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5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5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5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5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5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5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5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5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5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5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5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5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5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5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5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5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5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5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5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5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5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5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5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5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5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5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5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5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5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5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5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5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5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5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5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5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5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5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5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5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5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5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5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5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5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5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5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5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5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5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5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5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5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5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5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5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5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5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5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5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5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5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5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5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5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5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5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5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5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5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5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5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5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5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5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5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5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5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5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5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5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5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5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5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5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5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5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5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5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5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5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5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5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5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5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5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5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5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5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5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5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5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5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5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5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5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5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5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5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5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5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5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5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5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5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5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5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5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5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5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5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5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5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5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5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5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5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5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5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5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5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5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5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5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5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5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5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5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5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5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5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5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5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5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5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5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5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5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5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5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5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5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5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5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5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5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5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5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5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5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5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5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5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5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5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5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5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5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5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5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5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5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5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5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5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5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5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5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5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5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5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5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5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5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5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5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5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5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5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5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5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5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5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5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5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5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5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5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5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5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5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5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5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5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5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5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5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5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5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5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5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5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5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5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5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5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5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5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5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5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5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5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5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5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5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5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5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5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5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5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5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5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5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5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5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5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5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5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5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5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5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5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5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5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5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5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59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59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59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59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59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59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59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59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59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59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59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59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59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59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59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59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59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59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59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59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59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59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59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59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59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59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59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59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59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59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59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59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59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59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59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59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59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59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59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59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59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59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59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59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59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59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59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59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59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59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59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59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59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59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59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59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59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59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59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59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59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59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59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59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59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59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59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59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59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59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59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59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59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59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59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59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59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59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59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59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59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59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59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59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59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59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59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59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59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59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59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59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59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59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59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59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59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59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59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</sheetData>
  <mergeCells count="9">
    <mergeCell ref="B277:D277"/>
    <mergeCell ref="B278:D278"/>
    <mergeCell ref="A3:E3"/>
    <mergeCell ref="A4:E4"/>
    <mergeCell ref="A5:E5"/>
    <mergeCell ref="A8:E8"/>
    <mergeCell ref="A10:E10"/>
    <mergeCell ref="B13:C13"/>
    <mergeCell ref="B272:C272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5.5703125" customWidth="1"/>
    <col min="2" max="4" width="29.140625" customWidth="1"/>
    <col min="5" max="5" width="26.28515625" customWidth="1"/>
    <col min="6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736" t="s">
        <v>0</v>
      </c>
      <c r="C3" s="605"/>
      <c r="D3" s="60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736" t="s">
        <v>2</v>
      </c>
      <c r="C4" s="605"/>
      <c r="D4" s="605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736" t="s">
        <v>5</v>
      </c>
      <c r="C5" s="605"/>
      <c r="D5" s="605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>
      <c r="A8" s="737" t="s">
        <v>324</v>
      </c>
      <c r="B8" s="705"/>
      <c r="C8" s="705"/>
      <c r="D8" s="705"/>
      <c r="E8" s="706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>
      <c r="A10" s="738" t="s">
        <v>325</v>
      </c>
      <c r="B10" s="705"/>
      <c r="C10" s="705"/>
      <c r="D10" s="705"/>
      <c r="E10" s="70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39" t="s">
        <v>318</v>
      </c>
      <c r="C13" s="611"/>
      <c r="D13" s="186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7" t="s">
        <v>283</v>
      </c>
      <c r="C14" s="187" t="s">
        <v>319</v>
      </c>
      <c r="D14" s="187" t="s">
        <v>320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93"/>
      <c r="C15" s="188">
        <v>0</v>
      </c>
      <c r="D15" s="188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93"/>
      <c r="C16" s="188">
        <v>0</v>
      </c>
      <c r="D16" s="188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93"/>
      <c r="C17" s="188">
        <v>0</v>
      </c>
      <c r="D17" s="188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93"/>
      <c r="C18" s="188">
        <v>0</v>
      </c>
      <c r="D18" s="188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93"/>
      <c r="C19" s="188">
        <v>0</v>
      </c>
      <c r="D19" s="188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93"/>
      <c r="C20" s="188">
        <v>0</v>
      </c>
      <c r="D20" s="188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2"/>
      <c r="B21" s="193"/>
      <c r="C21" s="188">
        <v>0</v>
      </c>
      <c r="D21" s="188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2"/>
      <c r="B22" s="193"/>
      <c r="C22" s="188">
        <v>0</v>
      </c>
      <c r="D22" s="188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"/>
      <c r="B23" s="193"/>
      <c r="C23" s="188">
        <v>0</v>
      </c>
      <c r="D23" s="188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193"/>
      <c r="C24" s="188">
        <v>0</v>
      </c>
      <c r="D24" s="188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193"/>
      <c r="C25" s="188">
        <v>0</v>
      </c>
      <c r="D25" s="188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193"/>
      <c r="C26" s="188">
        <v>0</v>
      </c>
      <c r="D26" s="188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193"/>
      <c r="C27" s="188">
        <v>0</v>
      </c>
      <c r="D27" s="188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193"/>
      <c r="C28" s="188">
        <v>0</v>
      </c>
      <c r="D28" s="188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193"/>
      <c r="C29" s="188">
        <v>0</v>
      </c>
      <c r="D29" s="188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193"/>
      <c r="C30" s="188">
        <v>0</v>
      </c>
      <c r="D30" s="188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193"/>
      <c r="C31" s="188">
        <v>0</v>
      </c>
      <c r="D31" s="188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193"/>
      <c r="C32" s="188">
        <v>0</v>
      </c>
      <c r="D32" s="188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193"/>
      <c r="C33" s="188">
        <v>0</v>
      </c>
      <c r="D33" s="188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193"/>
      <c r="C34" s="188">
        <v>0</v>
      </c>
      <c r="D34" s="188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193"/>
      <c r="C35" s="188">
        <v>0</v>
      </c>
      <c r="D35" s="188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193"/>
      <c r="C36" s="188">
        <v>0</v>
      </c>
      <c r="D36" s="188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193"/>
      <c r="C37" s="188">
        <v>0</v>
      </c>
      <c r="D37" s="188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193"/>
      <c r="C38" s="188">
        <v>0</v>
      </c>
      <c r="D38" s="188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193"/>
      <c r="C39" s="188">
        <v>0</v>
      </c>
      <c r="D39" s="188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193"/>
      <c r="C40" s="188">
        <v>0</v>
      </c>
      <c r="D40" s="188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193"/>
      <c r="C41" s="188">
        <v>0</v>
      </c>
      <c r="D41" s="188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193"/>
      <c r="C42" s="188">
        <v>0</v>
      </c>
      <c r="D42" s="188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193"/>
      <c r="C43" s="188">
        <v>0</v>
      </c>
      <c r="D43" s="188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193"/>
      <c r="C44" s="188">
        <v>0</v>
      </c>
      <c r="D44" s="188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193"/>
      <c r="C45" s="188">
        <v>0</v>
      </c>
      <c r="D45" s="188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193"/>
      <c r="C46" s="188">
        <v>0</v>
      </c>
      <c r="D46" s="188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193"/>
      <c r="C47" s="188">
        <v>0</v>
      </c>
      <c r="D47" s="188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193"/>
      <c r="C48" s="188">
        <v>0</v>
      </c>
      <c r="D48" s="188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193"/>
      <c r="C49" s="188">
        <v>0</v>
      </c>
      <c r="D49" s="188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193"/>
      <c r="C50" s="188">
        <v>0</v>
      </c>
      <c r="D50" s="188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193"/>
      <c r="C51" s="188">
        <v>0</v>
      </c>
      <c r="D51" s="188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93"/>
      <c r="C52" s="188">
        <v>0</v>
      </c>
      <c r="D52" s="188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93"/>
      <c r="C53" s="188">
        <v>0</v>
      </c>
      <c r="D53" s="188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93"/>
      <c r="C54" s="188">
        <v>0</v>
      </c>
      <c r="D54" s="188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93"/>
      <c r="C55" s="188">
        <v>0</v>
      </c>
      <c r="D55" s="188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93"/>
      <c r="C56" s="188">
        <v>0</v>
      </c>
      <c r="D56" s="188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93"/>
      <c r="C57" s="188">
        <v>0</v>
      </c>
      <c r="D57" s="188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93"/>
      <c r="C58" s="188">
        <v>0</v>
      </c>
      <c r="D58" s="188"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193"/>
      <c r="C59" s="188">
        <v>0</v>
      </c>
      <c r="D59" s="188">
        <v>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93"/>
      <c r="C60" s="188">
        <v>0</v>
      </c>
      <c r="D60" s="188">
        <v>0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93"/>
      <c r="C61" s="188">
        <v>0</v>
      </c>
      <c r="D61" s="188"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93"/>
      <c r="C62" s="188">
        <v>0</v>
      </c>
      <c r="D62" s="188">
        <v>0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93"/>
      <c r="C63" s="188">
        <v>0</v>
      </c>
      <c r="D63" s="188">
        <v>0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193"/>
      <c r="C64" s="188">
        <v>0</v>
      </c>
      <c r="D64" s="188">
        <v>0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193"/>
      <c r="C65" s="188">
        <v>0</v>
      </c>
      <c r="D65" s="188">
        <v>0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93"/>
      <c r="C66" s="188">
        <v>0</v>
      </c>
      <c r="D66" s="188">
        <v>0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93"/>
      <c r="C67" s="188">
        <v>0</v>
      </c>
      <c r="D67" s="188">
        <v>0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93"/>
      <c r="C68" s="188">
        <v>0</v>
      </c>
      <c r="D68" s="188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93"/>
      <c r="C69" s="188">
        <v>0</v>
      </c>
      <c r="D69" s="188">
        <v>0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93"/>
      <c r="C70" s="188">
        <v>0</v>
      </c>
      <c r="D70" s="188">
        <v>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93"/>
      <c r="C71" s="188">
        <v>0</v>
      </c>
      <c r="D71" s="188">
        <v>0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93"/>
      <c r="C72" s="188">
        <v>0</v>
      </c>
      <c r="D72" s="188">
        <v>0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93"/>
      <c r="C73" s="188">
        <v>0</v>
      </c>
      <c r="D73" s="188">
        <v>0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93"/>
      <c r="C74" s="188">
        <v>0</v>
      </c>
      <c r="D74" s="188">
        <v>0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93"/>
      <c r="C75" s="188">
        <v>0</v>
      </c>
      <c r="D75" s="188">
        <v>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93"/>
      <c r="C76" s="188">
        <v>0</v>
      </c>
      <c r="D76" s="188">
        <v>0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93"/>
      <c r="C77" s="188">
        <v>0</v>
      </c>
      <c r="D77" s="188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93"/>
      <c r="C78" s="188">
        <v>0</v>
      </c>
      <c r="D78" s="188">
        <v>0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93"/>
      <c r="C79" s="188">
        <v>0</v>
      </c>
      <c r="D79" s="188">
        <v>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93"/>
      <c r="C80" s="188">
        <v>0</v>
      </c>
      <c r="D80" s="188">
        <v>0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93"/>
      <c r="C81" s="188">
        <v>0</v>
      </c>
      <c r="D81" s="188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93"/>
      <c r="C82" s="188">
        <v>0</v>
      </c>
      <c r="D82" s="188">
        <v>0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93"/>
      <c r="C83" s="188">
        <v>0</v>
      </c>
      <c r="D83" s="188">
        <v>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93"/>
      <c r="C84" s="188">
        <v>0</v>
      </c>
      <c r="D84" s="188">
        <v>0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93"/>
      <c r="C85" s="188">
        <v>0</v>
      </c>
      <c r="D85" s="188">
        <v>0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93"/>
      <c r="C86" s="188">
        <v>0</v>
      </c>
      <c r="D86" s="188">
        <v>0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93"/>
      <c r="C87" s="188">
        <v>0</v>
      </c>
      <c r="D87" s="188">
        <v>0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93"/>
      <c r="C88" s="188">
        <v>0</v>
      </c>
      <c r="D88" s="188">
        <v>0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93"/>
      <c r="C89" s="188">
        <v>0</v>
      </c>
      <c r="D89" s="188">
        <v>0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193"/>
      <c r="C90" s="188">
        <v>0</v>
      </c>
      <c r="D90" s="188">
        <v>0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93"/>
      <c r="C91" s="188">
        <v>0</v>
      </c>
      <c r="D91" s="188">
        <v>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93"/>
      <c r="C92" s="188">
        <v>0</v>
      </c>
      <c r="D92" s="188">
        <v>0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93"/>
      <c r="C93" s="188">
        <v>0</v>
      </c>
      <c r="D93" s="188">
        <v>0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93"/>
      <c r="C94" s="188">
        <v>0</v>
      </c>
      <c r="D94" s="188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93"/>
      <c r="C95" s="188">
        <v>0</v>
      </c>
      <c r="D95" s="188">
        <v>0</v>
      </c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93"/>
      <c r="C96" s="188">
        <v>0</v>
      </c>
      <c r="D96" s="188">
        <v>0</v>
      </c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93"/>
      <c r="C97" s="188">
        <v>0</v>
      </c>
      <c r="D97" s="188">
        <v>0</v>
      </c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93"/>
      <c r="C98" s="188">
        <v>0</v>
      </c>
      <c r="D98" s="188">
        <v>0</v>
      </c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93"/>
      <c r="C99" s="188">
        <v>0</v>
      </c>
      <c r="D99" s="188">
        <v>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93"/>
      <c r="C100" s="188">
        <v>0</v>
      </c>
      <c r="D100" s="188">
        <v>0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93"/>
      <c r="C101" s="188">
        <v>0</v>
      </c>
      <c r="D101" s="188">
        <v>0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93"/>
      <c r="C102" s="188">
        <v>0</v>
      </c>
      <c r="D102" s="188">
        <v>0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93"/>
      <c r="C103" s="188">
        <v>0</v>
      </c>
      <c r="D103" s="188">
        <v>0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93"/>
      <c r="C104" s="188">
        <v>0</v>
      </c>
      <c r="D104" s="188">
        <v>0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93"/>
      <c r="C105" s="188">
        <v>0</v>
      </c>
      <c r="D105" s="188">
        <v>0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93"/>
      <c r="C106" s="188">
        <v>0</v>
      </c>
      <c r="D106" s="188">
        <v>0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93"/>
      <c r="C107" s="188">
        <v>0</v>
      </c>
      <c r="D107" s="188">
        <v>0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93"/>
      <c r="C108" s="188">
        <v>0</v>
      </c>
      <c r="D108" s="188">
        <v>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93"/>
      <c r="C109" s="188">
        <v>0</v>
      </c>
      <c r="D109" s="188">
        <v>0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93"/>
      <c r="C110" s="188">
        <v>0</v>
      </c>
      <c r="D110" s="188">
        <v>0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93"/>
      <c r="C111" s="188">
        <v>0</v>
      </c>
      <c r="D111" s="188">
        <v>0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93"/>
      <c r="C112" s="188">
        <v>0</v>
      </c>
      <c r="D112" s="188">
        <v>0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93"/>
      <c r="C113" s="188">
        <v>0</v>
      </c>
      <c r="D113" s="188">
        <v>0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93"/>
      <c r="C114" s="188">
        <v>0</v>
      </c>
      <c r="D114" s="188">
        <v>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93"/>
      <c r="C115" s="188">
        <v>0</v>
      </c>
      <c r="D115" s="188">
        <v>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93"/>
      <c r="C116" s="188">
        <v>0</v>
      </c>
      <c r="D116" s="188">
        <v>0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93"/>
      <c r="C117" s="188">
        <v>0</v>
      </c>
      <c r="D117" s="188">
        <v>0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93"/>
      <c r="C118" s="188">
        <v>0</v>
      </c>
      <c r="D118" s="188">
        <v>0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93"/>
      <c r="C119" s="188">
        <v>0</v>
      </c>
      <c r="D119" s="188">
        <v>0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93"/>
      <c r="C120" s="188">
        <v>0</v>
      </c>
      <c r="D120" s="188">
        <v>0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93"/>
      <c r="C121" s="188">
        <v>0</v>
      </c>
      <c r="D121" s="188">
        <v>0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93"/>
      <c r="C122" s="188">
        <v>0</v>
      </c>
      <c r="D122" s="188">
        <v>0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93"/>
      <c r="C123" s="188">
        <v>0</v>
      </c>
      <c r="D123" s="188">
        <v>0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93"/>
      <c r="C124" s="188">
        <v>0</v>
      </c>
      <c r="D124" s="188">
        <v>0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93"/>
      <c r="C125" s="188">
        <v>0</v>
      </c>
      <c r="D125" s="188">
        <v>0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93"/>
      <c r="C126" s="188">
        <v>0</v>
      </c>
      <c r="D126" s="188">
        <v>0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93"/>
      <c r="C127" s="188">
        <v>0</v>
      </c>
      <c r="D127" s="188">
        <v>0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93"/>
      <c r="C128" s="188">
        <v>0</v>
      </c>
      <c r="D128" s="188">
        <v>0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93"/>
      <c r="C129" s="188">
        <v>0</v>
      </c>
      <c r="D129" s="188">
        <v>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93"/>
      <c r="C130" s="188">
        <v>0</v>
      </c>
      <c r="D130" s="188">
        <v>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93"/>
      <c r="C131" s="188">
        <v>0</v>
      </c>
      <c r="D131" s="188">
        <v>0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93"/>
      <c r="C132" s="188">
        <v>0</v>
      </c>
      <c r="D132" s="188">
        <v>0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93"/>
      <c r="C133" s="188">
        <v>0</v>
      </c>
      <c r="D133" s="188">
        <v>0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93"/>
      <c r="C134" s="188">
        <v>0</v>
      </c>
      <c r="D134" s="188">
        <v>0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93"/>
      <c r="C135" s="188">
        <v>0</v>
      </c>
      <c r="D135" s="188">
        <v>0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93"/>
      <c r="C136" s="188">
        <v>0</v>
      </c>
      <c r="D136" s="188">
        <v>0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93"/>
      <c r="C137" s="188">
        <v>0</v>
      </c>
      <c r="D137" s="188">
        <v>0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93"/>
      <c r="C138" s="188">
        <v>0</v>
      </c>
      <c r="D138" s="188">
        <v>0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93"/>
      <c r="C139" s="188">
        <v>0</v>
      </c>
      <c r="D139" s="188">
        <v>0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93"/>
      <c r="C140" s="188">
        <v>0</v>
      </c>
      <c r="D140" s="188">
        <v>0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93"/>
      <c r="C141" s="188">
        <v>0</v>
      </c>
      <c r="D141" s="188">
        <v>0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93"/>
      <c r="C142" s="188">
        <v>0</v>
      </c>
      <c r="D142" s="188">
        <v>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93"/>
      <c r="C143" s="188">
        <v>0</v>
      </c>
      <c r="D143" s="188">
        <v>0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93"/>
      <c r="C144" s="188">
        <v>0</v>
      </c>
      <c r="D144" s="188">
        <v>0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93"/>
      <c r="C145" s="188">
        <v>0</v>
      </c>
      <c r="D145" s="188">
        <v>0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93"/>
      <c r="C146" s="188">
        <v>0</v>
      </c>
      <c r="D146" s="188">
        <v>0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93"/>
      <c r="C147" s="188">
        <v>0</v>
      </c>
      <c r="D147" s="188">
        <v>0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93"/>
      <c r="C148" s="188">
        <v>0</v>
      </c>
      <c r="D148" s="188">
        <v>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93"/>
      <c r="C149" s="188">
        <v>0</v>
      </c>
      <c r="D149" s="188">
        <v>0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93"/>
      <c r="C150" s="188">
        <v>0</v>
      </c>
      <c r="D150" s="188">
        <v>0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93"/>
      <c r="C151" s="188">
        <v>0</v>
      </c>
      <c r="D151" s="188">
        <v>0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93"/>
      <c r="C152" s="188">
        <v>0</v>
      </c>
      <c r="D152" s="188">
        <v>0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93"/>
      <c r="C153" s="188">
        <v>0</v>
      </c>
      <c r="D153" s="188">
        <v>0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93"/>
      <c r="C154" s="188">
        <v>0</v>
      </c>
      <c r="D154" s="188">
        <v>0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93"/>
      <c r="C155" s="188">
        <v>0</v>
      </c>
      <c r="D155" s="188">
        <v>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93"/>
      <c r="C156" s="188">
        <v>0</v>
      </c>
      <c r="D156" s="188">
        <v>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93"/>
      <c r="C157" s="188">
        <v>0</v>
      </c>
      <c r="D157" s="188">
        <v>0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93"/>
      <c r="C158" s="188">
        <v>0</v>
      </c>
      <c r="D158" s="188">
        <v>0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93"/>
      <c r="C159" s="188">
        <v>0</v>
      </c>
      <c r="D159" s="188">
        <v>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93"/>
      <c r="C160" s="188">
        <v>0</v>
      </c>
      <c r="D160" s="188">
        <v>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93"/>
      <c r="C161" s="188">
        <v>0</v>
      </c>
      <c r="D161" s="188">
        <v>0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93"/>
      <c r="C162" s="188">
        <v>0</v>
      </c>
      <c r="D162" s="188">
        <v>0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93"/>
      <c r="C163" s="188">
        <v>0</v>
      </c>
      <c r="D163" s="188">
        <v>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93"/>
      <c r="C164" s="188">
        <v>0</v>
      </c>
      <c r="D164" s="188">
        <v>0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93"/>
      <c r="C165" s="188">
        <v>0</v>
      </c>
      <c r="D165" s="188">
        <v>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93"/>
      <c r="C166" s="188">
        <v>0</v>
      </c>
      <c r="D166" s="188">
        <v>0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93"/>
      <c r="C167" s="188">
        <v>0</v>
      </c>
      <c r="D167" s="188">
        <v>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93"/>
      <c r="C168" s="188">
        <v>0</v>
      </c>
      <c r="D168" s="188">
        <v>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93"/>
      <c r="C169" s="188">
        <v>0</v>
      </c>
      <c r="D169" s="188">
        <v>0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93"/>
      <c r="C170" s="188">
        <v>0</v>
      </c>
      <c r="D170" s="188">
        <v>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93"/>
      <c r="C171" s="188">
        <v>0</v>
      </c>
      <c r="D171" s="188">
        <v>0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93"/>
      <c r="C172" s="188">
        <v>0</v>
      </c>
      <c r="D172" s="188">
        <v>0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93"/>
      <c r="C173" s="188">
        <v>0</v>
      </c>
      <c r="D173" s="188">
        <v>0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93"/>
      <c r="C174" s="188">
        <v>0</v>
      </c>
      <c r="D174" s="188">
        <v>0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93"/>
      <c r="C175" s="188">
        <v>0</v>
      </c>
      <c r="D175" s="188">
        <v>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93"/>
      <c r="C176" s="188">
        <v>0</v>
      </c>
      <c r="D176" s="188">
        <v>0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93"/>
      <c r="C177" s="188">
        <v>0</v>
      </c>
      <c r="D177" s="188">
        <v>0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93"/>
      <c r="C178" s="188">
        <v>0</v>
      </c>
      <c r="D178" s="188">
        <v>0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93"/>
      <c r="C179" s="188">
        <v>0</v>
      </c>
      <c r="D179" s="188">
        <v>0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93"/>
      <c r="C180" s="188">
        <v>0</v>
      </c>
      <c r="D180" s="188">
        <v>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93"/>
      <c r="C181" s="188">
        <v>0</v>
      </c>
      <c r="D181" s="188">
        <v>0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93"/>
      <c r="C182" s="188">
        <v>0</v>
      </c>
      <c r="D182" s="188">
        <v>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93"/>
      <c r="C183" s="188">
        <v>0</v>
      </c>
      <c r="D183" s="188">
        <v>0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93"/>
      <c r="C184" s="188">
        <v>0</v>
      </c>
      <c r="D184" s="188">
        <v>0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93"/>
      <c r="C185" s="188">
        <v>0</v>
      </c>
      <c r="D185" s="188">
        <v>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93"/>
      <c r="C186" s="188">
        <v>0</v>
      </c>
      <c r="D186" s="188">
        <v>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93"/>
      <c r="C187" s="188">
        <v>0</v>
      </c>
      <c r="D187" s="188">
        <v>0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93"/>
      <c r="C188" s="188">
        <v>0</v>
      </c>
      <c r="D188" s="188">
        <v>0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93"/>
      <c r="C189" s="188">
        <v>0</v>
      </c>
      <c r="D189" s="188">
        <v>0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93"/>
      <c r="C190" s="188">
        <v>0</v>
      </c>
      <c r="D190" s="188">
        <v>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93"/>
      <c r="C191" s="188">
        <v>0</v>
      </c>
      <c r="D191" s="188">
        <v>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93"/>
      <c r="C192" s="188">
        <v>0</v>
      </c>
      <c r="D192" s="188">
        <v>0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93"/>
      <c r="C193" s="188">
        <v>0</v>
      </c>
      <c r="D193" s="188">
        <v>0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93"/>
      <c r="C194" s="188">
        <v>0</v>
      </c>
      <c r="D194" s="188">
        <v>0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93"/>
      <c r="C195" s="188">
        <v>0</v>
      </c>
      <c r="D195" s="188">
        <v>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93"/>
      <c r="C196" s="188">
        <v>0</v>
      </c>
      <c r="D196" s="188">
        <v>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93"/>
      <c r="C197" s="188">
        <v>0</v>
      </c>
      <c r="D197" s="188">
        <v>0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93"/>
      <c r="C198" s="188">
        <v>0</v>
      </c>
      <c r="D198" s="188">
        <v>0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93"/>
      <c r="C199" s="188">
        <v>0</v>
      </c>
      <c r="D199" s="188">
        <v>0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93"/>
      <c r="C200" s="188">
        <v>0</v>
      </c>
      <c r="D200" s="188">
        <v>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93"/>
      <c r="C201" s="188">
        <v>0</v>
      </c>
      <c r="D201" s="188">
        <v>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93"/>
      <c r="C202" s="188">
        <v>0</v>
      </c>
      <c r="D202" s="188">
        <v>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93"/>
      <c r="C203" s="188">
        <v>0</v>
      </c>
      <c r="D203" s="188">
        <v>0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93"/>
      <c r="C204" s="188">
        <v>0</v>
      </c>
      <c r="D204" s="188">
        <v>0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93"/>
      <c r="C205" s="188">
        <v>0</v>
      </c>
      <c r="D205" s="188">
        <v>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93"/>
      <c r="C206" s="188">
        <v>0</v>
      </c>
      <c r="D206" s="188">
        <v>0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93"/>
      <c r="C207" s="188">
        <v>0</v>
      </c>
      <c r="D207" s="188">
        <v>0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93"/>
      <c r="C208" s="188">
        <v>0</v>
      </c>
      <c r="D208" s="188">
        <v>0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93"/>
      <c r="C209" s="188">
        <v>0</v>
      </c>
      <c r="D209" s="188">
        <v>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93"/>
      <c r="C210" s="188">
        <v>0</v>
      </c>
      <c r="D210" s="188">
        <v>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93"/>
      <c r="C211" s="188">
        <v>0</v>
      </c>
      <c r="D211" s="188">
        <v>0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93"/>
      <c r="C212" s="188">
        <v>0</v>
      </c>
      <c r="D212" s="188">
        <v>0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93"/>
      <c r="C213" s="188">
        <v>0</v>
      </c>
      <c r="D213" s="188">
        <v>0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93"/>
      <c r="C214" s="188">
        <v>0</v>
      </c>
      <c r="D214" s="188">
        <v>0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93"/>
      <c r="C215" s="188">
        <v>0</v>
      </c>
      <c r="D215" s="188">
        <v>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93"/>
      <c r="C216" s="188">
        <v>0</v>
      </c>
      <c r="D216" s="188">
        <v>0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93"/>
      <c r="C217" s="188">
        <v>0</v>
      </c>
      <c r="D217" s="188">
        <v>0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93"/>
      <c r="C218" s="188">
        <v>0</v>
      </c>
      <c r="D218" s="188">
        <v>0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93"/>
      <c r="C219" s="188">
        <v>0</v>
      </c>
      <c r="D219" s="188">
        <v>0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93"/>
      <c r="C220" s="188">
        <v>0</v>
      </c>
      <c r="D220" s="188">
        <v>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93"/>
      <c r="C221" s="188">
        <v>0</v>
      </c>
      <c r="D221" s="188">
        <v>0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93"/>
      <c r="C222" s="188">
        <v>0</v>
      </c>
      <c r="D222" s="188">
        <v>0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93"/>
      <c r="C223" s="188">
        <v>0</v>
      </c>
      <c r="D223" s="188">
        <v>0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93"/>
      <c r="C224" s="188">
        <v>0</v>
      </c>
      <c r="D224" s="188">
        <v>0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93"/>
      <c r="C225" s="188">
        <v>0</v>
      </c>
      <c r="D225" s="188">
        <v>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93"/>
      <c r="C226" s="188">
        <v>0</v>
      </c>
      <c r="D226" s="188">
        <v>0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93"/>
      <c r="C227" s="188">
        <v>0</v>
      </c>
      <c r="D227" s="188">
        <v>0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93"/>
      <c r="C228" s="188">
        <v>0</v>
      </c>
      <c r="D228" s="188">
        <v>0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93"/>
      <c r="C229" s="188">
        <v>0</v>
      </c>
      <c r="D229" s="188">
        <v>0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93"/>
      <c r="C230" s="188">
        <v>0</v>
      </c>
      <c r="D230" s="188">
        <v>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93"/>
      <c r="C231" s="188">
        <v>0</v>
      </c>
      <c r="D231" s="188">
        <v>0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93"/>
      <c r="C232" s="188">
        <v>0</v>
      </c>
      <c r="D232" s="188">
        <v>0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93"/>
      <c r="C233" s="188">
        <v>0</v>
      </c>
      <c r="D233" s="188">
        <v>0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93"/>
      <c r="C234" s="188">
        <v>0</v>
      </c>
      <c r="D234" s="188">
        <v>0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93"/>
      <c r="C235" s="188">
        <v>0</v>
      </c>
      <c r="D235" s="188">
        <v>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93"/>
      <c r="C236" s="188">
        <v>0</v>
      </c>
      <c r="D236" s="188">
        <v>0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93"/>
      <c r="C237" s="188">
        <v>0</v>
      </c>
      <c r="D237" s="188">
        <v>0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93"/>
      <c r="C238" s="188">
        <v>0</v>
      </c>
      <c r="D238" s="188">
        <v>0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93"/>
      <c r="C239" s="188">
        <v>0</v>
      </c>
      <c r="D239" s="188">
        <v>0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93"/>
      <c r="C240" s="188">
        <v>0</v>
      </c>
      <c r="D240" s="188">
        <v>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93"/>
      <c r="C241" s="188">
        <v>0</v>
      </c>
      <c r="D241" s="188">
        <v>0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93"/>
      <c r="C242" s="188">
        <v>0</v>
      </c>
      <c r="D242" s="188">
        <v>0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93"/>
      <c r="C243" s="188">
        <v>0</v>
      </c>
      <c r="D243" s="188">
        <v>0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93"/>
      <c r="C244" s="188">
        <v>0</v>
      </c>
      <c r="D244" s="188">
        <v>0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93"/>
      <c r="C245" s="188">
        <v>0</v>
      </c>
      <c r="D245" s="188">
        <v>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93"/>
      <c r="C246" s="188">
        <v>0</v>
      </c>
      <c r="D246" s="188">
        <v>0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93"/>
      <c r="C247" s="188">
        <v>0</v>
      </c>
      <c r="D247" s="188">
        <v>0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93"/>
      <c r="C248" s="188">
        <v>0</v>
      </c>
      <c r="D248" s="188">
        <v>0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94" t="s">
        <v>181</v>
      </c>
      <c r="C249" s="192">
        <f t="shared" ref="C249:D249" si="0">SUM(C15:C248)</f>
        <v>0</v>
      </c>
      <c r="D249" s="192">
        <f t="shared" si="0"/>
        <v>0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739" t="s">
        <v>321</v>
      </c>
      <c r="C250" s="611"/>
      <c r="D250" s="186">
        <f>D13-C249+D249</f>
        <v>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734" t="s">
        <v>322</v>
      </c>
      <c r="C255" s="605"/>
      <c r="D255" s="60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735" t="s">
        <v>323</v>
      </c>
      <c r="C256" s="605"/>
      <c r="D256" s="60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">
    <mergeCell ref="B255:D255"/>
    <mergeCell ref="B256:D256"/>
    <mergeCell ref="B3:D3"/>
    <mergeCell ref="B4:D4"/>
    <mergeCell ref="B5:D5"/>
    <mergeCell ref="A8:E8"/>
    <mergeCell ref="A10:E10"/>
    <mergeCell ref="B13:C13"/>
    <mergeCell ref="B250:C250"/>
  </mergeCell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08"/>
  <sheetViews>
    <sheetView topLeftCell="A11" workbookViewId="0">
      <selection activeCell="D20" sqref="D20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>
      <c r="A1" s="2"/>
      <c r="B1" s="159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59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736" t="s">
        <v>0</v>
      </c>
      <c r="B3" s="605"/>
      <c r="C3" s="605"/>
      <c r="D3" s="605"/>
      <c r="E3" s="60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736" t="s">
        <v>2</v>
      </c>
      <c r="B4" s="605"/>
      <c r="C4" s="605"/>
      <c r="D4" s="605"/>
      <c r="E4" s="60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736" t="s">
        <v>5</v>
      </c>
      <c r="B5" s="605"/>
      <c r="C5" s="605"/>
      <c r="D5" s="605"/>
      <c r="E5" s="60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159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159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>
      <c r="A8" s="737" t="s">
        <v>1321</v>
      </c>
      <c r="B8" s="705"/>
      <c r="C8" s="705"/>
      <c r="D8" s="705"/>
      <c r="E8" s="706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15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>
      <c r="A10" s="738" t="s">
        <v>326</v>
      </c>
      <c r="B10" s="705"/>
      <c r="C10" s="705"/>
      <c r="D10" s="705"/>
      <c r="E10" s="70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5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5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739" t="s">
        <v>318</v>
      </c>
      <c r="C13" s="611"/>
      <c r="D13" s="186">
        <v>621.32000000000005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87" t="s">
        <v>283</v>
      </c>
      <c r="C14" s="187" t="s">
        <v>319</v>
      </c>
      <c r="D14" s="187" t="s">
        <v>320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58">
        <v>44993</v>
      </c>
      <c r="C15" s="188">
        <v>69.099999999999994</v>
      </c>
      <c r="D15" s="188">
        <v>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58"/>
      <c r="C16" s="188">
        <v>0</v>
      </c>
      <c r="D16" s="188">
        <v>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58"/>
      <c r="C17" s="188">
        <v>0</v>
      </c>
      <c r="D17" s="188">
        <v>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58"/>
      <c r="C18" s="188">
        <v>0</v>
      </c>
      <c r="D18" s="188">
        <v>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58"/>
      <c r="C19" s="188">
        <v>0</v>
      </c>
      <c r="D19" s="188">
        <v>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58"/>
      <c r="C20" s="188">
        <v>0</v>
      </c>
      <c r="D20" s="188">
        <v>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158"/>
      <c r="C21" s="188">
        <v>0</v>
      </c>
      <c r="D21" s="188">
        <v>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158"/>
      <c r="C22" s="188">
        <v>0</v>
      </c>
      <c r="D22" s="188">
        <v>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158"/>
      <c r="C23" s="188">
        <v>0</v>
      </c>
      <c r="D23" s="188">
        <v>0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158"/>
      <c r="C24" s="188">
        <v>0</v>
      </c>
      <c r="D24" s="188">
        <v>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158"/>
      <c r="C25" s="188">
        <v>0</v>
      </c>
      <c r="D25" s="188">
        <v>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158"/>
      <c r="C26" s="188">
        <v>0</v>
      </c>
      <c r="D26" s="188">
        <v>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158"/>
      <c r="C27" s="188">
        <v>0</v>
      </c>
      <c r="D27" s="188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158"/>
      <c r="C28" s="188">
        <v>0</v>
      </c>
      <c r="D28" s="188">
        <v>0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158"/>
      <c r="C29" s="188">
        <v>0</v>
      </c>
      <c r="D29" s="188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158"/>
      <c r="C30" s="188">
        <v>0</v>
      </c>
      <c r="D30" s="188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158"/>
      <c r="C31" s="188">
        <v>0</v>
      </c>
      <c r="D31" s="188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158"/>
      <c r="C32" s="188">
        <v>0</v>
      </c>
      <c r="D32" s="188">
        <v>0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158"/>
      <c r="C33" s="188">
        <v>0</v>
      </c>
      <c r="D33" s="188">
        <v>0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158"/>
      <c r="C34" s="188">
        <v>0</v>
      </c>
      <c r="D34" s="188">
        <v>0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158"/>
      <c r="C35" s="188">
        <v>0</v>
      </c>
      <c r="D35" s="188">
        <v>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158"/>
      <c r="C36" s="188">
        <v>0</v>
      </c>
      <c r="D36" s="188">
        <v>0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158"/>
      <c r="C37" s="188">
        <v>0</v>
      </c>
      <c r="D37" s="188">
        <v>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158"/>
      <c r="C38" s="188">
        <v>0</v>
      </c>
      <c r="D38" s="188"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158"/>
      <c r="C39" s="188">
        <v>0</v>
      </c>
      <c r="D39" s="188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158"/>
      <c r="C40" s="188">
        <v>0</v>
      </c>
      <c r="D40" s="188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158"/>
      <c r="C41" s="188">
        <v>0</v>
      </c>
      <c r="D41" s="188">
        <v>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158"/>
      <c r="C42" s="188">
        <v>0</v>
      </c>
      <c r="D42" s="188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158"/>
      <c r="C43" s="188">
        <v>0</v>
      </c>
      <c r="D43" s="188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158"/>
      <c r="C44" s="188">
        <v>0</v>
      </c>
      <c r="D44" s="188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158"/>
      <c r="C45" s="188">
        <v>0</v>
      </c>
      <c r="D45" s="188">
        <v>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158"/>
      <c r="C46" s="188">
        <v>0</v>
      </c>
      <c r="D46" s="188"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158"/>
      <c r="C47" s="188">
        <v>0</v>
      </c>
      <c r="D47" s="188">
        <v>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158"/>
      <c r="C48" s="188">
        <v>0</v>
      </c>
      <c r="D48" s="188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158"/>
      <c r="C49" s="188">
        <v>0</v>
      </c>
      <c r="D49" s="188">
        <v>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158"/>
      <c r="C50" s="188">
        <v>0</v>
      </c>
      <c r="D50" s="188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158"/>
      <c r="C51" s="188">
        <v>0</v>
      </c>
      <c r="D51" s="188">
        <v>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158"/>
      <c r="C52" s="188">
        <v>0</v>
      </c>
      <c r="D52" s="188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158"/>
      <c r="C53" s="188">
        <v>0</v>
      </c>
      <c r="D53" s="188">
        <v>0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158"/>
      <c r="C54" s="188">
        <v>0</v>
      </c>
      <c r="D54" s="188"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158"/>
      <c r="C55" s="188">
        <v>0</v>
      </c>
      <c r="D55" s="188">
        <v>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158"/>
      <c r="C56" s="188">
        <v>0</v>
      </c>
      <c r="D56" s="188">
        <v>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158"/>
      <c r="C57" s="188">
        <v>0</v>
      </c>
      <c r="D57" s="188">
        <v>0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191" t="s">
        <v>181</v>
      </c>
      <c r="C58" s="192">
        <f t="shared" ref="C58:D58" si="0">SUM(C15:C57)</f>
        <v>69.099999999999994</v>
      </c>
      <c r="D58" s="192">
        <f t="shared" si="0"/>
        <v>0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740" t="s">
        <v>321</v>
      </c>
      <c r="C59" s="741"/>
      <c r="D59" s="186">
        <f>D13-C58+D58</f>
        <v>552.22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159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15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159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159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734" t="s">
        <v>322</v>
      </c>
      <c r="C64" s="734"/>
      <c r="D64" s="734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735" t="s">
        <v>323</v>
      </c>
      <c r="C65" s="735"/>
      <c r="D65" s="735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15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15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15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15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15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15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15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15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15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15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15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15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15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15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15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15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15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15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15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15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15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15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15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15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15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15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15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15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15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15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15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15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15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15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15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15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15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15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15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15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15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15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15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15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15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5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5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5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5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5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5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5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5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5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5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5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5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5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5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5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5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5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5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5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5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5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5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5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5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5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5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5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5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5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5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5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5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5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5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5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5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5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5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5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5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5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5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5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5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5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5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5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5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5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5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5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5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5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5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5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5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5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5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5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5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5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5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5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5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5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5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5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5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5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5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5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5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5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5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5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5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5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5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5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5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5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5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5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5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5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5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5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5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5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5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5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5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5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5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5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5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5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5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5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5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5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5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5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5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5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5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5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5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5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5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5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5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5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5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5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5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5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5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5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5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5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5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5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5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5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5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5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5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5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5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5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5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5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5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5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5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5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5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5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5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5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5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5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5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5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5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5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5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5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5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5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5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5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5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5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5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5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5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5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5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5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5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5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5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5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5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5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5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5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5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5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5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5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5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5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5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5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5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5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5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5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5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5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5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5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5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5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5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5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5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5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5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5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5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5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5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5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5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5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5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5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5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5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5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5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5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5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5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5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5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5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5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5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5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5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5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5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5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5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5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5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5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5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5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5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5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5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5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5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5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5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5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5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5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5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5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5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5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5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5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15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5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5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5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5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15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15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5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5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5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5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5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5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5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5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5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5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5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5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5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5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5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5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5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5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5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5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5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5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5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5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5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5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5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5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5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5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5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5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5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5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5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5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5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5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5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5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5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5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5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5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5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5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5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5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5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5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5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5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5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5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5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5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5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5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5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5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5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5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5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5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5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5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5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5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5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5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5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5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5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5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5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5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5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5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5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5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5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5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5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5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5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5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5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5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5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5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5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5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5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5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5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5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5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5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5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5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5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5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5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5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5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5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5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5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5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5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5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5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5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5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5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5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5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5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5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5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5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5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5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5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5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5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5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5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5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5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5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5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5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5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5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5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5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5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5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5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5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5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5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5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5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5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5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5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5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5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5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5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5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5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5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5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5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5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5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5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5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5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5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5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5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5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5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5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5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5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5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5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5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5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5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5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5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5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5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5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5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5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5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5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5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5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5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5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5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5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5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5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5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5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5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5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5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5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5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5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5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5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5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5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5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5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5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5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5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5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5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5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5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5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5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5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5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5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5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5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5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5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5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5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5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5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5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5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5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5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5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5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5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5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5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5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5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5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5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5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5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5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5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5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5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5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5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5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5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5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5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5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5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5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5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5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5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5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5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5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5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5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5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5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5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5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5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5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5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5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5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5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5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5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5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5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5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5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5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5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5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5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5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5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5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5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5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5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5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5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5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5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5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5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5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5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5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5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5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5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5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5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5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5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5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5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5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5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5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5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5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5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5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5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5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5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5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5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5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5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5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5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5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5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5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5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5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5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5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5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5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5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5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5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5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5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5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5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5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5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5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5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5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5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5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5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5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5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5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5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5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</sheetData>
  <mergeCells count="9">
    <mergeCell ref="B64:D64"/>
    <mergeCell ref="B65:D65"/>
    <mergeCell ref="A3:E3"/>
    <mergeCell ref="A4:E4"/>
    <mergeCell ref="A5:E5"/>
    <mergeCell ref="A8:E8"/>
    <mergeCell ref="A10:E10"/>
    <mergeCell ref="B13:C13"/>
    <mergeCell ref="B59:C59"/>
  </mergeCells>
  <pageMargins left="0.511811024" right="0.511811024" top="0.78740157499999996" bottom="0.78740157499999996" header="0" footer="0"/>
  <pageSetup paperSize="9" scale="6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7" workbookViewId="0">
      <selection activeCell="E14" sqref="E14"/>
    </sheetView>
  </sheetViews>
  <sheetFormatPr defaultColWidth="14.42578125" defaultRowHeight="15" customHeight="1"/>
  <cols>
    <col min="1" max="1" width="60" customWidth="1"/>
    <col min="2" max="7" width="22.85546875" customWidth="1"/>
    <col min="8" max="26" width="9.140625" customWidth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2"/>
      <c r="B2" s="696" t="s">
        <v>0</v>
      </c>
      <c r="C2" s="605"/>
      <c r="D2" s="605"/>
      <c r="E2" s="605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2"/>
      <c r="B3" s="709" t="s">
        <v>2</v>
      </c>
      <c r="C3" s="605"/>
      <c r="D3" s="605"/>
      <c r="E3" s="60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>
      <c r="A4" s="2"/>
      <c r="B4" s="745" t="s">
        <v>5</v>
      </c>
      <c r="C4" s="605"/>
      <c r="D4" s="605"/>
      <c r="E4" s="60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>
      <c r="A8" s="746" t="s">
        <v>327</v>
      </c>
      <c r="B8" s="620"/>
      <c r="C8" s="620"/>
      <c r="D8" s="620"/>
      <c r="E8" s="620"/>
      <c r="F8" s="620"/>
      <c r="G8" s="61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747" t="s">
        <v>11</v>
      </c>
      <c r="B9" s="748" t="s">
        <v>1320</v>
      </c>
      <c r="C9" s="620"/>
      <c r="D9" s="620"/>
      <c r="E9" s="620"/>
      <c r="F9" s="620"/>
      <c r="G9" s="61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602"/>
      <c r="B10" s="749" t="s">
        <v>328</v>
      </c>
      <c r="C10" s="673"/>
      <c r="D10" s="673"/>
      <c r="E10" s="673"/>
      <c r="F10" s="673"/>
      <c r="G10" s="60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742" t="s">
        <v>329</v>
      </c>
      <c r="B11" s="622"/>
      <c r="C11" s="663"/>
      <c r="D11" s="663"/>
      <c r="E11" s="663"/>
      <c r="F11" s="663"/>
      <c r="G11" s="61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>
      <c r="A12" s="602"/>
      <c r="B12" s="195" t="s">
        <v>330</v>
      </c>
      <c r="C12" s="195" t="s">
        <v>331</v>
      </c>
      <c r="D12" s="195" t="s">
        <v>332</v>
      </c>
      <c r="E12" s="195" t="s">
        <v>333</v>
      </c>
      <c r="F12" s="195" t="s">
        <v>334</v>
      </c>
      <c r="G12" s="196" t="s">
        <v>335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>
      <c r="A13" s="197" t="s">
        <v>336</v>
      </c>
      <c r="B13" s="198">
        <v>188.68</v>
      </c>
      <c r="C13" s="199">
        <v>0</v>
      </c>
      <c r="D13" s="199">
        <v>0</v>
      </c>
      <c r="E13" s="199">
        <v>2.2200000000000002</v>
      </c>
      <c r="F13" s="199">
        <v>0</v>
      </c>
      <c r="G13" s="199">
        <f t="shared" ref="G13:G17" si="0">B13-C13+D13+E13-F13</f>
        <v>190.9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>
      <c r="A14" s="197" t="s">
        <v>337</v>
      </c>
      <c r="B14" s="198">
        <v>620711.18999999994</v>
      </c>
      <c r="C14" s="199">
        <v>563900</v>
      </c>
      <c r="D14" s="199">
        <v>641000</v>
      </c>
      <c r="E14" s="199">
        <f>3447.55+6272.79</f>
        <v>9720.34</v>
      </c>
      <c r="F14" s="199">
        <v>0</v>
      </c>
      <c r="G14" s="199">
        <f t="shared" si="0"/>
        <v>707531.52999999991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>
      <c r="A15" s="197" t="s">
        <v>338</v>
      </c>
      <c r="B15" s="198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f t="shared" si="0"/>
        <v>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>
      <c r="A16" s="197" t="s">
        <v>338</v>
      </c>
      <c r="B16" s="198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>
      <c r="A17" s="197" t="s">
        <v>338</v>
      </c>
      <c r="B17" s="198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00" t="s">
        <v>339</v>
      </c>
      <c r="B18" s="201">
        <f t="shared" ref="B18:G18" si="1">SUM(B13:B17)</f>
        <v>620899.87</v>
      </c>
      <c r="C18" s="201">
        <f t="shared" si="1"/>
        <v>563900</v>
      </c>
      <c r="D18" s="201">
        <f t="shared" si="1"/>
        <v>641000</v>
      </c>
      <c r="E18" s="201">
        <f t="shared" si="1"/>
        <v>9722.56</v>
      </c>
      <c r="F18" s="201">
        <f t="shared" si="1"/>
        <v>0</v>
      </c>
      <c r="G18" s="201">
        <f t="shared" si="1"/>
        <v>707722.42999999993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>
      <c r="A19" s="742" t="s">
        <v>340</v>
      </c>
      <c r="B19" s="743" t="s">
        <v>340</v>
      </c>
      <c r="C19" s="620"/>
      <c r="D19" s="620"/>
      <c r="E19" s="620"/>
      <c r="F19" s="611"/>
      <c r="G19" s="202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>
      <c r="A20" s="602"/>
      <c r="B20" s="195" t="s">
        <v>330</v>
      </c>
      <c r="C20" s="195" t="s">
        <v>331</v>
      </c>
      <c r="D20" s="195" t="s">
        <v>332</v>
      </c>
      <c r="E20" s="195" t="s">
        <v>333</v>
      </c>
      <c r="F20" s="195" t="s">
        <v>334</v>
      </c>
      <c r="G20" s="196" t="s">
        <v>335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97" t="s">
        <v>338</v>
      </c>
      <c r="B21" s="198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97" t="s">
        <v>338</v>
      </c>
      <c r="B22" s="198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200" t="s">
        <v>341</v>
      </c>
      <c r="B23" s="201">
        <f t="shared" ref="B23:G23" si="3">SUM(B21:B22)</f>
        <v>0</v>
      </c>
      <c r="C23" s="201">
        <f t="shared" si="3"/>
        <v>0</v>
      </c>
      <c r="D23" s="201">
        <f t="shared" si="3"/>
        <v>0</v>
      </c>
      <c r="E23" s="201">
        <f t="shared" si="3"/>
        <v>0</v>
      </c>
      <c r="F23" s="201">
        <f t="shared" si="3"/>
        <v>0</v>
      </c>
      <c r="G23" s="201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03" t="s">
        <v>181</v>
      </c>
      <c r="B24" s="203">
        <f t="shared" ref="B24:G24" si="4">B18+B23</f>
        <v>620899.87</v>
      </c>
      <c r="C24" s="203">
        <f t="shared" si="4"/>
        <v>563900</v>
      </c>
      <c r="D24" s="203">
        <f t="shared" si="4"/>
        <v>641000</v>
      </c>
      <c r="E24" s="203">
        <f t="shared" si="4"/>
        <v>9722.56</v>
      </c>
      <c r="F24" s="203">
        <f t="shared" si="4"/>
        <v>0</v>
      </c>
      <c r="G24" s="203">
        <f t="shared" si="4"/>
        <v>707722.42999999993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>
      <c r="A29" s="2"/>
      <c r="B29" s="744" t="s">
        <v>342</v>
      </c>
      <c r="C29" s="605"/>
      <c r="D29" s="605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>
      <c r="A30" s="2"/>
      <c r="B30" s="744" t="s">
        <v>343</v>
      </c>
      <c r="C30" s="605"/>
      <c r="D30" s="605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E59" sqref="A1:H59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</row>
    <row r="2" spans="1:26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</row>
    <row r="3" spans="1:26" ht="15.75">
      <c r="A3" s="204"/>
      <c r="B3" s="709" t="s">
        <v>0</v>
      </c>
      <c r="C3" s="605"/>
      <c r="D3" s="605"/>
      <c r="E3" s="205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</row>
    <row r="4" spans="1:26" ht="15.75">
      <c r="A4" s="204"/>
      <c r="B4" s="709" t="s">
        <v>2</v>
      </c>
      <c r="C4" s="605"/>
      <c r="D4" s="605"/>
      <c r="E4" s="205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</row>
    <row r="5" spans="1:26">
      <c r="A5" s="204"/>
      <c r="B5" s="753" t="s">
        <v>5</v>
      </c>
      <c r="C5" s="605"/>
      <c r="D5" s="605"/>
      <c r="E5" s="206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</row>
    <row r="6" spans="1:26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</row>
    <row r="7" spans="1:26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</row>
    <row r="8" spans="1:26" ht="31.5">
      <c r="A8" s="754" t="s">
        <v>344</v>
      </c>
      <c r="B8" s="620"/>
      <c r="C8" s="620"/>
      <c r="D8" s="648"/>
      <c r="E8" s="207" t="s">
        <v>1</v>
      </c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</row>
    <row r="9" spans="1:26" ht="15.75">
      <c r="A9" s="618" t="s">
        <v>7</v>
      </c>
      <c r="B9" s="648"/>
      <c r="C9" s="665" t="s">
        <v>8</v>
      </c>
      <c r="D9" s="648"/>
      <c r="E9" s="207" t="s">
        <v>269</v>
      </c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</row>
    <row r="10" spans="1:26" ht="24" customHeight="1">
      <c r="A10" s="755" t="s">
        <v>345</v>
      </c>
      <c r="B10" s="648"/>
      <c r="C10" s="750" t="s">
        <v>12</v>
      </c>
      <c r="D10" s="620"/>
      <c r="E10" s="208" t="s">
        <v>1320</v>
      </c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</row>
    <row r="11" spans="1:26">
      <c r="A11" s="204"/>
      <c r="B11" s="204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4"/>
      <c r="P11" s="204"/>
      <c r="Q11" s="204"/>
      <c r="R11" s="204"/>
      <c r="S11" s="204"/>
      <c r="T11" s="204"/>
      <c r="U11" s="204"/>
      <c r="V11" s="204"/>
      <c r="W11" s="204"/>
      <c r="X11" s="204"/>
      <c r="Y11" s="204"/>
      <c r="Z11" s="204"/>
    </row>
    <row r="12" spans="1:26" ht="15.75" customHeight="1">
      <c r="A12" s="204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</row>
    <row r="13" spans="1:26">
      <c r="A13" s="204"/>
      <c r="B13" s="701" t="s">
        <v>346</v>
      </c>
      <c r="C13" s="620"/>
      <c r="D13" s="611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</row>
    <row r="14" spans="1:26">
      <c r="A14" s="204"/>
      <c r="B14" s="751" t="s">
        <v>347</v>
      </c>
      <c r="C14" s="620"/>
      <c r="D14" s="611"/>
      <c r="E14" s="752"/>
      <c r="F14" s="605"/>
      <c r="G14" s="605"/>
      <c r="H14" s="605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</row>
    <row r="15" spans="1:26" ht="15.75">
      <c r="A15" s="204"/>
      <c r="B15" s="209" t="s">
        <v>348</v>
      </c>
      <c r="C15" s="210" t="s">
        <v>349</v>
      </c>
      <c r="D15" s="210">
        <v>146774.68</v>
      </c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</row>
    <row r="16" spans="1:26" ht="15.75">
      <c r="A16" s="204"/>
      <c r="B16" s="209" t="s">
        <v>350</v>
      </c>
      <c r="C16" s="210" t="s">
        <v>351</v>
      </c>
      <c r="D16" s="210">
        <v>131357.76000000001</v>
      </c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</row>
    <row r="17" spans="1:26" ht="15.75">
      <c r="A17" s="204"/>
      <c r="B17" s="209" t="s">
        <v>352</v>
      </c>
      <c r="C17" s="210" t="s">
        <v>353</v>
      </c>
      <c r="D17" s="210">
        <v>0</v>
      </c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</row>
    <row r="18" spans="1:26" ht="15.75">
      <c r="A18" s="204"/>
      <c r="B18" s="211" t="s">
        <v>354</v>
      </c>
      <c r="C18" s="210" t="s">
        <v>355</v>
      </c>
      <c r="D18" s="210">
        <v>14601.59</v>
      </c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</row>
    <row r="19" spans="1:26" ht="15.75">
      <c r="A19" s="204"/>
      <c r="B19" s="209" t="s">
        <v>356</v>
      </c>
      <c r="C19" s="210" t="s">
        <v>357</v>
      </c>
      <c r="D19" s="210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</row>
    <row r="20" spans="1:26" ht="15.75" customHeight="1">
      <c r="A20" s="204"/>
      <c r="B20" s="211" t="s">
        <v>358</v>
      </c>
      <c r="C20" s="210" t="s">
        <v>359</v>
      </c>
      <c r="D20" s="210">
        <v>3404.21</v>
      </c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</row>
    <row r="21" spans="1:26" ht="15.75" customHeight="1">
      <c r="A21" s="204"/>
      <c r="B21" s="209" t="s">
        <v>360</v>
      </c>
      <c r="C21" s="210" t="s">
        <v>361</v>
      </c>
      <c r="D21" s="210">
        <v>0</v>
      </c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</row>
    <row r="22" spans="1:26" ht="15.75" customHeight="1">
      <c r="A22" s="204"/>
      <c r="B22" s="209" t="s">
        <v>362</v>
      </c>
      <c r="C22" s="210" t="s">
        <v>363</v>
      </c>
      <c r="D22" s="210">
        <v>508.6</v>
      </c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</row>
    <row r="23" spans="1:26" ht="15.75" customHeight="1">
      <c r="A23" s="204"/>
      <c r="B23" s="756" t="s">
        <v>364</v>
      </c>
      <c r="C23" s="611"/>
      <c r="D23" s="212">
        <f>SUM(D15:D22)</f>
        <v>296646.84000000003</v>
      </c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</row>
    <row r="24" spans="1:26" ht="15.75" customHeight="1">
      <c r="A24" s="204"/>
      <c r="B24" s="213"/>
      <c r="C24" s="21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</row>
    <row r="25" spans="1:26" ht="15.75" customHeight="1">
      <c r="A25" s="204"/>
      <c r="B25" s="701" t="s">
        <v>365</v>
      </c>
      <c r="C25" s="620"/>
      <c r="D25" s="611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</row>
    <row r="26" spans="1:26" ht="15.75" customHeight="1">
      <c r="A26" s="204"/>
      <c r="B26" s="751" t="s">
        <v>366</v>
      </c>
      <c r="C26" s="620"/>
      <c r="D26" s="611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</row>
    <row r="27" spans="1:26" ht="15.75" customHeight="1">
      <c r="A27" s="204"/>
      <c r="B27" s="209" t="s">
        <v>367</v>
      </c>
      <c r="C27" s="210" t="s">
        <v>50</v>
      </c>
      <c r="D27" s="210">
        <v>15018.2</v>
      </c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</row>
    <row r="28" spans="1:26" ht="15.75" customHeight="1">
      <c r="A28" s="204"/>
      <c r="B28" s="209" t="s">
        <v>301</v>
      </c>
      <c r="C28" s="210" t="s">
        <v>368</v>
      </c>
      <c r="D28" s="210">
        <v>4831.1899999999996</v>
      </c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</row>
    <row r="29" spans="1:26" ht="15.75" customHeight="1">
      <c r="A29" s="204"/>
      <c r="B29" s="209" t="s">
        <v>297</v>
      </c>
      <c r="C29" s="210" t="s">
        <v>52</v>
      </c>
      <c r="D29" s="210">
        <v>13936.02</v>
      </c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</row>
    <row r="30" spans="1:26" ht="15.75" customHeight="1">
      <c r="A30" s="204"/>
      <c r="B30" s="211" t="s">
        <v>369</v>
      </c>
      <c r="C30" s="210" t="s">
        <v>53</v>
      </c>
      <c r="D30" s="210">
        <v>0</v>
      </c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</row>
    <row r="31" spans="1:26" ht="15.75" customHeight="1">
      <c r="A31" s="204"/>
      <c r="B31" s="211" t="s">
        <v>370</v>
      </c>
      <c r="C31" s="210" t="s">
        <v>54</v>
      </c>
      <c r="D31" s="210">
        <v>0</v>
      </c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</row>
    <row r="32" spans="1:26" ht="15.75" customHeight="1">
      <c r="A32" s="204"/>
      <c r="B32" s="215" t="s">
        <v>371</v>
      </c>
      <c r="C32" s="216" t="s">
        <v>55</v>
      </c>
      <c r="D32" s="216">
        <f>D33+D35+D37+D40+D43</f>
        <v>3930.86</v>
      </c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</row>
    <row r="33" spans="1:26" ht="15.75" customHeight="1">
      <c r="A33" s="204"/>
      <c r="B33" s="217" t="s">
        <v>372</v>
      </c>
      <c r="C33" s="218" t="s">
        <v>373</v>
      </c>
      <c r="D33" s="218">
        <f>D34</f>
        <v>3930.86</v>
      </c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</row>
    <row r="34" spans="1:26" ht="15.75" customHeight="1">
      <c r="A34" s="204"/>
      <c r="B34" s="219" t="s">
        <v>374</v>
      </c>
      <c r="C34" s="220" t="s">
        <v>375</v>
      </c>
      <c r="D34" s="220">
        <v>3930.86</v>
      </c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</row>
    <row r="35" spans="1:26" ht="15.75" customHeight="1">
      <c r="A35" s="204"/>
      <c r="B35" s="217" t="s">
        <v>376</v>
      </c>
      <c r="C35" s="218" t="s">
        <v>58</v>
      </c>
      <c r="D35" s="218">
        <f>D36</f>
        <v>0</v>
      </c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</row>
    <row r="36" spans="1:26" ht="15.75" customHeight="1">
      <c r="A36" s="204"/>
      <c r="B36" s="219" t="s">
        <v>377</v>
      </c>
      <c r="C36" s="220" t="s">
        <v>59</v>
      </c>
      <c r="D36" s="220">
        <v>0</v>
      </c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</row>
    <row r="37" spans="1:26" ht="15.75" customHeight="1">
      <c r="A37" s="204"/>
      <c r="B37" s="217" t="s">
        <v>378</v>
      </c>
      <c r="C37" s="218" t="s">
        <v>60</v>
      </c>
      <c r="D37" s="218">
        <f>SUM(D38:D39)</f>
        <v>0</v>
      </c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</row>
    <row r="38" spans="1:26" ht="15.75" customHeight="1">
      <c r="A38" s="204"/>
      <c r="B38" s="219" t="s">
        <v>379</v>
      </c>
      <c r="C38" s="220" t="s">
        <v>61</v>
      </c>
      <c r="D38" s="220">
        <v>0</v>
      </c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</row>
    <row r="39" spans="1:26" ht="15.75" customHeight="1">
      <c r="A39" s="204"/>
      <c r="B39" s="219" t="s">
        <v>380</v>
      </c>
      <c r="C39" s="220" t="s">
        <v>62</v>
      </c>
      <c r="D39" s="220">
        <v>0</v>
      </c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spans="1:26" ht="15.75" customHeight="1">
      <c r="A40" s="204"/>
      <c r="B40" s="217" t="s">
        <v>381</v>
      </c>
      <c r="C40" s="218" t="s">
        <v>63</v>
      </c>
      <c r="D40" s="218">
        <f>SUM(D41:D42)</f>
        <v>0</v>
      </c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</row>
    <row r="41" spans="1:26" ht="15.75" customHeight="1">
      <c r="A41" s="204"/>
      <c r="B41" s="219" t="s">
        <v>382</v>
      </c>
      <c r="C41" s="220" t="s">
        <v>64</v>
      </c>
      <c r="D41" s="220">
        <v>0</v>
      </c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spans="1:26" ht="15.75" customHeight="1">
      <c r="A42" s="204"/>
      <c r="B42" s="219" t="s">
        <v>383</v>
      </c>
      <c r="C42" s="220" t="s">
        <v>65</v>
      </c>
      <c r="D42" s="220">
        <v>0</v>
      </c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spans="1:26" ht="15.75" customHeight="1">
      <c r="A43" s="204"/>
      <c r="B43" s="217" t="s">
        <v>384</v>
      </c>
      <c r="C43" s="218" t="s">
        <v>385</v>
      </c>
      <c r="D43" s="218">
        <v>0</v>
      </c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spans="1:26" ht="15.75" customHeight="1">
      <c r="A44" s="204"/>
      <c r="B44" s="221" t="s">
        <v>386</v>
      </c>
      <c r="C44" s="220" t="s">
        <v>67</v>
      </c>
      <c r="D44" s="220">
        <v>241.08</v>
      </c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spans="1:26" ht="15.75" customHeight="1">
      <c r="A45" s="204"/>
      <c r="B45" s="221" t="s">
        <v>387</v>
      </c>
      <c r="C45" s="222" t="s">
        <v>68</v>
      </c>
      <c r="D45" s="222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spans="1:26" ht="15.75" customHeight="1">
      <c r="A46" s="204"/>
      <c r="B46" s="756" t="s">
        <v>388</v>
      </c>
      <c r="C46" s="611"/>
      <c r="D46" s="212">
        <f>SUM(D27:D31)+D32+D35+D37+D40+D43+D44+D45</f>
        <v>37957.350000000006</v>
      </c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spans="1:26" ht="15.75" customHeight="1">
      <c r="A47" s="204"/>
      <c r="B47" s="223"/>
      <c r="C47" s="223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4"/>
    </row>
    <row r="48" spans="1:26" ht="15.75" customHeight="1">
      <c r="A48" s="204"/>
      <c r="B48" s="701" t="s">
        <v>389</v>
      </c>
      <c r="C48" s="620"/>
      <c r="D48" s="611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</row>
    <row r="49" spans="1:26" ht="15.75" customHeight="1">
      <c r="A49" s="204"/>
      <c r="B49" s="751" t="s">
        <v>390</v>
      </c>
      <c r="C49" s="620"/>
      <c r="D49" s="611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</row>
    <row r="50" spans="1:26" ht="15.75" customHeight="1">
      <c r="A50" s="204"/>
      <c r="B50" s="209"/>
      <c r="C50" s="210"/>
      <c r="D50" s="224">
        <v>0</v>
      </c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</row>
    <row r="51" spans="1:26" ht="15.75" customHeight="1">
      <c r="A51" s="204"/>
      <c r="B51" s="209"/>
      <c r="C51" s="210"/>
      <c r="D51" s="224">
        <v>0</v>
      </c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</row>
    <row r="52" spans="1:26" ht="15.75" customHeight="1">
      <c r="A52" s="204"/>
      <c r="B52" s="209"/>
      <c r="C52" s="210"/>
      <c r="D52" s="224">
        <v>0</v>
      </c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</row>
    <row r="53" spans="1:26" ht="15.75" customHeight="1">
      <c r="A53" s="204"/>
      <c r="B53" s="756" t="s">
        <v>391</v>
      </c>
      <c r="C53" s="611"/>
      <c r="D53" s="212">
        <f>SUM(D50:D52)</f>
        <v>0</v>
      </c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4"/>
      <c r="X53" s="204"/>
      <c r="Y53" s="204"/>
      <c r="Z53" s="204"/>
    </row>
    <row r="54" spans="1:26" ht="15.75" customHeight="1">
      <c r="A54" s="204"/>
      <c r="B54" s="223"/>
      <c r="C54" s="223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</row>
    <row r="55" spans="1:26" ht="15.75" customHeight="1">
      <c r="A55" s="204"/>
      <c r="B55" s="756" t="s">
        <v>392</v>
      </c>
      <c r="C55" s="611"/>
      <c r="D55" s="225">
        <f>D23+D46</f>
        <v>334604.19000000006</v>
      </c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</row>
    <row r="56" spans="1:26" ht="15.75" customHeight="1">
      <c r="A56" s="204"/>
      <c r="B56" s="204"/>
      <c r="C56" s="204"/>
      <c r="D56" s="204"/>
      <c r="E56" s="226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</row>
    <row r="57" spans="1:26" ht="15.75" customHeight="1">
      <c r="A57" s="204"/>
      <c r="B57" s="204"/>
      <c r="C57" s="204"/>
      <c r="D57" s="204"/>
      <c r="E57" s="226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</row>
    <row r="58" spans="1:26" ht="15.75" customHeight="1">
      <c r="A58" s="204"/>
      <c r="B58" s="757" t="s">
        <v>393</v>
      </c>
      <c r="C58" s="605"/>
      <c r="D58" s="605"/>
      <c r="E58" s="227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</row>
    <row r="59" spans="1:26" ht="15.75" customHeight="1">
      <c r="A59" s="204"/>
      <c r="B59" s="757" t="s">
        <v>394</v>
      </c>
      <c r="C59" s="605"/>
      <c r="D59" s="605"/>
      <c r="E59" s="228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</row>
    <row r="60" spans="1:26" ht="15.75" customHeight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</row>
    <row r="61" spans="1:26" ht="15.75" customHeight="1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</row>
    <row r="62" spans="1:26" ht="15.75" customHeight="1">
      <c r="A62" s="204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</row>
    <row r="63" spans="1:26" ht="15.75" customHeight="1">
      <c r="A63" s="204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</row>
    <row r="64" spans="1:26" ht="15.75" customHeight="1">
      <c r="A64" s="204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</row>
    <row r="65" spans="1:26" ht="15.75" customHeight="1">
      <c r="A65" s="204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</row>
    <row r="66" spans="1:26" ht="15.75" customHeight="1">
      <c r="A66" s="204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</row>
    <row r="67" spans="1:26" ht="15.75" customHeight="1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</row>
    <row r="68" spans="1:26" ht="15.75" customHeight="1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</row>
    <row r="69" spans="1:26" ht="15.75" customHeight="1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4"/>
    </row>
    <row r="70" spans="1:26" ht="15.75" customHeight="1">
      <c r="A70" s="204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</row>
    <row r="71" spans="1:26" ht="15.75" customHeight="1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</row>
    <row r="72" spans="1:26" ht="15.75" customHeight="1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</row>
    <row r="73" spans="1:26" ht="15.75" customHeight="1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</row>
    <row r="74" spans="1:26" ht="15.75" customHeight="1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</row>
    <row r="75" spans="1:26" ht="15.75" customHeight="1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</row>
    <row r="76" spans="1:26" ht="15.75" customHeight="1">
      <c r="A76" s="204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</row>
    <row r="77" spans="1:26" ht="15.75" customHeight="1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spans="1:26" ht="15.75" customHeight="1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spans="1:26" ht="15.75" customHeight="1">
      <c r="A79" s="204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</row>
    <row r="80" spans="1:26" ht="15.75" customHeight="1">
      <c r="A80" s="204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</row>
    <row r="81" spans="1:26" ht="15.75" customHeight="1">
      <c r="A81" s="204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</row>
    <row r="82" spans="1:26" ht="15.75" customHeight="1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</row>
    <row r="83" spans="1:26" ht="15.75" customHeight="1">
      <c r="A83" s="204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</row>
    <row r="84" spans="1:26" ht="15.75" customHeight="1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</row>
    <row r="85" spans="1:26" ht="15.75" customHeight="1">
      <c r="A85" s="204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</row>
    <row r="86" spans="1:26" ht="15.75" customHeight="1">
      <c r="A86" s="204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</row>
    <row r="87" spans="1:26" ht="15.75" customHeight="1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</row>
    <row r="88" spans="1:26" ht="15.75" customHeight="1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</row>
    <row r="89" spans="1:26" ht="15.75" customHeight="1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</row>
    <row r="90" spans="1:26" ht="15.75" customHeight="1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</row>
    <row r="91" spans="1:26" ht="15.75" customHeight="1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</row>
    <row r="92" spans="1:26" ht="15.75" customHeight="1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</row>
    <row r="93" spans="1:26" ht="15.75" customHeight="1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</row>
    <row r="94" spans="1:26" ht="15.75" customHeight="1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</row>
    <row r="95" spans="1:26" ht="15.75" customHeight="1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</row>
    <row r="96" spans="1:26" ht="15.75" customHeight="1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</row>
    <row r="97" spans="1:26" ht="15.75" customHeight="1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</row>
    <row r="98" spans="1:26" ht="15.75" customHeight="1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</row>
    <row r="99" spans="1:26" ht="15.75" customHeight="1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</row>
    <row r="100" spans="1:26" ht="15.75" customHeight="1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</row>
    <row r="101" spans="1:26" ht="15.75" customHeight="1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</row>
    <row r="102" spans="1:26" ht="15.75" customHeight="1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</row>
    <row r="103" spans="1:26" ht="15.75" customHeight="1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</row>
    <row r="104" spans="1:26" ht="15.75" customHeight="1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</row>
    <row r="105" spans="1:26" ht="15.75" customHeight="1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</row>
    <row r="106" spans="1:26" ht="15.75" customHeight="1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</row>
    <row r="107" spans="1:26" ht="15.75" customHeight="1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</row>
    <row r="108" spans="1:26" ht="15.75" customHeight="1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</row>
    <row r="109" spans="1:26" ht="15.75" customHeight="1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</row>
    <row r="110" spans="1:26" ht="15.75" customHeight="1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</row>
    <row r="111" spans="1:26" ht="15.75" customHeight="1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</row>
    <row r="112" spans="1:26" ht="15.75" customHeight="1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</row>
    <row r="113" spans="1:26" ht="15.75" customHeight="1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</row>
    <row r="114" spans="1:26" ht="15.75" customHeight="1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spans="1:26" ht="15.75" customHeight="1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spans="1:26" ht="15.75" customHeight="1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</row>
    <row r="117" spans="1:26" ht="15.75" customHeight="1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spans="1:26" ht="15.75" customHeight="1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spans="1:26" ht="15.75" customHeight="1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spans="1:26" ht="15.75" customHeight="1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spans="1:26" ht="15.75" customHeight="1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spans="1:26" ht="15.75" customHeight="1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spans="1:26" ht="15.75" customHeight="1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spans="1:26" ht="15.75" customHeight="1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spans="1:26" ht="15.75" customHeight="1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spans="1:26" ht="15.75" customHeight="1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spans="1:26" ht="15.75" customHeight="1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spans="1:26" ht="15.75" customHeight="1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spans="1:26" ht="15.75" customHeight="1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spans="1:26" ht="15.75" customHeight="1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spans="1:26" ht="15.75" customHeight="1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spans="1:26" ht="15.75" customHeight="1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spans="1:26" ht="15.75" customHeight="1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spans="1:26" ht="15.75" customHeight="1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spans="1:26" ht="15.75" customHeight="1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spans="1:26" ht="15.75" customHeight="1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spans="1:26" ht="15.75" customHeight="1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spans="1:26" ht="15.75" customHeight="1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spans="1:26" ht="15.75" customHeight="1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spans="1:26" ht="15.75" customHeight="1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spans="1:26" ht="15.75" customHeight="1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spans="1:26" ht="15.75" customHeight="1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spans="1:26" ht="15.75" customHeight="1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spans="1:26" ht="15.75" customHeight="1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spans="1:26" ht="15.75" customHeight="1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spans="1:26" ht="15.75" customHeight="1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spans="1:26" ht="15.75" customHeight="1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spans="1:26" ht="15.75" customHeight="1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spans="1:26" ht="15.75" customHeight="1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spans="1:26" ht="15.75" customHeight="1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spans="1:26" ht="15.75" customHeight="1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spans="1:26" ht="15.75" customHeight="1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spans="1:26" ht="15.75" customHeight="1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spans="1:26" ht="15.75" customHeight="1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</row>
    <row r="155" spans="1:26" ht="15.75" customHeight="1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</row>
    <row r="156" spans="1:26" ht="15.75" customHeight="1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</row>
    <row r="157" spans="1:26" ht="15.75" customHeight="1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</row>
    <row r="158" spans="1:26" ht="15.75" customHeight="1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</row>
    <row r="159" spans="1:26" ht="15.75" customHeight="1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</row>
    <row r="160" spans="1:26" ht="15.75" customHeight="1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</row>
    <row r="161" spans="1:26" ht="15.75" customHeight="1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</row>
    <row r="162" spans="1:26" ht="15.75" customHeight="1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</row>
    <row r="163" spans="1:26" ht="15.75" customHeight="1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</row>
    <row r="164" spans="1:26" ht="15.75" customHeight="1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</row>
    <row r="165" spans="1:26" ht="15.75" customHeight="1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</row>
    <row r="166" spans="1:26" ht="15.75" customHeight="1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</row>
    <row r="167" spans="1:26" ht="15.75" customHeight="1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</row>
    <row r="168" spans="1:26" ht="15.75" customHeight="1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</row>
    <row r="169" spans="1:26" ht="15.75" customHeight="1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</row>
    <row r="170" spans="1:26" ht="15.75" customHeight="1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</row>
    <row r="171" spans="1:26" ht="15.75" customHeight="1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</row>
    <row r="172" spans="1:26" ht="15.75" customHeight="1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</row>
    <row r="173" spans="1:26" ht="15.75" customHeight="1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</row>
    <row r="174" spans="1:26" ht="15.75" customHeight="1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</row>
    <row r="175" spans="1:26" ht="15.75" customHeight="1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</row>
    <row r="176" spans="1:26" ht="15.75" customHeight="1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</row>
    <row r="177" spans="1:26" ht="15.75" customHeight="1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</row>
    <row r="178" spans="1:26" ht="15.75" customHeight="1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</row>
    <row r="179" spans="1:26" ht="15.75" customHeight="1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</row>
    <row r="180" spans="1:26" ht="15.75" customHeight="1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</row>
    <row r="181" spans="1:26" ht="15.75" customHeight="1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</row>
    <row r="182" spans="1:26" ht="15.75" customHeight="1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</row>
    <row r="183" spans="1:26" ht="15.75" customHeight="1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</row>
    <row r="184" spans="1:26" ht="15.75" customHeight="1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</row>
    <row r="185" spans="1:26" ht="15.75" customHeight="1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</row>
    <row r="186" spans="1:26" ht="15.75" customHeight="1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</row>
    <row r="187" spans="1:26" ht="15.75" customHeight="1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</row>
    <row r="188" spans="1:26" ht="15.75" customHeight="1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</row>
    <row r="189" spans="1:26" ht="15.75" customHeight="1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</row>
    <row r="190" spans="1:26" ht="15.75" customHeight="1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</row>
    <row r="191" spans="1:26" ht="15.75" customHeight="1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</row>
    <row r="192" spans="1:26" ht="15.75" customHeight="1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</row>
    <row r="193" spans="1:26" ht="15.75" customHeight="1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</row>
    <row r="194" spans="1:26" ht="15.75" customHeight="1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</row>
    <row r="195" spans="1:26" ht="15.75" customHeight="1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</row>
    <row r="196" spans="1:26" ht="15.75" customHeight="1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</row>
    <row r="197" spans="1:26" ht="15.75" customHeight="1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</row>
    <row r="198" spans="1:26" ht="15.75" customHeight="1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</row>
    <row r="199" spans="1:26" ht="15.75" customHeight="1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</row>
    <row r="200" spans="1:26" ht="15.75" customHeight="1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</row>
    <row r="201" spans="1:26" ht="15.75" customHeight="1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</row>
    <row r="202" spans="1:26" ht="15.75" customHeight="1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</row>
    <row r="203" spans="1:26" ht="15.75" customHeight="1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</row>
    <row r="204" spans="1:26" ht="15.75" customHeight="1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</row>
    <row r="205" spans="1:26" ht="15.75" customHeight="1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</row>
    <row r="206" spans="1:26" ht="15.75" customHeight="1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</row>
    <row r="207" spans="1:26" ht="15.75" customHeight="1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W207" s="204"/>
      <c r="X207" s="204"/>
      <c r="Y207" s="204"/>
      <c r="Z207" s="204"/>
    </row>
    <row r="208" spans="1:26" ht="15.75" customHeight="1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W208" s="204"/>
      <c r="X208" s="204"/>
      <c r="Y208" s="204"/>
      <c r="Z208" s="204"/>
    </row>
    <row r="209" spans="1:26" ht="15.75" customHeight="1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W209" s="204"/>
      <c r="X209" s="204"/>
      <c r="Y209" s="204"/>
      <c r="Z209" s="204"/>
    </row>
    <row r="210" spans="1:26" ht="15.75" customHeight="1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W210" s="204"/>
      <c r="X210" s="204"/>
      <c r="Y210" s="204"/>
      <c r="Z210" s="204"/>
    </row>
    <row r="211" spans="1:26" ht="15.75" customHeight="1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W211" s="204"/>
      <c r="X211" s="204"/>
      <c r="Y211" s="204"/>
      <c r="Z211" s="204"/>
    </row>
    <row r="212" spans="1:26" ht="15.75" customHeight="1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W212" s="204"/>
      <c r="X212" s="204"/>
      <c r="Y212" s="204"/>
      <c r="Z212" s="204"/>
    </row>
    <row r="213" spans="1:26" ht="15.75" customHeight="1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</row>
    <row r="214" spans="1:26" ht="15.75" customHeight="1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</row>
    <row r="215" spans="1:26" ht="15.75" customHeight="1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</row>
    <row r="216" spans="1:26" ht="15.75" customHeight="1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W216" s="204"/>
      <c r="X216" s="204"/>
      <c r="Y216" s="204"/>
      <c r="Z216" s="204"/>
    </row>
    <row r="217" spans="1:26" ht="15.75" customHeight="1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W217" s="204"/>
      <c r="X217" s="204"/>
      <c r="Y217" s="204"/>
      <c r="Z217" s="204"/>
    </row>
    <row r="218" spans="1:26" ht="15.75" customHeight="1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W218" s="204"/>
      <c r="X218" s="204"/>
      <c r="Y218" s="204"/>
      <c r="Z218" s="204"/>
    </row>
    <row r="219" spans="1:26" ht="15.75" customHeight="1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W219" s="204"/>
      <c r="X219" s="204"/>
      <c r="Y219" s="204"/>
      <c r="Z219" s="204"/>
    </row>
    <row r="220" spans="1:26" ht="15.75" customHeight="1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W220" s="204"/>
      <c r="X220" s="204"/>
      <c r="Y220" s="204"/>
      <c r="Z220" s="204"/>
    </row>
    <row r="221" spans="1:26" ht="15.75" customHeight="1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W221" s="204"/>
      <c r="X221" s="204"/>
      <c r="Y221" s="204"/>
      <c r="Z221" s="204"/>
    </row>
    <row r="222" spans="1:26" ht="15.75" customHeight="1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W222" s="204"/>
      <c r="X222" s="204"/>
      <c r="Y222" s="204"/>
      <c r="Z222" s="204"/>
    </row>
    <row r="223" spans="1:26" ht="15.75" customHeight="1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W223" s="204"/>
      <c r="X223" s="204"/>
      <c r="Y223" s="204"/>
      <c r="Z223" s="204"/>
    </row>
    <row r="224" spans="1:26" ht="15.75" customHeight="1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W224" s="204"/>
      <c r="X224" s="204"/>
      <c r="Y224" s="204"/>
      <c r="Z224" s="204"/>
    </row>
    <row r="225" spans="1:26" ht="15.75" customHeight="1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W225" s="204"/>
      <c r="X225" s="204"/>
      <c r="Y225" s="204"/>
      <c r="Z225" s="204"/>
    </row>
    <row r="226" spans="1:26" ht="15.75" customHeight="1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W226" s="204"/>
      <c r="X226" s="204"/>
      <c r="Y226" s="204"/>
      <c r="Z226" s="204"/>
    </row>
    <row r="227" spans="1:26" ht="15.75" customHeight="1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W227" s="204"/>
      <c r="X227" s="204"/>
      <c r="Y227" s="204"/>
      <c r="Z227" s="204"/>
    </row>
    <row r="228" spans="1:26" ht="15.75" customHeight="1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W228" s="204"/>
      <c r="X228" s="204"/>
      <c r="Y228" s="204"/>
      <c r="Z228" s="204"/>
    </row>
    <row r="229" spans="1:26" ht="15.75" customHeight="1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W229" s="204"/>
      <c r="X229" s="204"/>
      <c r="Y229" s="204"/>
      <c r="Z229" s="204"/>
    </row>
    <row r="230" spans="1:26" ht="15.75" customHeight="1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</row>
    <row r="231" spans="1:26" ht="15.75" customHeight="1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</row>
    <row r="232" spans="1:26" ht="15.75" customHeight="1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</row>
    <row r="233" spans="1:26" ht="15.75" customHeight="1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</row>
    <row r="234" spans="1:26" ht="15.75" customHeight="1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</row>
    <row r="235" spans="1:26" ht="15.75" customHeight="1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W235" s="204"/>
      <c r="X235" s="204"/>
      <c r="Y235" s="204"/>
      <c r="Z235" s="204"/>
    </row>
    <row r="236" spans="1:26" ht="15.75" customHeight="1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spans="1:26" ht="15.75" customHeight="1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</row>
    <row r="238" spans="1:26" ht="15.75" customHeight="1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W238" s="204"/>
      <c r="X238" s="204"/>
      <c r="Y238" s="204"/>
      <c r="Z238" s="204"/>
    </row>
    <row r="239" spans="1:26" ht="15.75" customHeight="1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W239" s="204"/>
      <c r="X239" s="204"/>
      <c r="Y239" s="204"/>
      <c r="Z239" s="204"/>
    </row>
    <row r="240" spans="1:26" ht="15.75" customHeight="1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W240" s="204"/>
      <c r="X240" s="204"/>
      <c r="Y240" s="204"/>
      <c r="Z240" s="204"/>
    </row>
    <row r="241" spans="1:26" ht="15.75" customHeight="1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W241" s="204"/>
      <c r="X241" s="204"/>
      <c r="Y241" s="204"/>
      <c r="Z241" s="204"/>
    </row>
    <row r="242" spans="1:26" ht="15.75" customHeight="1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W242" s="204"/>
      <c r="X242" s="204"/>
      <c r="Y242" s="204"/>
      <c r="Z242" s="204"/>
    </row>
    <row r="243" spans="1:26" ht="15.75" customHeight="1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</row>
    <row r="244" spans="1:26" ht="15.75" customHeight="1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W244" s="204"/>
      <c r="X244" s="204"/>
      <c r="Y244" s="204"/>
      <c r="Z244" s="204"/>
    </row>
    <row r="245" spans="1:26" ht="15.75" customHeight="1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</row>
    <row r="246" spans="1:26" ht="15.75" customHeight="1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W246" s="204"/>
      <c r="X246" s="204"/>
      <c r="Y246" s="204"/>
      <c r="Z246" s="204"/>
    </row>
    <row r="247" spans="1:26" ht="15.75" customHeight="1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W247" s="204"/>
      <c r="X247" s="204"/>
      <c r="Y247" s="204"/>
      <c r="Z247" s="204"/>
    </row>
    <row r="248" spans="1:26" ht="15.75" customHeight="1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W248" s="204"/>
      <c r="X248" s="204"/>
      <c r="Y248" s="204"/>
      <c r="Z248" s="204"/>
    </row>
    <row r="249" spans="1:26" ht="15.75" customHeight="1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W249" s="204"/>
      <c r="X249" s="204"/>
      <c r="Y249" s="204"/>
      <c r="Z249" s="204"/>
    </row>
    <row r="250" spans="1:26" ht="15.75" customHeight="1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W250" s="204"/>
      <c r="X250" s="204"/>
      <c r="Y250" s="204"/>
      <c r="Z250" s="204"/>
    </row>
    <row r="251" spans="1:26" ht="15.75" customHeight="1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W251" s="204"/>
      <c r="X251" s="204"/>
      <c r="Y251" s="204"/>
      <c r="Z251" s="204"/>
    </row>
    <row r="252" spans="1:26" ht="15.75" customHeight="1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W252" s="204"/>
      <c r="X252" s="204"/>
      <c r="Y252" s="204"/>
      <c r="Z252" s="204"/>
    </row>
    <row r="253" spans="1:26" ht="15.75" customHeight="1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W253" s="204"/>
      <c r="X253" s="204"/>
      <c r="Y253" s="204"/>
      <c r="Z253" s="204"/>
    </row>
    <row r="254" spans="1:26" ht="15.75" customHeight="1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W254" s="204"/>
      <c r="X254" s="204"/>
      <c r="Y254" s="204"/>
      <c r="Z254" s="204"/>
    </row>
    <row r="255" spans="1:26" ht="15.75" customHeight="1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</row>
    <row r="256" spans="1:26" ht="15.75" customHeight="1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W256" s="204"/>
      <c r="X256" s="204"/>
      <c r="Y256" s="204"/>
      <c r="Z256" s="204"/>
    </row>
    <row r="257" spans="1:26" ht="15.75" customHeight="1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</row>
    <row r="258" spans="1:26" ht="15.75" customHeight="1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W258" s="204"/>
      <c r="X258" s="204"/>
      <c r="Y258" s="204"/>
      <c r="Z258" s="204"/>
    </row>
    <row r="259" spans="1:26" ht="15.75" customHeight="1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4"/>
      <c r="X259" s="204"/>
      <c r="Y259" s="204"/>
      <c r="Z259" s="204"/>
    </row>
    <row r="260" spans="1:26" ht="15.75" customHeight="1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/>
      <c r="X260" s="204"/>
      <c r="Y260" s="204"/>
      <c r="Z260" s="204"/>
    </row>
    <row r="261" spans="1:26" ht="15.75" customHeight="1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/>
      <c r="Y261" s="204"/>
      <c r="Z261" s="204"/>
    </row>
    <row r="262" spans="1:26" ht="15.75" customHeight="1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/>
      <c r="Y262" s="204"/>
      <c r="Z262" s="204"/>
    </row>
    <row r="263" spans="1:26" ht="15.75" customHeight="1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W263" s="204"/>
      <c r="X263" s="204"/>
      <c r="Y263" s="204"/>
      <c r="Z263" s="204"/>
    </row>
    <row r="264" spans="1:26" ht="15.75" customHeight="1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W264" s="204"/>
      <c r="X264" s="204"/>
      <c r="Y264" s="204"/>
      <c r="Z264" s="204"/>
    </row>
    <row r="265" spans="1:26" ht="15.75" customHeight="1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</row>
    <row r="266" spans="1:26" ht="15.75" customHeight="1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W266" s="204"/>
      <c r="X266" s="204"/>
      <c r="Y266" s="204"/>
      <c r="Z266" s="204"/>
    </row>
    <row r="267" spans="1:26" ht="15.75" customHeight="1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W267" s="204"/>
      <c r="X267" s="204"/>
      <c r="Y267" s="204"/>
      <c r="Z267" s="204"/>
    </row>
    <row r="268" spans="1:26" ht="15.75" customHeight="1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</row>
    <row r="269" spans="1:26" ht="15.75" customHeight="1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</row>
    <row r="270" spans="1:26" ht="15.75" customHeight="1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W270" s="204"/>
      <c r="X270" s="204"/>
      <c r="Y270" s="204"/>
      <c r="Z270" s="204"/>
    </row>
    <row r="271" spans="1:26" ht="15.75" customHeight="1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</row>
    <row r="272" spans="1:26" ht="15.75" customHeight="1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</row>
    <row r="273" spans="1:26" ht="15.75" customHeight="1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</row>
    <row r="274" spans="1:26" ht="15.75" customHeight="1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</row>
    <row r="275" spans="1:26" ht="15.75" customHeight="1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</row>
    <row r="276" spans="1:26" ht="15.75" customHeight="1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</row>
    <row r="277" spans="1:26" ht="15.75" customHeight="1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W277" s="204"/>
      <c r="X277" s="204"/>
      <c r="Y277" s="204"/>
      <c r="Z277" s="204"/>
    </row>
    <row r="278" spans="1:26" ht="15.75" customHeight="1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W278" s="204"/>
      <c r="X278" s="204"/>
      <c r="Y278" s="204"/>
      <c r="Z278" s="204"/>
    </row>
    <row r="279" spans="1:26" ht="15.75" customHeight="1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W279" s="204"/>
      <c r="X279" s="204"/>
      <c r="Y279" s="204"/>
      <c r="Z279" s="204"/>
    </row>
    <row r="280" spans="1:26" ht="15.75" customHeight="1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W280" s="204"/>
      <c r="X280" s="204"/>
      <c r="Y280" s="204"/>
      <c r="Z280" s="204"/>
    </row>
    <row r="281" spans="1:26" ht="15.75" customHeight="1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W281" s="204"/>
      <c r="X281" s="204"/>
      <c r="Y281" s="204"/>
      <c r="Z281" s="204"/>
    </row>
    <row r="282" spans="1:26" ht="15.75" customHeight="1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W282" s="204"/>
      <c r="X282" s="204"/>
      <c r="Y282" s="204"/>
      <c r="Z282" s="204"/>
    </row>
    <row r="283" spans="1:26" ht="15.75" customHeight="1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W283" s="204"/>
      <c r="X283" s="204"/>
      <c r="Y283" s="204"/>
      <c r="Z283" s="204"/>
    </row>
    <row r="284" spans="1:26" ht="15.75" customHeight="1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W284" s="204"/>
      <c r="X284" s="204"/>
      <c r="Y284" s="204"/>
      <c r="Z284" s="204"/>
    </row>
    <row r="285" spans="1:26" ht="15.75" customHeight="1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4"/>
      <c r="Z285" s="204"/>
    </row>
    <row r="286" spans="1:26" ht="15.75" customHeight="1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</row>
    <row r="287" spans="1:26" ht="15.75" customHeight="1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</row>
    <row r="288" spans="1:26" ht="15.75" customHeight="1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</row>
    <row r="289" spans="1:26" ht="15.75" customHeight="1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</row>
    <row r="290" spans="1:26" ht="15.75" customHeight="1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</row>
    <row r="291" spans="1:26" ht="15.75" customHeight="1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</row>
    <row r="292" spans="1:26" ht="15.75" customHeight="1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W292" s="204"/>
      <c r="X292" s="204"/>
      <c r="Y292" s="204"/>
      <c r="Z292" s="204"/>
    </row>
    <row r="293" spans="1:26" ht="15.75" customHeight="1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W293" s="204"/>
      <c r="X293" s="204"/>
      <c r="Y293" s="204"/>
      <c r="Z293" s="204"/>
    </row>
    <row r="294" spans="1:26" ht="15.75" customHeight="1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</row>
    <row r="295" spans="1:26" ht="15.75" customHeight="1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</row>
    <row r="296" spans="1:26" ht="15.75" customHeight="1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</row>
    <row r="297" spans="1:26" ht="15.75" customHeight="1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</row>
    <row r="298" spans="1:26" ht="15.75" customHeight="1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</row>
    <row r="299" spans="1:26" ht="15.75" customHeight="1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</row>
    <row r="300" spans="1:26" ht="15.75" customHeight="1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</row>
    <row r="301" spans="1:26" ht="15.75" customHeight="1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</row>
    <row r="302" spans="1:26" ht="15.75" customHeight="1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</row>
    <row r="303" spans="1:26" ht="15.75" customHeight="1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</row>
    <row r="304" spans="1:26" ht="15.75" customHeight="1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</row>
    <row r="305" spans="1:26" ht="15.75" customHeight="1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</row>
    <row r="306" spans="1:26" ht="15.75" customHeight="1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W306" s="204"/>
      <c r="X306" s="204"/>
      <c r="Y306" s="204"/>
      <c r="Z306" s="204"/>
    </row>
    <row r="307" spans="1:26" ht="15.75" customHeight="1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W307" s="204"/>
      <c r="X307" s="204"/>
      <c r="Y307" s="204"/>
      <c r="Z307" s="204"/>
    </row>
    <row r="308" spans="1:26" ht="15.75" customHeight="1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</row>
    <row r="309" spans="1:26" ht="15.75" customHeight="1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</row>
    <row r="310" spans="1:26" ht="15.75" customHeight="1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</row>
    <row r="311" spans="1:26" ht="15.75" customHeight="1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</row>
    <row r="312" spans="1:26" ht="15.75" customHeight="1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</row>
    <row r="313" spans="1:26" ht="15.75" customHeight="1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</row>
    <row r="314" spans="1:26" ht="15.75" customHeight="1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</row>
    <row r="315" spans="1:26" ht="15.75" customHeight="1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</row>
    <row r="316" spans="1:26" ht="15.75" customHeight="1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</row>
    <row r="317" spans="1:26" ht="15.75" customHeight="1">
      <c r="A317" s="204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</row>
    <row r="318" spans="1:26" ht="15.75" customHeight="1">
      <c r="A318" s="204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</row>
    <row r="319" spans="1:26" ht="15.75" customHeight="1">
      <c r="A319" s="204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</row>
    <row r="320" spans="1:26" ht="15.75" customHeight="1">
      <c r="A320" s="204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</row>
    <row r="321" spans="1:26" ht="15.75" customHeight="1">
      <c r="A321" s="204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</row>
    <row r="322" spans="1:26" ht="15.75" customHeight="1">
      <c r="A322" s="204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W322" s="204"/>
      <c r="X322" s="204"/>
      <c r="Y322" s="204"/>
      <c r="Z322" s="204"/>
    </row>
    <row r="323" spans="1:26" ht="15.75" customHeight="1">
      <c r="A323" s="204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W323" s="204"/>
      <c r="X323" s="204"/>
      <c r="Y323" s="204"/>
      <c r="Z323" s="204"/>
    </row>
    <row r="324" spans="1:26" ht="15.75" customHeight="1">
      <c r="A324" s="204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W324" s="204"/>
      <c r="X324" s="204"/>
      <c r="Y324" s="204"/>
      <c r="Z324" s="204"/>
    </row>
    <row r="325" spans="1:26" ht="15.75" customHeight="1">
      <c r="A325" s="204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W325" s="204"/>
      <c r="X325" s="204"/>
      <c r="Y325" s="204"/>
      <c r="Z325" s="204"/>
    </row>
    <row r="326" spans="1:26" ht="15.75" customHeight="1">
      <c r="A326" s="204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W326" s="204"/>
      <c r="X326" s="204"/>
      <c r="Y326" s="204"/>
      <c r="Z326" s="204"/>
    </row>
    <row r="327" spans="1:26" ht="15.75" customHeight="1">
      <c r="A327" s="204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W327" s="204"/>
      <c r="X327" s="204"/>
      <c r="Y327" s="204"/>
      <c r="Z327" s="204"/>
    </row>
    <row r="328" spans="1:26" ht="15.75" customHeight="1">
      <c r="A328" s="204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</row>
    <row r="329" spans="1:26" ht="15.75" customHeight="1">
      <c r="A329" s="204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</row>
    <row r="330" spans="1:26" ht="15.75" customHeight="1">
      <c r="A330" s="204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W330" s="204"/>
      <c r="X330" s="204"/>
      <c r="Y330" s="204"/>
      <c r="Z330" s="204"/>
    </row>
    <row r="331" spans="1:26" ht="15.75" customHeight="1">
      <c r="A331" s="204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W331" s="204"/>
      <c r="X331" s="204"/>
      <c r="Y331" s="204"/>
      <c r="Z331" s="204"/>
    </row>
    <row r="332" spans="1:26" ht="15.75" customHeight="1">
      <c r="A332" s="204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  <c r="Z332" s="204"/>
    </row>
    <row r="333" spans="1:26" ht="15.75" customHeight="1">
      <c r="A333" s="204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</row>
    <row r="334" spans="1:26" ht="15.75" customHeight="1">
      <c r="A334" s="204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spans="1:26" ht="15.75" customHeight="1">
      <c r="A335" s="204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W335" s="204"/>
      <c r="X335" s="204"/>
      <c r="Y335" s="204"/>
      <c r="Z335" s="204"/>
    </row>
    <row r="336" spans="1:26" ht="15.75" customHeight="1">
      <c r="A336" s="204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W336" s="204"/>
      <c r="X336" s="204"/>
      <c r="Y336" s="204"/>
      <c r="Z336" s="204"/>
    </row>
    <row r="337" spans="1:26" ht="15.75" customHeight="1">
      <c r="A337" s="204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W337" s="204"/>
      <c r="X337" s="204"/>
      <c r="Y337" s="204"/>
      <c r="Z337" s="204"/>
    </row>
    <row r="338" spans="1:26" ht="15.75" customHeight="1">
      <c r="A338" s="204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</row>
    <row r="339" spans="1:26" ht="15.75" customHeight="1">
      <c r="A339" s="204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W339" s="204"/>
      <c r="X339" s="204"/>
      <c r="Y339" s="204"/>
      <c r="Z339" s="204"/>
    </row>
    <row r="340" spans="1:26" ht="15.75" customHeight="1">
      <c r="A340" s="204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W340" s="204"/>
      <c r="X340" s="204"/>
      <c r="Y340" s="204"/>
      <c r="Z340" s="204"/>
    </row>
    <row r="341" spans="1:26" ht="15.75" customHeight="1">
      <c r="A341" s="204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W341" s="204"/>
      <c r="X341" s="204"/>
      <c r="Y341" s="204"/>
      <c r="Z341" s="204"/>
    </row>
    <row r="342" spans="1:26" ht="15.75" customHeight="1">
      <c r="A342" s="204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W342" s="204"/>
      <c r="X342" s="204"/>
      <c r="Y342" s="204"/>
      <c r="Z342" s="204"/>
    </row>
    <row r="343" spans="1:26" ht="15.75" customHeight="1">
      <c r="A343" s="204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</row>
    <row r="344" spans="1:26" ht="15.75" customHeight="1">
      <c r="A344" s="204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</row>
    <row r="345" spans="1:26" ht="15.75" customHeight="1">
      <c r="A345" s="204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W345" s="204"/>
      <c r="X345" s="204"/>
      <c r="Y345" s="204"/>
      <c r="Z345" s="204"/>
    </row>
    <row r="346" spans="1:26" ht="15.75" customHeight="1">
      <c r="A346" s="204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W346" s="204"/>
      <c r="X346" s="204"/>
      <c r="Y346" s="204"/>
      <c r="Z346" s="204"/>
    </row>
    <row r="347" spans="1:26" ht="15.75" customHeight="1">
      <c r="A347" s="204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</row>
    <row r="348" spans="1:26" ht="15.75" customHeight="1">
      <c r="A348" s="204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W348" s="204"/>
      <c r="X348" s="204"/>
      <c r="Y348" s="204"/>
      <c r="Z348" s="204"/>
    </row>
    <row r="349" spans="1:26" ht="15.75" customHeight="1">
      <c r="A349" s="204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W349" s="204"/>
      <c r="X349" s="204"/>
      <c r="Y349" s="204"/>
      <c r="Z349" s="204"/>
    </row>
    <row r="350" spans="1:26" ht="15.75" customHeight="1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W350" s="204"/>
      <c r="X350" s="204"/>
      <c r="Y350" s="204"/>
      <c r="Z350" s="204"/>
    </row>
    <row r="351" spans="1:26" ht="15.75" customHeight="1">
      <c r="A351" s="204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W351" s="204"/>
      <c r="X351" s="204"/>
      <c r="Y351" s="204"/>
      <c r="Z351" s="204"/>
    </row>
    <row r="352" spans="1:26" ht="15.75" customHeight="1">
      <c r="A352" s="204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W352" s="204"/>
      <c r="X352" s="204"/>
      <c r="Y352" s="204"/>
      <c r="Z352" s="204"/>
    </row>
    <row r="353" spans="1:26" ht="15.75" customHeight="1">
      <c r="A353" s="204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W353" s="204"/>
      <c r="X353" s="204"/>
      <c r="Y353" s="204"/>
      <c r="Z353" s="204"/>
    </row>
    <row r="354" spans="1:26" ht="15.75" customHeight="1">
      <c r="A354" s="204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W354" s="204"/>
      <c r="X354" s="204"/>
      <c r="Y354" s="204"/>
      <c r="Z354" s="204"/>
    </row>
    <row r="355" spans="1:26" ht="15.75" customHeight="1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</row>
    <row r="356" spans="1:26" ht="15.75" customHeight="1">
      <c r="A356" s="204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W356" s="204"/>
      <c r="X356" s="204"/>
      <c r="Y356" s="204"/>
      <c r="Z356" s="204"/>
    </row>
    <row r="357" spans="1:26" ht="15.75" customHeight="1">
      <c r="A357" s="204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W357" s="204"/>
      <c r="X357" s="204"/>
      <c r="Y357" s="204"/>
      <c r="Z357" s="204"/>
    </row>
    <row r="358" spans="1:26" ht="15.75" customHeight="1">
      <c r="A358" s="204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4"/>
      <c r="Z358" s="204"/>
    </row>
    <row r="359" spans="1:26" ht="15.75" customHeight="1">
      <c r="A359" s="204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W359" s="204"/>
      <c r="X359" s="204"/>
      <c r="Y359" s="204"/>
      <c r="Z359" s="204"/>
    </row>
    <row r="360" spans="1:26" ht="15.75" customHeight="1">
      <c r="A360" s="204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</row>
    <row r="361" spans="1:26" ht="15.75" customHeight="1">
      <c r="A361" s="204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</row>
    <row r="362" spans="1:26" ht="15.75" customHeight="1">
      <c r="A362" s="204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W362" s="204"/>
      <c r="X362" s="204"/>
      <c r="Y362" s="204"/>
      <c r="Z362" s="204"/>
    </row>
    <row r="363" spans="1:26" ht="15.75" customHeight="1">
      <c r="A363" s="204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</row>
    <row r="364" spans="1:26" ht="15.75" customHeight="1">
      <c r="A364" s="204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204"/>
      <c r="Y364" s="204"/>
      <c r="Z364" s="204"/>
    </row>
    <row r="365" spans="1:26" ht="15.75" customHeight="1">
      <c r="A365" s="204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W365" s="204"/>
      <c r="X365" s="204"/>
      <c r="Y365" s="204"/>
      <c r="Z365" s="204"/>
    </row>
    <row r="366" spans="1:26" ht="15.75" customHeight="1">
      <c r="A366" s="204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</row>
    <row r="367" spans="1:26" ht="15.75" customHeight="1">
      <c r="A367" s="204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</row>
    <row r="368" spans="1:26" ht="15.75" customHeight="1">
      <c r="A368" s="204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</row>
    <row r="369" spans="1:26" ht="15.75" customHeight="1">
      <c r="A369" s="204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</row>
    <row r="370" spans="1:26" ht="15.75" customHeight="1">
      <c r="A370" s="204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</row>
    <row r="371" spans="1:26" ht="15.75" customHeight="1">
      <c r="A371" s="204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</row>
    <row r="372" spans="1:26" ht="15.75" customHeight="1">
      <c r="A372" s="204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</row>
    <row r="373" spans="1:26" ht="15.75" customHeight="1">
      <c r="A373" s="204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</row>
    <row r="374" spans="1:26" ht="15.75" customHeight="1">
      <c r="A374" s="204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</row>
    <row r="375" spans="1:26" ht="15.75" customHeight="1">
      <c r="A375" s="204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</row>
    <row r="376" spans="1:26" ht="15.75" customHeight="1">
      <c r="A376" s="204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</row>
    <row r="377" spans="1:26" ht="15.75" customHeight="1">
      <c r="A377" s="204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204"/>
      <c r="X377" s="204"/>
      <c r="Y377" s="204"/>
      <c r="Z377" s="204"/>
    </row>
    <row r="378" spans="1:26" ht="15.75" customHeight="1">
      <c r="A378" s="204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W378" s="204"/>
      <c r="X378" s="204"/>
      <c r="Y378" s="204"/>
      <c r="Z378" s="204"/>
    </row>
    <row r="379" spans="1:26" ht="15.75" customHeight="1">
      <c r="A379" s="204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W379" s="204"/>
      <c r="X379" s="204"/>
      <c r="Y379" s="204"/>
      <c r="Z379" s="204"/>
    </row>
    <row r="380" spans="1:26" ht="15.75" customHeight="1">
      <c r="A380" s="204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W380" s="204"/>
      <c r="X380" s="204"/>
      <c r="Y380" s="204"/>
      <c r="Z380" s="204"/>
    </row>
    <row r="381" spans="1:26" ht="15.75" customHeight="1">
      <c r="A381" s="204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W381" s="204"/>
      <c r="X381" s="204"/>
      <c r="Y381" s="204"/>
      <c r="Z381" s="204"/>
    </row>
    <row r="382" spans="1:26" ht="15.75" customHeight="1">
      <c r="A382" s="204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W382" s="204"/>
      <c r="X382" s="204"/>
      <c r="Y382" s="204"/>
      <c r="Z382" s="204"/>
    </row>
    <row r="383" spans="1:26" ht="15.75" customHeight="1">
      <c r="A383" s="204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W383" s="204"/>
      <c r="X383" s="204"/>
      <c r="Y383" s="204"/>
      <c r="Z383" s="204"/>
    </row>
    <row r="384" spans="1:26" ht="15.75" customHeight="1">
      <c r="A384" s="204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W384" s="204"/>
      <c r="X384" s="204"/>
      <c r="Y384" s="204"/>
      <c r="Z384" s="204"/>
    </row>
    <row r="385" spans="1:26" ht="15.75" customHeight="1">
      <c r="A385" s="204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W385" s="204"/>
      <c r="X385" s="204"/>
      <c r="Y385" s="204"/>
      <c r="Z385" s="204"/>
    </row>
    <row r="386" spans="1:26" ht="15.75" customHeight="1">
      <c r="A386" s="204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W386" s="204"/>
      <c r="X386" s="204"/>
      <c r="Y386" s="204"/>
      <c r="Z386" s="204"/>
    </row>
    <row r="387" spans="1:26" ht="15.75" customHeight="1">
      <c r="A387" s="204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/>
      <c r="X387" s="204"/>
      <c r="Y387" s="204"/>
      <c r="Z387" s="204"/>
    </row>
    <row r="388" spans="1:26" ht="15.75" customHeight="1">
      <c r="A388" s="204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W388" s="204"/>
      <c r="X388" s="204"/>
      <c r="Y388" s="204"/>
      <c r="Z388" s="204"/>
    </row>
    <row r="389" spans="1:26" ht="15.75" customHeight="1">
      <c r="A389" s="204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</row>
    <row r="390" spans="1:26" ht="15.75" customHeight="1">
      <c r="A390" s="204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W390" s="204"/>
      <c r="X390" s="204"/>
      <c r="Y390" s="204"/>
      <c r="Z390" s="204"/>
    </row>
    <row r="391" spans="1:26" ht="15.75" customHeight="1">
      <c r="A391" s="204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4"/>
      <c r="Z391" s="204"/>
    </row>
    <row r="392" spans="1:26" ht="15.75" customHeight="1">
      <c r="A392" s="204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W392" s="204"/>
      <c r="X392" s="204"/>
      <c r="Y392" s="204"/>
      <c r="Z392" s="204"/>
    </row>
    <row r="393" spans="1:26" ht="15.75" customHeight="1">
      <c r="A393" s="204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W393" s="204"/>
      <c r="X393" s="204"/>
      <c r="Y393" s="204"/>
      <c r="Z393" s="204"/>
    </row>
    <row r="394" spans="1:26" ht="15.75" customHeight="1">
      <c r="A394" s="204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04"/>
      <c r="X394" s="204"/>
      <c r="Y394" s="204"/>
      <c r="Z394" s="204"/>
    </row>
    <row r="395" spans="1:26" ht="15.75" customHeight="1">
      <c r="A395" s="204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04"/>
      <c r="X395" s="204"/>
      <c r="Y395" s="204"/>
      <c r="Z395" s="204"/>
    </row>
    <row r="396" spans="1:26" ht="15.75" customHeight="1">
      <c r="A396" s="204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</row>
    <row r="397" spans="1:26" ht="15.75" customHeight="1">
      <c r="A397" s="204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</row>
    <row r="398" spans="1:26" ht="15.75" customHeight="1">
      <c r="A398" s="204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W398" s="204"/>
      <c r="X398" s="204"/>
      <c r="Y398" s="204"/>
      <c r="Z398" s="204"/>
    </row>
    <row r="399" spans="1:26" ht="15.75" customHeight="1">
      <c r="A399" s="204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W399" s="204"/>
      <c r="X399" s="204"/>
      <c r="Y399" s="204"/>
      <c r="Z399" s="204"/>
    </row>
    <row r="400" spans="1:26" ht="15.75" customHeight="1">
      <c r="A400" s="204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W400" s="204"/>
      <c r="X400" s="204"/>
      <c r="Y400" s="204"/>
      <c r="Z400" s="204"/>
    </row>
    <row r="401" spans="1:26" ht="15.75" customHeight="1">
      <c r="A401" s="204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W401" s="204"/>
      <c r="X401" s="204"/>
      <c r="Y401" s="204"/>
      <c r="Z401" s="204"/>
    </row>
    <row r="402" spans="1:26" ht="15.75" customHeight="1">
      <c r="A402" s="204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04"/>
      <c r="Y402" s="204"/>
      <c r="Z402" s="204"/>
    </row>
    <row r="403" spans="1:26" ht="15.75" customHeight="1">
      <c r="A403" s="204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W403" s="204"/>
      <c r="X403" s="204"/>
      <c r="Y403" s="204"/>
      <c r="Z403" s="204"/>
    </row>
    <row r="404" spans="1:26" ht="15.75" customHeight="1">
      <c r="A404" s="204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W404" s="204"/>
      <c r="X404" s="204"/>
      <c r="Y404" s="204"/>
      <c r="Z404" s="204"/>
    </row>
    <row r="405" spans="1:26" ht="15.75" customHeight="1">
      <c r="A405" s="204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</row>
    <row r="406" spans="1:26" ht="15.75" customHeight="1">
      <c r="A406" s="204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W406" s="204"/>
      <c r="X406" s="204"/>
      <c r="Y406" s="204"/>
      <c r="Z406" s="204"/>
    </row>
    <row r="407" spans="1:26" ht="15.75" customHeight="1">
      <c r="A407" s="204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204"/>
      <c r="Z407" s="204"/>
    </row>
    <row r="408" spans="1:26" ht="15.75" customHeight="1">
      <c r="A408" s="204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W408" s="204"/>
      <c r="X408" s="204"/>
      <c r="Y408" s="204"/>
      <c r="Z408" s="204"/>
    </row>
    <row r="409" spans="1:26" ht="15.75" customHeight="1">
      <c r="A409" s="204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W409" s="204"/>
      <c r="X409" s="204"/>
      <c r="Y409" s="204"/>
      <c r="Z409" s="204"/>
    </row>
    <row r="410" spans="1:26" ht="15.75" customHeight="1">
      <c r="A410" s="204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W410" s="204"/>
      <c r="X410" s="204"/>
      <c r="Y410" s="204"/>
      <c r="Z410" s="204"/>
    </row>
    <row r="411" spans="1:26" ht="15.75" customHeight="1">
      <c r="A411" s="204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W411" s="204"/>
      <c r="X411" s="204"/>
      <c r="Y411" s="204"/>
      <c r="Z411" s="204"/>
    </row>
    <row r="412" spans="1:26" ht="15.75" customHeight="1">
      <c r="A412" s="204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W412" s="204"/>
      <c r="X412" s="204"/>
      <c r="Y412" s="204"/>
      <c r="Z412" s="204"/>
    </row>
    <row r="413" spans="1:26" ht="15.75" customHeight="1">
      <c r="A413" s="204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W413" s="204"/>
      <c r="X413" s="204"/>
      <c r="Y413" s="204"/>
      <c r="Z413" s="204"/>
    </row>
    <row r="414" spans="1:26" ht="15.75" customHeight="1">
      <c r="A414" s="204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W414" s="204"/>
      <c r="X414" s="204"/>
      <c r="Y414" s="204"/>
      <c r="Z414" s="204"/>
    </row>
    <row r="415" spans="1:26" ht="15.75" customHeight="1">
      <c r="A415" s="204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W415" s="204"/>
      <c r="X415" s="204"/>
      <c r="Y415" s="204"/>
      <c r="Z415" s="204"/>
    </row>
    <row r="416" spans="1:26" ht="15.75" customHeight="1">
      <c r="A416" s="204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W416" s="204"/>
      <c r="X416" s="204"/>
      <c r="Y416" s="204"/>
      <c r="Z416" s="204"/>
    </row>
    <row r="417" spans="1:26" ht="15.75" customHeight="1">
      <c r="A417" s="204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W417" s="204"/>
      <c r="X417" s="204"/>
      <c r="Y417" s="204"/>
      <c r="Z417" s="204"/>
    </row>
    <row r="418" spans="1:26" ht="15.75" customHeight="1">
      <c r="A418" s="204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W418" s="204"/>
      <c r="X418" s="204"/>
      <c r="Y418" s="204"/>
      <c r="Z418" s="204"/>
    </row>
    <row r="419" spans="1:26" ht="15.75" customHeight="1">
      <c r="A419" s="204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</row>
    <row r="420" spans="1:26" ht="15.75" customHeight="1">
      <c r="A420" s="204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W420" s="204"/>
      <c r="X420" s="204"/>
      <c r="Y420" s="204"/>
      <c r="Z420" s="204"/>
    </row>
    <row r="421" spans="1:26" ht="15.75" customHeight="1">
      <c r="A421" s="204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W421" s="204"/>
      <c r="X421" s="204"/>
      <c r="Y421" s="204"/>
      <c r="Z421" s="204"/>
    </row>
    <row r="422" spans="1:26" ht="15.75" customHeight="1">
      <c r="A422" s="204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W422" s="204"/>
      <c r="X422" s="204"/>
      <c r="Y422" s="204"/>
      <c r="Z422" s="204"/>
    </row>
    <row r="423" spans="1:26" ht="15.75" customHeight="1">
      <c r="A423" s="204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W423" s="204"/>
      <c r="X423" s="204"/>
      <c r="Y423" s="204"/>
      <c r="Z423" s="204"/>
    </row>
    <row r="424" spans="1:26" ht="15.75" customHeight="1">
      <c r="A424" s="204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W424" s="204"/>
      <c r="X424" s="204"/>
      <c r="Y424" s="204"/>
      <c r="Z424" s="204"/>
    </row>
    <row r="425" spans="1:26" ht="15.75" customHeight="1">
      <c r="A425" s="204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spans="1:26" ht="15.75" customHeight="1">
      <c r="A426" s="204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spans="1:26" ht="15.75" customHeight="1">
      <c r="A427" s="204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</row>
    <row r="428" spans="1:26" ht="15.75" customHeight="1">
      <c r="A428" s="204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</row>
    <row r="429" spans="1:26" ht="15.75" customHeight="1">
      <c r="A429" s="204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spans="1:26" ht="15.75" customHeight="1">
      <c r="A430" s="204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spans="1:26" ht="15.75" customHeight="1">
      <c r="A431" s="204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/>
      <c r="X431" s="204"/>
      <c r="Y431" s="204"/>
      <c r="Z431" s="204"/>
    </row>
    <row r="432" spans="1:26" ht="15.75" customHeight="1">
      <c r="A432" s="204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</row>
    <row r="433" spans="1:26" ht="15.75" customHeight="1">
      <c r="A433" s="204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</row>
    <row r="434" spans="1:26" ht="15.75" customHeight="1">
      <c r="A434" s="204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</row>
    <row r="435" spans="1:26" ht="15.75" customHeight="1">
      <c r="A435" s="204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</row>
    <row r="436" spans="1:26" ht="15.75" customHeight="1">
      <c r="A436" s="204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4"/>
      <c r="Z436" s="204"/>
    </row>
    <row r="437" spans="1:26" ht="15.75" customHeight="1">
      <c r="A437" s="204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</row>
    <row r="438" spans="1:26" ht="15.75" customHeight="1">
      <c r="A438" s="204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/>
      <c r="X438" s="204"/>
      <c r="Y438" s="204"/>
      <c r="Z438" s="204"/>
    </row>
    <row r="439" spans="1:26" ht="15.75" customHeight="1">
      <c r="A439" s="204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204"/>
      <c r="Y439" s="204"/>
      <c r="Z439" s="204"/>
    </row>
    <row r="440" spans="1:26" ht="15.75" customHeight="1">
      <c r="A440" s="204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</row>
    <row r="441" spans="1:26" ht="15.75" customHeight="1">
      <c r="A441" s="204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</row>
    <row r="442" spans="1:26" ht="15.75" customHeight="1">
      <c r="A442" s="204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</row>
    <row r="443" spans="1:26" ht="15.75" customHeight="1">
      <c r="A443" s="204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</row>
    <row r="444" spans="1:26" ht="15.75" customHeight="1">
      <c r="A444" s="204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</row>
    <row r="445" spans="1:26" ht="15.75" customHeight="1">
      <c r="A445" s="204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</row>
    <row r="446" spans="1:26" ht="15.75" customHeight="1">
      <c r="A446" s="204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</row>
    <row r="447" spans="1:26" ht="15.75" customHeight="1">
      <c r="A447" s="204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</row>
    <row r="448" spans="1:26" ht="15.75" customHeight="1">
      <c r="A448" s="204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</row>
    <row r="449" spans="1:26" ht="15.75" customHeight="1">
      <c r="A449" s="204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</row>
    <row r="450" spans="1:26" ht="15.75" customHeight="1">
      <c r="A450" s="204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</row>
    <row r="451" spans="1:26" ht="15.75" customHeight="1">
      <c r="A451" s="204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</row>
    <row r="452" spans="1:26" ht="15.75" customHeight="1">
      <c r="A452" s="204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</row>
    <row r="453" spans="1:26" ht="15.75" customHeight="1">
      <c r="A453" s="204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W453" s="204"/>
      <c r="X453" s="204"/>
      <c r="Y453" s="204"/>
      <c r="Z453" s="204"/>
    </row>
    <row r="454" spans="1:26" ht="15.75" customHeight="1">
      <c r="A454" s="204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/>
      <c r="Z454" s="204"/>
    </row>
    <row r="455" spans="1:26" ht="15.75" customHeight="1">
      <c r="A455" s="204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W455" s="204"/>
      <c r="X455" s="204"/>
      <c r="Y455" s="204"/>
      <c r="Z455" s="204"/>
    </row>
    <row r="456" spans="1:26" ht="15.75" customHeight="1">
      <c r="A456" s="204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W456" s="204"/>
      <c r="X456" s="204"/>
      <c r="Y456" s="204"/>
      <c r="Z456" s="204"/>
    </row>
    <row r="457" spans="1:26" ht="15.75" customHeight="1">
      <c r="A457" s="204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W457" s="204"/>
      <c r="X457" s="204"/>
      <c r="Y457" s="204"/>
      <c r="Z457" s="204"/>
    </row>
    <row r="458" spans="1:26" ht="15.75" customHeight="1">
      <c r="A458" s="204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W458" s="204"/>
      <c r="X458" s="204"/>
      <c r="Y458" s="204"/>
      <c r="Z458" s="204"/>
    </row>
    <row r="459" spans="1:26" ht="15.75" customHeight="1">
      <c r="A459" s="204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W459" s="204"/>
      <c r="X459" s="204"/>
      <c r="Y459" s="204"/>
      <c r="Z459" s="204"/>
    </row>
    <row r="460" spans="1:26" ht="15.75" customHeight="1">
      <c r="A460" s="204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W460" s="204"/>
      <c r="X460" s="204"/>
      <c r="Y460" s="204"/>
      <c r="Z460" s="204"/>
    </row>
    <row r="461" spans="1:26" ht="15.75" customHeight="1">
      <c r="A461" s="204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W461" s="204"/>
      <c r="X461" s="204"/>
      <c r="Y461" s="204"/>
      <c r="Z461" s="204"/>
    </row>
    <row r="462" spans="1:26" ht="15.75" customHeight="1">
      <c r="A462" s="204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W462" s="204"/>
      <c r="X462" s="204"/>
      <c r="Y462" s="204"/>
      <c r="Z462" s="204"/>
    </row>
    <row r="463" spans="1:26" ht="15.75" customHeight="1">
      <c r="A463" s="204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</row>
    <row r="464" spans="1:26" ht="15.75" customHeight="1">
      <c r="A464" s="204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W464" s="204"/>
      <c r="X464" s="204"/>
      <c r="Y464" s="204"/>
      <c r="Z464" s="204"/>
    </row>
    <row r="465" spans="1:26" ht="15.75" customHeight="1">
      <c r="A465" s="204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W465" s="204"/>
      <c r="X465" s="204"/>
      <c r="Y465" s="204"/>
      <c r="Z465" s="204"/>
    </row>
    <row r="466" spans="1:26" ht="15.75" customHeight="1">
      <c r="A466" s="204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</row>
    <row r="467" spans="1:26" ht="15.75" customHeight="1">
      <c r="A467" s="204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W467" s="204"/>
      <c r="X467" s="204"/>
      <c r="Y467" s="204"/>
      <c r="Z467" s="204"/>
    </row>
    <row r="468" spans="1:26" ht="15.75" customHeight="1">
      <c r="A468" s="204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W468" s="204"/>
      <c r="X468" s="204"/>
      <c r="Y468" s="204"/>
      <c r="Z468" s="204"/>
    </row>
    <row r="469" spans="1:26" ht="15.75" customHeight="1">
      <c r="A469" s="204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W469" s="204"/>
      <c r="X469" s="204"/>
      <c r="Y469" s="204"/>
      <c r="Z469" s="204"/>
    </row>
    <row r="470" spans="1:26" ht="15.75" customHeight="1">
      <c r="A470" s="204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4"/>
      <c r="Z470" s="204"/>
    </row>
    <row r="471" spans="1:26" ht="15.75" customHeight="1">
      <c r="A471" s="204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W471" s="204"/>
      <c r="X471" s="204"/>
      <c r="Y471" s="204"/>
      <c r="Z471" s="204"/>
    </row>
    <row r="472" spans="1:26" ht="15.75" customHeight="1">
      <c r="A472" s="204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W472" s="204"/>
      <c r="X472" s="204"/>
      <c r="Y472" s="204"/>
      <c r="Z472" s="204"/>
    </row>
    <row r="473" spans="1:26" ht="15.75" customHeight="1">
      <c r="A473" s="204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W473" s="204"/>
      <c r="X473" s="204"/>
      <c r="Y473" s="204"/>
      <c r="Z473" s="204"/>
    </row>
    <row r="474" spans="1:26" ht="15.75" customHeight="1">
      <c r="A474" s="204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W474" s="204"/>
      <c r="X474" s="204"/>
      <c r="Y474" s="204"/>
      <c r="Z474" s="204"/>
    </row>
    <row r="475" spans="1:26" ht="15.75" customHeight="1">
      <c r="A475" s="204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W475" s="204"/>
      <c r="X475" s="204"/>
      <c r="Y475" s="204"/>
      <c r="Z475" s="204"/>
    </row>
    <row r="476" spans="1:26" ht="15.75" customHeight="1">
      <c r="A476" s="204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W476" s="204"/>
      <c r="X476" s="204"/>
      <c r="Y476" s="204"/>
      <c r="Z476" s="204"/>
    </row>
    <row r="477" spans="1:26" ht="15.75" customHeight="1">
      <c r="A477" s="204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W477" s="204"/>
      <c r="X477" s="204"/>
      <c r="Y477" s="204"/>
      <c r="Z477" s="204"/>
    </row>
    <row r="478" spans="1:26" ht="15.75" customHeight="1">
      <c r="A478" s="204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W478" s="204"/>
      <c r="X478" s="204"/>
      <c r="Y478" s="204"/>
      <c r="Z478" s="204"/>
    </row>
    <row r="479" spans="1:26" ht="15.75" customHeight="1">
      <c r="A479" s="204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W479" s="204"/>
      <c r="X479" s="204"/>
      <c r="Y479" s="204"/>
      <c r="Z479" s="204"/>
    </row>
    <row r="480" spans="1:26" ht="15.75" customHeight="1">
      <c r="A480" s="204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W480" s="204"/>
      <c r="X480" s="204"/>
      <c r="Y480" s="204"/>
      <c r="Z480" s="204"/>
    </row>
    <row r="481" spans="1:26" ht="15.75" customHeight="1">
      <c r="A481" s="204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W481" s="204"/>
      <c r="X481" s="204"/>
      <c r="Y481" s="204"/>
      <c r="Z481" s="204"/>
    </row>
    <row r="482" spans="1:26" ht="15.75" customHeight="1">
      <c r="A482" s="204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W482" s="204"/>
      <c r="X482" s="204"/>
      <c r="Y482" s="204"/>
      <c r="Z482" s="204"/>
    </row>
    <row r="483" spans="1:26" ht="15.75" customHeight="1">
      <c r="A483" s="204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W483" s="204"/>
      <c r="X483" s="204"/>
      <c r="Y483" s="204"/>
      <c r="Z483" s="204"/>
    </row>
    <row r="484" spans="1:26" ht="15.75" customHeight="1">
      <c r="A484" s="204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W484" s="204"/>
      <c r="X484" s="204"/>
      <c r="Y484" s="204"/>
      <c r="Z484" s="204"/>
    </row>
    <row r="485" spans="1:26" ht="15.75" customHeight="1">
      <c r="A485" s="204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W485" s="204"/>
      <c r="X485" s="204"/>
      <c r="Y485" s="204"/>
      <c r="Z485" s="204"/>
    </row>
    <row r="486" spans="1:26" ht="15.75" customHeight="1">
      <c r="A486" s="204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W486" s="204"/>
      <c r="X486" s="204"/>
      <c r="Y486" s="204"/>
      <c r="Z486" s="204"/>
    </row>
    <row r="487" spans="1:26" ht="15.75" customHeight="1">
      <c r="A487" s="204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/>
      <c r="X487" s="204"/>
      <c r="Y487" s="204"/>
      <c r="Z487" s="204"/>
    </row>
    <row r="488" spans="1:26" ht="15.75" customHeight="1">
      <c r="A488" s="204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/>
      <c r="X488" s="204"/>
      <c r="Y488" s="204"/>
      <c r="Z488" s="204"/>
    </row>
    <row r="489" spans="1:26" ht="15.75" customHeight="1">
      <c r="A489" s="204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W489" s="204"/>
      <c r="X489" s="204"/>
      <c r="Y489" s="204"/>
      <c r="Z489" s="204"/>
    </row>
    <row r="490" spans="1:26" ht="15.75" customHeight="1">
      <c r="A490" s="204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W490" s="204"/>
      <c r="X490" s="204"/>
      <c r="Y490" s="204"/>
      <c r="Z490" s="204"/>
    </row>
    <row r="491" spans="1:26" ht="15.75" customHeight="1">
      <c r="A491" s="204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W491" s="204"/>
      <c r="X491" s="204"/>
      <c r="Y491" s="204"/>
      <c r="Z491" s="204"/>
    </row>
    <row r="492" spans="1:26" ht="15.75" customHeight="1">
      <c r="A492" s="204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W492" s="204"/>
      <c r="X492" s="204"/>
      <c r="Y492" s="204"/>
      <c r="Z492" s="204"/>
    </row>
    <row r="493" spans="1:26" ht="15.75" customHeight="1">
      <c r="A493" s="204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W493" s="204"/>
      <c r="X493" s="204"/>
      <c r="Y493" s="204"/>
      <c r="Z493" s="204"/>
    </row>
    <row r="494" spans="1:26" ht="15.75" customHeight="1">
      <c r="A494" s="204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W494" s="204"/>
      <c r="X494" s="204"/>
      <c r="Y494" s="204"/>
      <c r="Z494" s="204"/>
    </row>
    <row r="495" spans="1:26" ht="15.75" customHeight="1">
      <c r="A495" s="20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204"/>
      <c r="Z495" s="204"/>
    </row>
    <row r="496" spans="1:26" ht="15.75" customHeight="1">
      <c r="A496" s="204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W496" s="204"/>
      <c r="X496" s="204"/>
      <c r="Y496" s="204"/>
      <c r="Z496" s="204"/>
    </row>
    <row r="497" spans="1:26" ht="15.75" customHeight="1">
      <c r="A497" s="204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W497" s="204"/>
      <c r="X497" s="204"/>
      <c r="Y497" s="204"/>
      <c r="Z497" s="204"/>
    </row>
    <row r="498" spans="1:26" ht="15.75" customHeight="1">
      <c r="A498" s="204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W498" s="204"/>
      <c r="X498" s="204"/>
      <c r="Y498" s="204"/>
      <c r="Z498" s="204"/>
    </row>
    <row r="499" spans="1:26" ht="15.75" customHeight="1">
      <c r="A499" s="204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W499" s="204"/>
      <c r="X499" s="204"/>
      <c r="Y499" s="204"/>
      <c r="Z499" s="204"/>
    </row>
    <row r="500" spans="1:26" ht="15.75" customHeight="1">
      <c r="A500" s="204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/>
      <c r="X500" s="204"/>
      <c r="Y500" s="204"/>
      <c r="Z500" s="204"/>
    </row>
    <row r="501" spans="1:26" ht="15.75" customHeight="1">
      <c r="A501" s="204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/>
      <c r="Y501" s="204"/>
      <c r="Z501" s="204"/>
    </row>
    <row r="502" spans="1:26" ht="15.75" customHeight="1">
      <c r="A502" s="204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</row>
    <row r="503" spans="1:26" ht="15.75" customHeight="1">
      <c r="A503" s="204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W503" s="204"/>
      <c r="X503" s="204"/>
      <c r="Y503" s="204"/>
      <c r="Z503" s="204"/>
    </row>
    <row r="504" spans="1:26" ht="15.75" customHeight="1">
      <c r="A504" s="204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4"/>
      <c r="Z504" s="204"/>
    </row>
    <row r="505" spans="1:26" ht="15.75" customHeight="1">
      <c r="A505" s="204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/>
      <c r="Y505" s="204"/>
      <c r="Z505" s="204"/>
    </row>
    <row r="506" spans="1:26" ht="15.75" customHeight="1">
      <c r="A506" s="204"/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</row>
    <row r="507" spans="1:26" ht="15.75" customHeight="1">
      <c r="A507" s="204"/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</row>
    <row r="508" spans="1:26" ht="15.75" customHeight="1">
      <c r="A508" s="204"/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</row>
    <row r="509" spans="1:26" ht="15.75" customHeight="1">
      <c r="A509" s="204"/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</row>
    <row r="510" spans="1:26" ht="15.75" customHeight="1">
      <c r="A510" s="204"/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</row>
    <row r="511" spans="1:26" ht="15.75" customHeight="1">
      <c r="A511" s="204"/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</row>
    <row r="512" spans="1:26" ht="15.75" customHeight="1">
      <c r="A512" s="204"/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</row>
    <row r="513" spans="1:26" ht="15.75" customHeight="1">
      <c r="A513" s="204"/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</row>
    <row r="514" spans="1:26" ht="15.75" customHeight="1">
      <c r="A514" s="204"/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</row>
    <row r="515" spans="1:26" ht="15.75" customHeight="1">
      <c r="A515" s="204"/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</row>
    <row r="516" spans="1:26" ht="15.75" customHeight="1">
      <c r="A516" s="204"/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</row>
    <row r="517" spans="1:26" ht="15.75" customHeight="1">
      <c r="A517" s="204"/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</row>
    <row r="518" spans="1:26" ht="15.75" customHeight="1">
      <c r="A518" s="204"/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</row>
    <row r="519" spans="1:26" ht="15.75" customHeight="1">
      <c r="A519" s="204"/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</row>
    <row r="520" spans="1:26" ht="15.75" customHeight="1">
      <c r="A520" s="204"/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</row>
    <row r="521" spans="1:26" ht="15.75" customHeight="1">
      <c r="A521" s="204"/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</row>
    <row r="522" spans="1:26" ht="15.75" customHeight="1">
      <c r="A522" s="204"/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</row>
    <row r="523" spans="1:26" ht="15.75" customHeight="1">
      <c r="A523" s="204"/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</row>
    <row r="524" spans="1:26" ht="15.75" customHeight="1">
      <c r="A524" s="204"/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</row>
    <row r="525" spans="1:26" ht="15.75" customHeight="1">
      <c r="A525" s="204"/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</row>
    <row r="526" spans="1:26" ht="15.75" customHeight="1">
      <c r="A526" s="204"/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</row>
    <row r="527" spans="1:26" ht="15.75" customHeight="1">
      <c r="A527" s="204"/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</row>
    <row r="528" spans="1:26" ht="15.75" customHeight="1">
      <c r="A528" s="204"/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W528" s="204"/>
      <c r="X528" s="204"/>
      <c r="Y528" s="204"/>
      <c r="Z528" s="204"/>
    </row>
    <row r="529" spans="1:26" ht="15.75" customHeight="1">
      <c r="A529" s="204"/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W529" s="204"/>
      <c r="X529" s="204"/>
      <c r="Y529" s="204"/>
      <c r="Z529" s="204"/>
    </row>
    <row r="530" spans="1:26" ht="15.75" customHeight="1">
      <c r="A530" s="204"/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W530" s="204"/>
      <c r="X530" s="204"/>
      <c r="Y530" s="204"/>
      <c r="Z530" s="204"/>
    </row>
    <row r="531" spans="1:26" ht="15.75" customHeight="1">
      <c r="A531" s="204"/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W531" s="204"/>
      <c r="X531" s="204"/>
      <c r="Y531" s="204"/>
      <c r="Z531" s="204"/>
    </row>
    <row r="532" spans="1:26" ht="15.75" customHeight="1">
      <c r="A532" s="204"/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W532" s="204"/>
      <c r="X532" s="204"/>
      <c r="Y532" s="204"/>
      <c r="Z532" s="204"/>
    </row>
    <row r="533" spans="1:26" ht="15.75" customHeight="1">
      <c r="A533" s="204"/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W533" s="204"/>
      <c r="X533" s="204"/>
      <c r="Y533" s="204"/>
      <c r="Z533" s="204"/>
    </row>
    <row r="534" spans="1:26" ht="15.75" customHeight="1">
      <c r="A534" s="204"/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</row>
    <row r="535" spans="1:26" ht="15.75" customHeight="1">
      <c r="A535" s="204"/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W535" s="204"/>
      <c r="X535" s="204"/>
      <c r="Y535" s="204"/>
      <c r="Z535" s="204"/>
    </row>
    <row r="536" spans="1:26" ht="15.75" customHeight="1">
      <c r="A536" s="204"/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W536" s="204"/>
      <c r="X536" s="204"/>
      <c r="Y536" s="204"/>
      <c r="Z536" s="204"/>
    </row>
    <row r="537" spans="1:26" ht="15.75" customHeight="1">
      <c r="A537" s="204"/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204"/>
      <c r="Z537" s="204"/>
    </row>
    <row r="538" spans="1:26" ht="15.75" customHeight="1">
      <c r="A538" s="204"/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204"/>
      <c r="Y538" s="204"/>
      <c r="Z538" s="204"/>
    </row>
    <row r="539" spans="1:26" ht="15.75" customHeight="1">
      <c r="A539" s="204"/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4"/>
      <c r="Z539" s="204"/>
    </row>
    <row r="540" spans="1:26" ht="15.75" customHeight="1">
      <c r="A540" s="204"/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</row>
    <row r="541" spans="1:26" ht="15.75" customHeight="1">
      <c r="A541" s="204"/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W541" s="204"/>
      <c r="X541" s="204"/>
      <c r="Y541" s="204"/>
      <c r="Z541" s="204"/>
    </row>
    <row r="542" spans="1:26" ht="15.75" customHeight="1">
      <c r="A542" s="204"/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W542" s="204"/>
      <c r="X542" s="204"/>
      <c r="Y542" s="204"/>
      <c r="Z542" s="204"/>
    </row>
    <row r="543" spans="1:26" ht="15.75" customHeight="1">
      <c r="A543" s="204"/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</row>
    <row r="544" spans="1:26" ht="15.75" customHeight="1">
      <c r="A544" s="204"/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W544" s="204"/>
      <c r="X544" s="204"/>
      <c r="Y544" s="204"/>
      <c r="Z544" s="204"/>
    </row>
    <row r="545" spans="1:26" ht="15.75" customHeight="1">
      <c r="A545" s="204"/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W545" s="204"/>
      <c r="X545" s="204"/>
      <c r="Y545" s="204"/>
      <c r="Z545" s="204"/>
    </row>
    <row r="546" spans="1:26" ht="15.75" customHeight="1">
      <c r="A546" s="204"/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W546" s="204"/>
      <c r="X546" s="204"/>
      <c r="Y546" s="204"/>
      <c r="Z546" s="204"/>
    </row>
    <row r="547" spans="1:26" ht="15.75" customHeight="1">
      <c r="A547" s="204"/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W547" s="204"/>
      <c r="X547" s="204"/>
      <c r="Y547" s="204"/>
      <c r="Z547" s="204"/>
    </row>
    <row r="548" spans="1:26" ht="15.75" customHeight="1">
      <c r="A548" s="204"/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W548" s="204"/>
      <c r="X548" s="204"/>
      <c r="Y548" s="204"/>
      <c r="Z548" s="204"/>
    </row>
    <row r="549" spans="1:26" ht="15.75" customHeight="1">
      <c r="A549" s="204"/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W549" s="204"/>
      <c r="X549" s="204"/>
      <c r="Y549" s="204"/>
      <c r="Z549" s="204"/>
    </row>
    <row r="550" spans="1:26" ht="15.75" customHeight="1">
      <c r="A550" s="204"/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W550" s="204"/>
      <c r="X550" s="204"/>
      <c r="Y550" s="204"/>
      <c r="Z550" s="204"/>
    </row>
    <row r="551" spans="1:26" ht="15.75" customHeight="1">
      <c r="A551" s="204"/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W551" s="204"/>
      <c r="X551" s="204"/>
      <c r="Y551" s="204"/>
      <c r="Z551" s="204"/>
    </row>
    <row r="552" spans="1:26" ht="15.75" customHeight="1">
      <c r="A552" s="204"/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</row>
    <row r="553" spans="1:26" ht="15.75" customHeight="1">
      <c r="A553" s="204"/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W553" s="204"/>
      <c r="X553" s="204"/>
      <c r="Y553" s="204"/>
      <c r="Z553" s="204"/>
    </row>
    <row r="554" spans="1:26" ht="15.75" customHeight="1">
      <c r="A554" s="204"/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W554" s="204"/>
      <c r="X554" s="204"/>
      <c r="Y554" s="204"/>
      <c r="Z554" s="204"/>
    </row>
    <row r="555" spans="1:26" ht="15.75" customHeight="1">
      <c r="A555" s="204"/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W555" s="204"/>
      <c r="X555" s="204"/>
      <c r="Y555" s="204"/>
      <c r="Z555" s="204"/>
    </row>
    <row r="556" spans="1:26" ht="15.75" customHeight="1">
      <c r="A556" s="204"/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W556" s="204"/>
      <c r="X556" s="204"/>
      <c r="Y556" s="204"/>
      <c r="Z556" s="204"/>
    </row>
    <row r="557" spans="1:26" ht="15.75" customHeight="1">
      <c r="A557" s="204"/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W557" s="204"/>
      <c r="X557" s="204"/>
      <c r="Y557" s="204"/>
      <c r="Z557" s="204"/>
    </row>
    <row r="558" spans="1:26" ht="15.75" customHeight="1">
      <c r="A558" s="204"/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W558" s="204"/>
      <c r="X558" s="204"/>
      <c r="Y558" s="204"/>
      <c r="Z558" s="204"/>
    </row>
    <row r="559" spans="1:26" ht="15.75" customHeight="1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W559" s="204"/>
      <c r="X559" s="204"/>
      <c r="Y559" s="204"/>
      <c r="Z559" s="204"/>
    </row>
    <row r="560" spans="1:26" ht="15.75" customHeight="1">
      <c r="A560" s="204"/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W560" s="204"/>
      <c r="X560" s="204"/>
      <c r="Y560" s="204"/>
      <c r="Z560" s="204"/>
    </row>
    <row r="561" spans="1:26" ht="15.75" customHeight="1">
      <c r="A561" s="204"/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W561" s="204"/>
      <c r="X561" s="204"/>
      <c r="Y561" s="204"/>
      <c r="Z561" s="204"/>
    </row>
    <row r="562" spans="1:26" ht="15.75" customHeight="1">
      <c r="A562" s="204"/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W562" s="204"/>
      <c r="X562" s="204"/>
      <c r="Y562" s="204"/>
      <c r="Z562" s="204"/>
    </row>
    <row r="563" spans="1:26" ht="15.75" customHeight="1">
      <c r="A563" s="204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W563" s="204"/>
      <c r="X563" s="204"/>
      <c r="Y563" s="204"/>
      <c r="Z563" s="204"/>
    </row>
    <row r="564" spans="1:26" ht="15.75" customHeight="1">
      <c r="A564" s="204"/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W564" s="204"/>
      <c r="X564" s="204"/>
      <c r="Y564" s="204"/>
      <c r="Z564" s="204"/>
    </row>
    <row r="565" spans="1:26" ht="15.75" customHeight="1">
      <c r="A565" s="204"/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</row>
    <row r="566" spans="1:26" ht="15.75" customHeight="1">
      <c r="A566" s="204"/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</row>
    <row r="567" spans="1:26" ht="15.75" customHeight="1">
      <c r="A567" s="204"/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</row>
    <row r="568" spans="1:26" ht="15.75" customHeight="1">
      <c r="A568" s="204"/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/>
      <c r="X568" s="204"/>
      <c r="Y568" s="204"/>
      <c r="Z568" s="204"/>
    </row>
    <row r="569" spans="1:26" ht="15.75" customHeight="1">
      <c r="A569" s="204"/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W569" s="204"/>
      <c r="X569" s="204"/>
      <c r="Y569" s="204"/>
      <c r="Z569" s="204"/>
    </row>
    <row r="570" spans="1:26" ht="15.75" customHeight="1">
      <c r="A570" s="204"/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204"/>
      <c r="Y570" s="204"/>
      <c r="Z570" s="204"/>
    </row>
    <row r="571" spans="1:26" ht="15.75" customHeight="1">
      <c r="A571" s="204"/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204"/>
      <c r="Y571" s="204"/>
      <c r="Z571" s="204"/>
    </row>
    <row r="572" spans="1:26" ht="15.75" customHeight="1">
      <c r="A572" s="204"/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</row>
    <row r="573" spans="1:26" ht="15.75" customHeight="1">
      <c r="A573" s="204"/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W573" s="204"/>
      <c r="X573" s="204"/>
      <c r="Y573" s="204"/>
      <c r="Z573" s="204"/>
    </row>
    <row r="574" spans="1:26" ht="15.75" customHeight="1">
      <c r="A574" s="204"/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/>
      <c r="X574" s="204"/>
      <c r="Y574" s="204"/>
      <c r="Z574" s="204"/>
    </row>
    <row r="575" spans="1:26" ht="15.75" customHeight="1">
      <c r="A575" s="204"/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W575" s="204"/>
      <c r="X575" s="204"/>
      <c r="Y575" s="204"/>
      <c r="Z575" s="204"/>
    </row>
    <row r="576" spans="1:26" ht="15.75" customHeight="1">
      <c r="A576" s="204"/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4"/>
      <c r="Z576" s="204"/>
    </row>
    <row r="577" spans="1:26" ht="15.75" customHeight="1">
      <c r="A577" s="204"/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W577" s="204"/>
      <c r="X577" s="204"/>
      <c r="Y577" s="204"/>
      <c r="Z577" s="204"/>
    </row>
    <row r="578" spans="1:26" ht="15.75" customHeight="1">
      <c r="A578" s="204"/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W578" s="204"/>
      <c r="X578" s="204"/>
      <c r="Y578" s="204"/>
      <c r="Z578" s="204"/>
    </row>
    <row r="579" spans="1:26" ht="15.75" customHeight="1">
      <c r="A579" s="204"/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W579" s="204"/>
      <c r="X579" s="204"/>
      <c r="Y579" s="204"/>
      <c r="Z579" s="204"/>
    </row>
    <row r="580" spans="1:26" ht="15.75" customHeight="1">
      <c r="A580" s="204"/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</row>
    <row r="581" spans="1:26" ht="15.75" customHeight="1">
      <c r="A581" s="204"/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</row>
    <row r="582" spans="1:26" ht="15.75" customHeight="1">
      <c r="A582" s="204"/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</row>
    <row r="583" spans="1:26" ht="15.75" customHeight="1">
      <c r="A583" s="204"/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</row>
    <row r="584" spans="1:26" ht="15.75" customHeight="1">
      <c r="A584" s="204"/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</row>
    <row r="585" spans="1:26" ht="15.75" customHeight="1">
      <c r="A585" s="204"/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W585" s="204"/>
      <c r="X585" s="204"/>
      <c r="Y585" s="204"/>
      <c r="Z585" s="204"/>
    </row>
    <row r="586" spans="1:26" ht="15.75" customHeight="1">
      <c r="A586" s="204"/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W586" s="204"/>
      <c r="X586" s="204"/>
      <c r="Y586" s="204"/>
      <c r="Z586" s="204"/>
    </row>
    <row r="587" spans="1:26" ht="15.75" customHeight="1">
      <c r="A587" s="204"/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W587" s="204"/>
      <c r="X587" s="204"/>
      <c r="Y587" s="204"/>
      <c r="Z587" s="204"/>
    </row>
    <row r="588" spans="1:26" ht="15.75" customHeight="1">
      <c r="A588" s="204"/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W588" s="204"/>
      <c r="X588" s="204"/>
      <c r="Y588" s="204"/>
      <c r="Z588" s="204"/>
    </row>
    <row r="589" spans="1:26" ht="15.75" customHeight="1">
      <c r="A589" s="204"/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W589" s="204"/>
      <c r="X589" s="204"/>
      <c r="Y589" s="204"/>
      <c r="Z589" s="204"/>
    </row>
    <row r="590" spans="1:26" ht="15.75" customHeight="1">
      <c r="A590" s="204"/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W590" s="204"/>
      <c r="X590" s="204"/>
      <c r="Y590" s="204"/>
      <c r="Z590" s="204"/>
    </row>
    <row r="591" spans="1:26" ht="15.75" customHeight="1">
      <c r="A591" s="204"/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W591" s="204"/>
      <c r="X591" s="204"/>
      <c r="Y591" s="204"/>
      <c r="Z591" s="204"/>
    </row>
    <row r="592" spans="1:26" ht="15.75" customHeight="1">
      <c r="A592" s="204"/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W592" s="204"/>
      <c r="X592" s="204"/>
      <c r="Y592" s="204"/>
      <c r="Z592" s="204"/>
    </row>
    <row r="593" spans="1:26" ht="15.75" customHeight="1">
      <c r="A593" s="204"/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W593" s="204"/>
      <c r="X593" s="204"/>
      <c r="Y593" s="204"/>
      <c r="Z593" s="204"/>
    </row>
    <row r="594" spans="1:26" ht="15.75" customHeight="1">
      <c r="A594" s="204"/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W594" s="204"/>
      <c r="X594" s="204"/>
      <c r="Y594" s="204"/>
      <c r="Z594" s="204"/>
    </row>
    <row r="595" spans="1:26" ht="15.75" customHeight="1">
      <c r="A595" s="204"/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W595" s="204"/>
      <c r="X595" s="204"/>
      <c r="Y595" s="204"/>
      <c r="Z595" s="204"/>
    </row>
    <row r="596" spans="1:26" ht="15.75" customHeight="1">
      <c r="A596" s="204"/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W596" s="204"/>
      <c r="X596" s="204"/>
      <c r="Y596" s="204"/>
      <c r="Z596" s="204"/>
    </row>
    <row r="597" spans="1:26" ht="15.75" customHeight="1">
      <c r="A597" s="204"/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W597" s="204"/>
      <c r="X597" s="204"/>
      <c r="Y597" s="204"/>
      <c r="Z597" s="204"/>
    </row>
    <row r="598" spans="1:26" ht="15.75" customHeight="1">
      <c r="A598" s="204"/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</row>
    <row r="599" spans="1:26" ht="15.75" customHeight="1">
      <c r="A599" s="204"/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</row>
    <row r="600" spans="1:26" ht="15.75" customHeight="1">
      <c r="A600" s="204"/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/>
      <c r="X600" s="204"/>
      <c r="Y600" s="204"/>
      <c r="Z600" s="204"/>
    </row>
    <row r="601" spans="1:26" ht="15.75" customHeight="1">
      <c r="A601" s="204"/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</row>
    <row r="602" spans="1:26" ht="15.75" customHeight="1">
      <c r="A602" s="204"/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W602" s="204"/>
      <c r="X602" s="204"/>
      <c r="Y602" s="204"/>
      <c r="Z602" s="204"/>
    </row>
    <row r="603" spans="1:26" ht="15.75" customHeight="1">
      <c r="A603" s="204"/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</row>
    <row r="604" spans="1:26" ht="15.75" customHeight="1">
      <c r="A604" s="204"/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W604" s="204"/>
      <c r="X604" s="204"/>
      <c r="Y604" s="204"/>
      <c r="Z604" s="204"/>
    </row>
    <row r="605" spans="1:26" ht="15.75" customHeight="1">
      <c r="A605" s="204"/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W605" s="204"/>
      <c r="X605" s="204"/>
      <c r="Y605" s="204"/>
      <c r="Z605" s="204"/>
    </row>
    <row r="606" spans="1:26" ht="15.75" customHeight="1">
      <c r="A606" s="204"/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W606" s="204"/>
      <c r="X606" s="204"/>
      <c r="Y606" s="204"/>
      <c r="Z606" s="204"/>
    </row>
    <row r="607" spans="1:26" ht="15.75" customHeight="1">
      <c r="A607" s="204"/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W607" s="204"/>
      <c r="X607" s="204"/>
      <c r="Y607" s="204"/>
      <c r="Z607" s="204"/>
    </row>
    <row r="608" spans="1:26" ht="15.75" customHeight="1">
      <c r="A608" s="204"/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W608" s="204"/>
      <c r="X608" s="204"/>
      <c r="Y608" s="204"/>
      <c r="Z608" s="204"/>
    </row>
    <row r="609" spans="1:26" ht="15.75" customHeight="1">
      <c r="A609" s="204"/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W609" s="204"/>
      <c r="X609" s="204"/>
      <c r="Y609" s="204"/>
      <c r="Z609" s="204"/>
    </row>
    <row r="610" spans="1:26" ht="15.75" customHeight="1">
      <c r="A610" s="204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W610" s="204"/>
      <c r="X610" s="204"/>
      <c r="Y610" s="204"/>
      <c r="Z610" s="204"/>
    </row>
    <row r="611" spans="1:26" ht="15.75" customHeight="1">
      <c r="A611" s="204"/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W611" s="204"/>
      <c r="X611" s="204"/>
      <c r="Y611" s="204"/>
      <c r="Z611" s="204"/>
    </row>
    <row r="612" spans="1:26" ht="15.75" customHeight="1">
      <c r="A612" s="204"/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W612" s="204"/>
      <c r="X612" s="204"/>
      <c r="Y612" s="204"/>
      <c r="Z612" s="204"/>
    </row>
    <row r="613" spans="1:26" ht="15.75" customHeight="1">
      <c r="A613" s="204"/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W613" s="204"/>
      <c r="X613" s="204"/>
      <c r="Y613" s="204"/>
      <c r="Z613" s="204"/>
    </row>
    <row r="614" spans="1:26" ht="15.75" customHeight="1">
      <c r="A614" s="204"/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W614" s="204"/>
      <c r="X614" s="204"/>
      <c r="Y614" s="204"/>
      <c r="Z614" s="204"/>
    </row>
    <row r="615" spans="1:26" ht="15.75" customHeight="1">
      <c r="A615" s="204"/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W615" s="204"/>
      <c r="X615" s="204"/>
      <c r="Y615" s="204"/>
      <c r="Z615" s="204"/>
    </row>
    <row r="616" spans="1:26" ht="15.75" customHeight="1">
      <c r="A616" s="204"/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W616" s="204"/>
      <c r="X616" s="204"/>
      <c r="Y616" s="204"/>
      <c r="Z616" s="204"/>
    </row>
    <row r="617" spans="1:26" ht="15.75" customHeight="1">
      <c r="A617" s="204"/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W617" s="204"/>
      <c r="X617" s="204"/>
      <c r="Y617" s="204"/>
      <c r="Z617" s="204"/>
    </row>
    <row r="618" spans="1:26" ht="15.75" customHeight="1">
      <c r="A618" s="204"/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W618" s="204"/>
      <c r="X618" s="204"/>
      <c r="Y618" s="204"/>
      <c r="Z618" s="204"/>
    </row>
    <row r="619" spans="1:26" ht="15.75" customHeight="1">
      <c r="A619" s="204"/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W619" s="204"/>
      <c r="X619" s="204"/>
      <c r="Y619" s="204"/>
      <c r="Z619" s="204"/>
    </row>
    <row r="620" spans="1:26" ht="15.75" customHeight="1">
      <c r="A620" s="204"/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W620" s="204"/>
      <c r="X620" s="204"/>
      <c r="Y620" s="204"/>
      <c r="Z620" s="204"/>
    </row>
    <row r="621" spans="1:26" ht="15.75" customHeight="1">
      <c r="A621" s="204"/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W621" s="204"/>
      <c r="X621" s="204"/>
      <c r="Y621" s="204"/>
      <c r="Z621" s="204"/>
    </row>
    <row r="622" spans="1:26" ht="15.75" customHeight="1">
      <c r="A622" s="204"/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W622" s="204"/>
      <c r="X622" s="204"/>
      <c r="Y622" s="204"/>
      <c r="Z622" s="204"/>
    </row>
    <row r="623" spans="1:26" ht="15.75" customHeight="1">
      <c r="A623" s="204"/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W623" s="204"/>
      <c r="X623" s="204"/>
      <c r="Y623" s="204"/>
      <c r="Z623" s="204"/>
    </row>
    <row r="624" spans="1:26" ht="15.75" customHeight="1">
      <c r="A624" s="204"/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W624" s="204"/>
      <c r="X624" s="204"/>
      <c r="Y624" s="204"/>
      <c r="Z624" s="204"/>
    </row>
    <row r="625" spans="1:26" ht="15.75" customHeight="1">
      <c r="A625" s="204"/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W625" s="204"/>
      <c r="X625" s="204"/>
      <c r="Y625" s="204"/>
      <c r="Z625" s="204"/>
    </row>
    <row r="626" spans="1:26" ht="15.75" customHeight="1">
      <c r="A626" s="204"/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W626" s="204"/>
      <c r="X626" s="204"/>
      <c r="Y626" s="204"/>
      <c r="Z626" s="204"/>
    </row>
    <row r="627" spans="1:26" ht="15.75" customHeight="1">
      <c r="A627" s="204"/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W627" s="204"/>
      <c r="X627" s="204"/>
      <c r="Y627" s="204"/>
      <c r="Z627" s="204"/>
    </row>
    <row r="628" spans="1:26" ht="15.75" customHeight="1">
      <c r="A628" s="204"/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W628" s="204"/>
      <c r="X628" s="204"/>
      <c r="Y628" s="204"/>
      <c r="Z628" s="204"/>
    </row>
    <row r="629" spans="1:26" ht="15.75" customHeight="1">
      <c r="A629" s="204"/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W629" s="204"/>
      <c r="X629" s="204"/>
      <c r="Y629" s="204"/>
      <c r="Z629" s="204"/>
    </row>
    <row r="630" spans="1:26" ht="15.75" customHeight="1">
      <c r="A630" s="204"/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W630" s="204"/>
      <c r="X630" s="204"/>
      <c r="Y630" s="204"/>
      <c r="Z630" s="204"/>
    </row>
    <row r="631" spans="1:26" ht="15.75" customHeight="1">
      <c r="A631" s="204"/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W631" s="204"/>
      <c r="X631" s="204"/>
      <c r="Y631" s="204"/>
      <c r="Z631" s="204"/>
    </row>
    <row r="632" spans="1:26" ht="15.75" customHeight="1">
      <c r="A632" s="204"/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W632" s="204"/>
      <c r="X632" s="204"/>
      <c r="Y632" s="204"/>
      <c r="Z632" s="204"/>
    </row>
    <row r="633" spans="1:26" ht="15.75" customHeight="1">
      <c r="A633" s="204"/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W633" s="204"/>
      <c r="X633" s="204"/>
      <c r="Y633" s="204"/>
      <c r="Z633" s="204"/>
    </row>
    <row r="634" spans="1:26" ht="15.75" customHeight="1">
      <c r="A634" s="204"/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W634" s="204"/>
      <c r="X634" s="204"/>
      <c r="Y634" s="204"/>
      <c r="Z634" s="204"/>
    </row>
    <row r="635" spans="1:26" ht="15.75" customHeight="1">
      <c r="A635" s="204"/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</row>
    <row r="636" spans="1:26" ht="15.75" customHeight="1">
      <c r="A636" s="204"/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W636" s="204"/>
      <c r="X636" s="204"/>
      <c r="Y636" s="204"/>
      <c r="Z636" s="204"/>
    </row>
    <row r="637" spans="1:26" ht="15.75" customHeight="1">
      <c r="A637" s="204"/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</row>
    <row r="638" spans="1:26" ht="15.75" customHeight="1">
      <c r="A638" s="204"/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W638" s="204"/>
      <c r="X638" s="204"/>
      <c r="Y638" s="204"/>
      <c r="Z638" s="204"/>
    </row>
    <row r="639" spans="1:26" ht="15.75" customHeight="1">
      <c r="A639" s="204"/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W639" s="204"/>
      <c r="X639" s="204"/>
      <c r="Y639" s="204"/>
      <c r="Z639" s="204"/>
    </row>
    <row r="640" spans="1:26" ht="15.75" customHeight="1">
      <c r="A640" s="204"/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W640" s="204"/>
      <c r="X640" s="204"/>
      <c r="Y640" s="204"/>
      <c r="Z640" s="204"/>
    </row>
    <row r="641" spans="1:26" ht="15.75" customHeight="1">
      <c r="A641" s="204"/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W641" s="204"/>
      <c r="X641" s="204"/>
      <c r="Y641" s="204"/>
      <c r="Z641" s="204"/>
    </row>
    <row r="642" spans="1:26" ht="15.75" customHeight="1">
      <c r="A642" s="204"/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W642" s="204"/>
      <c r="X642" s="204"/>
      <c r="Y642" s="204"/>
      <c r="Z642" s="204"/>
    </row>
    <row r="643" spans="1:26" ht="15.75" customHeight="1">
      <c r="A643" s="204"/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W643" s="204"/>
      <c r="X643" s="204"/>
      <c r="Y643" s="204"/>
      <c r="Z643" s="204"/>
    </row>
    <row r="644" spans="1:26" ht="15.75" customHeight="1">
      <c r="A644" s="204"/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W644" s="204"/>
      <c r="X644" s="204"/>
      <c r="Y644" s="204"/>
      <c r="Z644" s="204"/>
    </row>
    <row r="645" spans="1:26" ht="15.75" customHeight="1">
      <c r="A645" s="204"/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/>
      <c r="X645" s="204"/>
      <c r="Y645" s="204"/>
      <c r="Z645" s="204"/>
    </row>
    <row r="646" spans="1:26" ht="15.75" customHeight="1">
      <c r="A646" s="204"/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/>
      <c r="X646" s="204"/>
      <c r="Y646" s="204"/>
      <c r="Z646" s="204"/>
    </row>
    <row r="647" spans="1:26" ht="15.75" customHeight="1">
      <c r="A647" s="204"/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W647" s="204"/>
      <c r="X647" s="204"/>
      <c r="Y647" s="204"/>
      <c r="Z647" s="204"/>
    </row>
    <row r="648" spans="1:26" ht="15.75" customHeight="1">
      <c r="A648" s="204"/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204"/>
      <c r="X648" s="204"/>
      <c r="Y648" s="204"/>
      <c r="Z648" s="204"/>
    </row>
    <row r="649" spans="1:26" ht="15.75" customHeight="1">
      <c r="A649" s="204"/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W649" s="204"/>
      <c r="X649" s="204"/>
      <c r="Y649" s="204"/>
      <c r="Z649" s="204"/>
    </row>
    <row r="650" spans="1:26" ht="15.75" customHeight="1">
      <c r="A650" s="204"/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</row>
    <row r="651" spans="1:26" ht="15.75" customHeight="1">
      <c r="A651" s="204"/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W651" s="204"/>
      <c r="X651" s="204"/>
      <c r="Y651" s="204"/>
      <c r="Z651" s="204"/>
    </row>
    <row r="652" spans="1:26" ht="15.75" customHeight="1">
      <c r="A652" s="204"/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W652" s="204"/>
      <c r="X652" s="204"/>
      <c r="Y652" s="204"/>
      <c r="Z652" s="204"/>
    </row>
    <row r="653" spans="1:26" ht="15.75" customHeight="1">
      <c r="A653" s="204"/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W653" s="204"/>
      <c r="X653" s="204"/>
      <c r="Y653" s="204"/>
      <c r="Z653" s="204"/>
    </row>
    <row r="654" spans="1:26" ht="15.75" customHeight="1">
      <c r="A654" s="204"/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W654" s="204"/>
      <c r="X654" s="204"/>
      <c r="Y654" s="204"/>
      <c r="Z654" s="204"/>
    </row>
    <row r="655" spans="1:26" ht="15.75" customHeight="1">
      <c r="A655" s="204"/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W655" s="204"/>
      <c r="X655" s="204"/>
      <c r="Y655" s="204"/>
      <c r="Z655" s="204"/>
    </row>
    <row r="656" spans="1:26" ht="15.75" customHeight="1">
      <c r="A656" s="204"/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/>
      <c r="X656" s="204"/>
      <c r="Y656" s="204"/>
      <c r="Z656" s="204"/>
    </row>
    <row r="657" spans="1:26" ht="15.75" customHeight="1">
      <c r="A657" s="204"/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W657" s="204"/>
      <c r="X657" s="204"/>
      <c r="Y657" s="204"/>
      <c r="Z657" s="204"/>
    </row>
    <row r="658" spans="1:26" ht="15.75" customHeight="1">
      <c r="A658" s="204"/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W658" s="204"/>
      <c r="X658" s="204"/>
      <c r="Y658" s="204"/>
      <c r="Z658" s="204"/>
    </row>
    <row r="659" spans="1:26" ht="15.75" customHeight="1">
      <c r="A659" s="204"/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W659" s="204"/>
      <c r="X659" s="204"/>
      <c r="Y659" s="204"/>
      <c r="Z659" s="204"/>
    </row>
    <row r="660" spans="1:26" ht="15.75" customHeight="1">
      <c r="A660" s="204"/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W660" s="204"/>
      <c r="X660" s="204"/>
      <c r="Y660" s="204"/>
      <c r="Z660" s="204"/>
    </row>
    <row r="661" spans="1:26" ht="15.75" customHeight="1">
      <c r="A661" s="204"/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W661" s="204"/>
      <c r="X661" s="204"/>
      <c r="Y661" s="204"/>
      <c r="Z661" s="204"/>
    </row>
    <row r="662" spans="1:26" ht="15.75" customHeight="1">
      <c r="A662" s="204"/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W662" s="204"/>
      <c r="X662" s="204"/>
      <c r="Y662" s="204"/>
      <c r="Z662" s="204"/>
    </row>
    <row r="663" spans="1:26" ht="15.75" customHeight="1">
      <c r="A663" s="204"/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W663" s="204"/>
      <c r="X663" s="204"/>
      <c r="Y663" s="204"/>
      <c r="Z663" s="204"/>
    </row>
    <row r="664" spans="1:26" ht="15.75" customHeight="1">
      <c r="A664" s="204"/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W664" s="204"/>
      <c r="X664" s="204"/>
      <c r="Y664" s="204"/>
      <c r="Z664" s="204"/>
    </row>
    <row r="665" spans="1:26" ht="15.75" customHeight="1">
      <c r="A665" s="204"/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W665" s="204"/>
      <c r="X665" s="204"/>
      <c r="Y665" s="204"/>
      <c r="Z665" s="204"/>
    </row>
    <row r="666" spans="1:26" ht="15.75" customHeight="1">
      <c r="A666" s="204"/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W666" s="204"/>
      <c r="X666" s="204"/>
      <c r="Y666" s="204"/>
      <c r="Z666" s="204"/>
    </row>
    <row r="667" spans="1:26" ht="15.75" customHeight="1">
      <c r="A667" s="204"/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W667" s="204"/>
      <c r="X667" s="204"/>
      <c r="Y667" s="204"/>
      <c r="Z667" s="204"/>
    </row>
    <row r="668" spans="1:26" ht="15.75" customHeight="1">
      <c r="A668" s="204"/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W668" s="204"/>
      <c r="X668" s="204"/>
      <c r="Y668" s="204"/>
      <c r="Z668" s="204"/>
    </row>
    <row r="669" spans="1:26" ht="15.75" customHeight="1">
      <c r="A669" s="204"/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W669" s="204"/>
      <c r="X669" s="204"/>
      <c r="Y669" s="204"/>
      <c r="Z669" s="204"/>
    </row>
    <row r="670" spans="1:26" ht="15.75" customHeight="1">
      <c r="A670" s="204"/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W670" s="204"/>
      <c r="X670" s="204"/>
      <c r="Y670" s="204"/>
      <c r="Z670" s="204"/>
    </row>
    <row r="671" spans="1:26" ht="15.75" customHeight="1">
      <c r="A671" s="204"/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W671" s="204"/>
      <c r="X671" s="204"/>
      <c r="Y671" s="204"/>
      <c r="Z671" s="204"/>
    </row>
    <row r="672" spans="1:26" ht="15.75" customHeight="1">
      <c r="A672" s="204"/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W672" s="204"/>
      <c r="X672" s="204"/>
      <c r="Y672" s="204"/>
      <c r="Z672" s="204"/>
    </row>
    <row r="673" spans="1:26" ht="15.75" customHeight="1">
      <c r="A673" s="204"/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W673" s="204"/>
      <c r="X673" s="204"/>
      <c r="Y673" s="204"/>
      <c r="Z673" s="204"/>
    </row>
    <row r="674" spans="1:26" ht="15.75" customHeight="1">
      <c r="A674" s="204"/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W674" s="204"/>
      <c r="X674" s="204"/>
      <c r="Y674" s="204"/>
      <c r="Z674" s="204"/>
    </row>
    <row r="675" spans="1:26" ht="15.75" customHeight="1">
      <c r="A675" s="204"/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W675" s="204"/>
      <c r="X675" s="204"/>
      <c r="Y675" s="204"/>
      <c r="Z675" s="204"/>
    </row>
    <row r="676" spans="1:26" ht="15.75" customHeight="1">
      <c r="A676" s="204"/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W676" s="204"/>
      <c r="X676" s="204"/>
      <c r="Y676" s="204"/>
      <c r="Z676" s="204"/>
    </row>
    <row r="677" spans="1:26" ht="15.75" customHeight="1">
      <c r="A677" s="204"/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W677" s="204"/>
      <c r="X677" s="204"/>
      <c r="Y677" s="204"/>
      <c r="Z677" s="204"/>
    </row>
    <row r="678" spans="1:26" ht="15.75" customHeight="1">
      <c r="A678" s="204"/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/>
      <c r="X678" s="204"/>
      <c r="Y678" s="204"/>
      <c r="Z678" s="204"/>
    </row>
    <row r="679" spans="1:26" ht="15.75" customHeight="1">
      <c r="A679" s="204"/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W679" s="204"/>
      <c r="X679" s="204"/>
      <c r="Y679" s="204"/>
      <c r="Z679" s="204"/>
    </row>
    <row r="680" spans="1:26" ht="15.75" customHeight="1">
      <c r="A680" s="204"/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W680" s="204"/>
      <c r="X680" s="204"/>
      <c r="Y680" s="204"/>
      <c r="Z680" s="204"/>
    </row>
    <row r="681" spans="1:26" ht="15.75" customHeight="1">
      <c r="A681" s="204"/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W681" s="204"/>
      <c r="X681" s="204"/>
      <c r="Y681" s="204"/>
      <c r="Z681" s="204"/>
    </row>
    <row r="682" spans="1:26" ht="15.75" customHeight="1">
      <c r="A682" s="204"/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W682" s="204"/>
      <c r="X682" s="204"/>
      <c r="Y682" s="204"/>
      <c r="Z682" s="204"/>
    </row>
    <row r="683" spans="1:26" ht="15.75" customHeight="1">
      <c r="A683" s="204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W683" s="204"/>
      <c r="X683" s="204"/>
      <c r="Y683" s="204"/>
      <c r="Z683" s="204"/>
    </row>
    <row r="684" spans="1:26" ht="15.75" customHeight="1">
      <c r="A684" s="204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W684" s="204"/>
      <c r="X684" s="204"/>
      <c r="Y684" s="204"/>
      <c r="Z684" s="204"/>
    </row>
    <row r="685" spans="1:26" ht="15.75" customHeight="1">
      <c r="A685" s="204"/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W685" s="204"/>
      <c r="X685" s="204"/>
      <c r="Y685" s="204"/>
      <c r="Z685" s="204"/>
    </row>
    <row r="686" spans="1:26" ht="15.75" customHeight="1">
      <c r="A686" s="204"/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/>
      <c r="Y686" s="204"/>
      <c r="Z686" s="204"/>
    </row>
    <row r="687" spans="1:26" ht="15.75" customHeight="1">
      <c r="A687" s="204"/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</row>
    <row r="688" spans="1:26" ht="15.75" customHeight="1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W688" s="204"/>
      <c r="X688" s="204"/>
      <c r="Y688" s="204"/>
      <c r="Z688" s="204"/>
    </row>
    <row r="689" spans="1:26" ht="15.75" customHeight="1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W689" s="204"/>
      <c r="X689" s="204"/>
      <c r="Y689" s="204"/>
      <c r="Z689" s="204"/>
    </row>
    <row r="690" spans="1:26" ht="15.75" customHeight="1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4"/>
      <c r="X690" s="204"/>
      <c r="Y690" s="204"/>
      <c r="Z690" s="204"/>
    </row>
    <row r="691" spans="1:26" ht="15.75" customHeight="1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4"/>
      <c r="X691" s="204"/>
      <c r="Y691" s="204"/>
      <c r="Z691" s="204"/>
    </row>
    <row r="692" spans="1:26" ht="15.75" customHeight="1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</row>
    <row r="693" spans="1:26" ht="15.75" customHeight="1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W693" s="204"/>
      <c r="X693" s="204"/>
      <c r="Y693" s="204"/>
      <c r="Z693" s="204"/>
    </row>
    <row r="694" spans="1:26" ht="15.75" customHeight="1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W694" s="204"/>
      <c r="X694" s="204"/>
      <c r="Y694" s="204"/>
      <c r="Z694" s="204"/>
    </row>
    <row r="695" spans="1:26" ht="15.75" customHeight="1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W695" s="204"/>
      <c r="X695" s="204"/>
      <c r="Y695" s="204"/>
      <c r="Z695" s="204"/>
    </row>
    <row r="696" spans="1:26" ht="15.75" customHeight="1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W696" s="204"/>
      <c r="X696" s="204"/>
      <c r="Y696" s="204"/>
      <c r="Z696" s="204"/>
    </row>
    <row r="697" spans="1:26" ht="15.75" customHeight="1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W697" s="204"/>
      <c r="X697" s="204"/>
      <c r="Y697" s="204"/>
      <c r="Z697" s="204"/>
    </row>
    <row r="698" spans="1:26" ht="15.75" customHeight="1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W698" s="204"/>
      <c r="X698" s="204"/>
      <c r="Y698" s="204"/>
      <c r="Z698" s="204"/>
    </row>
    <row r="699" spans="1:26" ht="15.75" customHeight="1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W699" s="204"/>
      <c r="X699" s="204"/>
      <c r="Y699" s="204"/>
      <c r="Z699" s="204"/>
    </row>
    <row r="700" spans="1:26" ht="15.75" customHeight="1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W700" s="204"/>
      <c r="X700" s="204"/>
      <c r="Y700" s="204"/>
      <c r="Z700" s="204"/>
    </row>
    <row r="701" spans="1:26" ht="15.75" customHeight="1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W701" s="204"/>
      <c r="X701" s="204"/>
      <c r="Y701" s="204"/>
      <c r="Z701" s="204"/>
    </row>
    <row r="702" spans="1:26" ht="15.75" customHeight="1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W702" s="204"/>
      <c r="X702" s="204"/>
      <c r="Y702" s="204"/>
      <c r="Z702" s="204"/>
    </row>
    <row r="703" spans="1:26" ht="15.75" customHeight="1">
      <c r="A703" s="20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W703" s="204"/>
      <c r="X703" s="204"/>
      <c r="Y703" s="204"/>
      <c r="Z703" s="204"/>
    </row>
    <row r="704" spans="1:26" ht="15.75" customHeight="1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W704" s="204"/>
      <c r="X704" s="204"/>
      <c r="Y704" s="204"/>
      <c r="Z704" s="204"/>
    </row>
    <row r="705" spans="1:26" ht="15.75" customHeight="1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W705" s="204"/>
      <c r="X705" s="204"/>
      <c r="Y705" s="204"/>
      <c r="Z705" s="204"/>
    </row>
    <row r="706" spans="1:26" ht="15.75" customHeight="1">
      <c r="A706" s="20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W706" s="204"/>
      <c r="X706" s="204"/>
      <c r="Y706" s="204"/>
      <c r="Z706" s="204"/>
    </row>
    <row r="707" spans="1:26" ht="15.75" customHeight="1">
      <c r="A707" s="204"/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W707" s="204"/>
      <c r="X707" s="204"/>
      <c r="Y707" s="204"/>
      <c r="Z707" s="204"/>
    </row>
    <row r="708" spans="1:26" ht="15.75" customHeight="1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</row>
    <row r="709" spans="1:26" ht="15.75" customHeight="1">
      <c r="A709" s="204"/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W709" s="204"/>
      <c r="X709" s="204"/>
      <c r="Y709" s="204"/>
      <c r="Z709" s="204"/>
    </row>
    <row r="710" spans="1:26" ht="15.75" customHeight="1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W710" s="204"/>
      <c r="X710" s="204"/>
      <c r="Y710" s="204"/>
      <c r="Z710" s="204"/>
    </row>
    <row r="711" spans="1:26" ht="15.75" customHeight="1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</row>
    <row r="712" spans="1:26" ht="15.75" customHeight="1">
      <c r="A712" s="204"/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W712" s="204"/>
      <c r="X712" s="204"/>
      <c r="Y712" s="204"/>
      <c r="Z712" s="204"/>
    </row>
    <row r="713" spans="1:26" ht="15.75" customHeight="1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W713" s="204"/>
      <c r="X713" s="204"/>
      <c r="Y713" s="204"/>
      <c r="Z713" s="204"/>
    </row>
    <row r="714" spans="1:26" ht="15.75" customHeight="1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W714" s="204"/>
      <c r="X714" s="204"/>
      <c r="Y714" s="204"/>
      <c r="Z714" s="204"/>
    </row>
    <row r="715" spans="1:26" ht="15.75" customHeight="1">
      <c r="A715" s="204"/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</row>
    <row r="716" spans="1:26" ht="15.75" customHeight="1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</row>
    <row r="717" spans="1:26" ht="15.75" customHeight="1">
      <c r="A717" s="204"/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</row>
    <row r="718" spans="1:26" ht="15.75" customHeight="1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</row>
    <row r="719" spans="1:26" ht="15.75" customHeight="1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</row>
    <row r="720" spans="1:26" ht="15.75" customHeight="1">
      <c r="A720" s="204"/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</row>
    <row r="721" spans="1:26" ht="15.75" customHeight="1">
      <c r="A721" s="204"/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</row>
    <row r="722" spans="1:26" ht="15.75" customHeight="1">
      <c r="A722" s="204"/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</row>
    <row r="723" spans="1:26" ht="15.75" customHeight="1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</row>
    <row r="724" spans="1:26" ht="15.75" customHeight="1">
      <c r="A724" s="204"/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W724" s="204"/>
      <c r="X724" s="204"/>
      <c r="Y724" s="204"/>
      <c r="Z724" s="204"/>
    </row>
    <row r="725" spans="1:26" ht="15.75" customHeight="1">
      <c r="A725" s="204"/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W725" s="204"/>
      <c r="X725" s="204"/>
      <c r="Y725" s="204"/>
      <c r="Z725" s="204"/>
    </row>
    <row r="726" spans="1:26" ht="15.75" customHeight="1">
      <c r="A726" s="204"/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W726" s="204"/>
      <c r="X726" s="204"/>
      <c r="Y726" s="204"/>
      <c r="Z726" s="204"/>
    </row>
    <row r="727" spans="1:26" ht="15.75" customHeight="1">
      <c r="A727" s="204"/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W727" s="204"/>
      <c r="X727" s="204"/>
      <c r="Y727" s="204"/>
      <c r="Z727" s="204"/>
    </row>
    <row r="728" spans="1:26" ht="15.75" customHeight="1">
      <c r="A728" s="204"/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W728" s="204"/>
      <c r="X728" s="204"/>
      <c r="Y728" s="204"/>
      <c r="Z728" s="204"/>
    </row>
    <row r="729" spans="1:26" ht="15.75" customHeight="1">
      <c r="A729" s="204"/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</row>
    <row r="730" spans="1:26" ht="15.75" customHeight="1">
      <c r="A730" s="204"/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W730" s="204"/>
      <c r="X730" s="204"/>
      <c r="Y730" s="204"/>
      <c r="Z730" s="204"/>
    </row>
    <row r="731" spans="1:26" ht="15.75" customHeight="1">
      <c r="A731" s="204"/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W731" s="204"/>
      <c r="X731" s="204"/>
      <c r="Y731" s="204"/>
      <c r="Z731" s="204"/>
    </row>
    <row r="732" spans="1:26" ht="15.75" customHeight="1">
      <c r="A732" s="204"/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W732" s="204"/>
      <c r="X732" s="204"/>
      <c r="Y732" s="204"/>
      <c r="Z732" s="204"/>
    </row>
    <row r="733" spans="1:26" ht="15.75" customHeight="1">
      <c r="A733" s="204"/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W733" s="204"/>
      <c r="X733" s="204"/>
      <c r="Y733" s="204"/>
      <c r="Z733" s="204"/>
    </row>
    <row r="734" spans="1:26" ht="15.75" customHeight="1">
      <c r="A734" s="204"/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W734" s="204"/>
      <c r="X734" s="204"/>
      <c r="Y734" s="204"/>
      <c r="Z734" s="204"/>
    </row>
    <row r="735" spans="1:26" ht="15.75" customHeight="1">
      <c r="A735" s="204"/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W735" s="204"/>
      <c r="X735" s="204"/>
      <c r="Y735" s="204"/>
      <c r="Z735" s="204"/>
    </row>
    <row r="736" spans="1:26" ht="15.75" customHeight="1">
      <c r="A736" s="204"/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W736" s="204"/>
      <c r="X736" s="204"/>
      <c r="Y736" s="204"/>
      <c r="Z736" s="204"/>
    </row>
    <row r="737" spans="1:26" ht="15.75" customHeight="1">
      <c r="A737" s="204"/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W737" s="204"/>
      <c r="X737" s="204"/>
      <c r="Y737" s="204"/>
      <c r="Z737" s="204"/>
    </row>
    <row r="738" spans="1:26" ht="15.75" customHeight="1">
      <c r="A738" s="204"/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W738" s="204"/>
      <c r="X738" s="204"/>
      <c r="Y738" s="204"/>
      <c r="Z738" s="204"/>
    </row>
    <row r="739" spans="1:26" ht="15.75" customHeight="1">
      <c r="A739" s="204"/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W739" s="204"/>
      <c r="X739" s="204"/>
      <c r="Y739" s="204"/>
      <c r="Z739" s="204"/>
    </row>
    <row r="740" spans="1:26" ht="15.75" customHeight="1">
      <c r="A740" s="204"/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W740" s="204"/>
      <c r="X740" s="204"/>
      <c r="Y740" s="204"/>
      <c r="Z740" s="204"/>
    </row>
    <row r="741" spans="1:26" ht="15.75" customHeight="1">
      <c r="A741" s="204"/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W741" s="204"/>
      <c r="X741" s="204"/>
      <c r="Y741" s="204"/>
      <c r="Z741" s="204"/>
    </row>
    <row r="742" spans="1:26" ht="15.75" customHeight="1">
      <c r="A742" s="204"/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W742" s="204"/>
      <c r="X742" s="204"/>
      <c r="Y742" s="204"/>
      <c r="Z742" s="204"/>
    </row>
    <row r="743" spans="1:26" ht="15.75" customHeight="1">
      <c r="A743" s="204"/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W743" s="204"/>
      <c r="X743" s="204"/>
      <c r="Y743" s="204"/>
      <c r="Z743" s="204"/>
    </row>
    <row r="744" spans="1:26" ht="15.75" customHeight="1">
      <c r="A744" s="204"/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W744" s="204"/>
      <c r="X744" s="204"/>
      <c r="Y744" s="204"/>
      <c r="Z744" s="204"/>
    </row>
    <row r="745" spans="1:26" ht="15.75" customHeight="1">
      <c r="A745" s="204"/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W745" s="204"/>
      <c r="X745" s="204"/>
      <c r="Y745" s="204"/>
      <c r="Z745" s="204"/>
    </row>
    <row r="746" spans="1:26" ht="15.75" customHeight="1">
      <c r="A746" s="204"/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W746" s="204"/>
      <c r="X746" s="204"/>
      <c r="Y746" s="204"/>
      <c r="Z746" s="204"/>
    </row>
    <row r="747" spans="1:26" ht="15.75" customHeight="1">
      <c r="A747" s="204"/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W747" s="204"/>
      <c r="X747" s="204"/>
      <c r="Y747" s="204"/>
      <c r="Z747" s="204"/>
    </row>
    <row r="748" spans="1:26" ht="15.75" customHeight="1">
      <c r="A748" s="204"/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W748" s="204"/>
      <c r="X748" s="204"/>
      <c r="Y748" s="204"/>
      <c r="Z748" s="204"/>
    </row>
    <row r="749" spans="1:26" ht="15.75" customHeight="1">
      <c r="A749" s="204"/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W749" s="204"/>
      <c r="X749" s="204"/>
      <c r="Y749" s="204"/>
      <c r="Z749" s="204"/>
    </row>
    <row r="750" spans="1:26" ht="15.75" customHeight="1">
      <c r="A750" s="204"/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W750" s="204"/>
      <c r="X750" s="204"/>
      <c r="Y750" s="204"/>
      <c r="Z750" s="204"/>
    </row>
    <row r="751" spans="1:26" ht="15.75" customHeight="1">
      <c r="A751" s="204"/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W751" s="204"/>
      <c r="X751" s="204"/>
      <c r="Y751" s="204"/>
      <c r="Z751" s="204"/>
    </row>
    <row r="752" spans="1:26" ht="15.75" customHeight="1">
      <c r="A752" s="204"/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W752" s="204"/>
      <c r="X752" s="204"/>
      <c r="Y752" s="204"/>
      <c r="Z752" s="204"/>
    </row>
    <row r="753" spans="1:26" ht="15.75" customHeight="1">
      <c r="A753" s="204"/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W753" s="204"/>
      <c r="X753" s="204"/>
      <c r="Y753" s="204"/>
      <c r="Z753" s="204"/>
    </row>
    <row r="754" spans="1:26" ht="15.75" customHeight="1">
      <c r="A754" s="204"/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W754" s="204"/>
      <c r="X754" s="204"/>
      <c r="Y754" s="204"/>
      <c r="Z754" s="204"/>
    </row>
    <row r="755" spans="1:26" ht="15.75" customHeight="1">
      <c r="A755" s="204"/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W755" s="204"/>
      <c r="X755" s="204"/>
      <c r="Y755" s="204"/>
      <c r="Z755" s="204"/>
    </row>
    <row r="756" spans="1:26" ht="15.75" customHeight="1">
      <c r="A756" s="204"/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W756" s="204"/>
      <c r="X756" s="204"/>
      <c r="Y756" s="204"/>
      <c r="Z756" s="204"/>
    </row>
    <row r="757" spans="1:26" ht="15.75" customHeight="1">
      <c r="A757" s="204"/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W757" s="204"/>
      <c r="X757" s="204"/>
      <c r="Y757" s="204"/>
      <c r="Z757" s="204"/>
    </row>
    <row r="758" spans="1:26" ht="15.75" customHeight="1">
      <c r="A758" s="204"/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W758" s="204"/>
      <c r="X758" s="204"/>
      <c r="Y758" s="204"/>
      <c r="Z758" s="204"/>
    </row>
    <row r="759" spans="1:26" ht="15.75" customHeight="1">
      <c r="A759" s="204"/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W759" s="204"/>
      <c r="X759" s="204"/>
      <c r="Y759" s="204"/>
      <c r="Z759" s="204"/>
    </row>
    <row r="760" spans="1:26" ht="15.75" customHeight="1">
      <c r="A760" s="204"/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W760" s="204"/>
      <c r="X760" s="204"/>
      <c r="Y760" s="204"/>
      <c r="Z760" s="204"/>
    </row>
    <row r="761" spans="1:26" ht="15.75" customHeight="1">
      <c r="A761" s="204"/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W761" s="204"/>
      <c r="X761" s="204"/>
      <c r="Y761" s="204"/>
      <c r="Z761" s="204"/>
    </row>
    <row r="762" spans="1:26" ht="15.75" customHeight="1">
      <c r="A762" s="204"/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W762" s="204"/>
      <c r="X762" s="204"/>
      <c r="Y762" s="204"/>
      <c r="Z762" s="204"/>
    </row>
    <row r="763" spans="1:26" ht="15.75" customHeight="1">
      <c r="A763" s="204"/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W763" s="204"/>
      <c r="X763" s="204"/>
      <c r="Y763" s="204"/>
      <c r="Z763" s="204"/>
    </row>
    <row r="764" spans="1:26" ht="15.75" customHeight="1">
      <c r="A764" s="204"/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W764" s="204"/>
      <c r="X764" s="204"/>
      <c r="Y764" s="204"/>
      <c r="Z764" s="204"/>
    </row>
    <row r="765" spans="1:26" ht="15.75" customHeight="1">
      <c r="A765" s="204"/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W765" s="204"/>
      <c r="X765" s="204"/>
      <c r="Y765" s="204"/>
      <c r="Z765" s="204"/>
    </row>
    <row r="766" spans="1:26" ht="15.75" customHeight="1">
      <c r="A766" s="204"/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</row>
    <row r="767" spans="1:26" ht="15.75" customHeight="1">
      <c r="A767" s="204"/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</row>
    <row r="768" spans="1:26" ht="15.75" customHeight="1">
      <c r="A768" s="204"/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</row>
    <row r="769" spans="1:26" ht="15.75" customHeight="1">
      <c r="A769" s="204"/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</row>
    <row r="770" spans="1:26" ht="15.75" customHeight="1">
      <c r="A770" s="204"/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</row>
    <row r="771" spans="1:26" ht="15.75" customHeight="1">
      <c r="A771" s="204"/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</row>
    <row r="772" spans="1:26" ht="15.75" customHeight="1">
      <c r="A772" s="204"/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</row>
    <row r="773" spans="1:26" ht="15.75" customHeight="1">
      <c r="A773" s="204"/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</row>
    <row r="774" spans="1:26" ht="15.75" customHeight="1">
      <c r="A774" s="204"/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</row>
    <row r="775" spans="1:26" ht="15.75" customHeight="1">
      <c r="A775" s="204"/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</row>
    <row r="776" spans="1:26" ht="15.75" customHeight="1">
      <c r="A776" s="204"/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</row>
    <row r="777" spans="1:26" ht="15.75" customHeight="1">
      <c r="A777" s="204"/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</row>
    <row r="778" spans="1:26" ht="15.75" customHeight="1">
      <c r="A778" s="204"/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</row>
    <row r="779" spans="1:26" ht="15.75" customHeight="1">
      <c r="A779" s="204"/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</row>
    <row r="780" spans="1:26" ht="15.75" customHeight="1">
      <c r="A780" s="204"/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W780" s="204"/>
      <c r="X780" s="204"/>
      <c r="Y780" s="204"/>
      <c r="Z780" s="204"/>
    </row>
    <row r="781" spans="1:26" ht="15.75" customHeight="1">
      <c r="A781" s="204"/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W781" s="204"/>
      <c r="X781" s="204"/>
      <c r="Y781" s="204"/>
      <c r="Z781" s="204"/>
    </row>
    <row r="782" spans="1:26" ht="15.75" customHeight="1">
      <c r="A782" s="204"/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W782" s="204"/>
      <c r="X782" s="204"/>
      <c r="Y782" s="204"/>
      <c r="Z782" s="204"/>
    </row>
    <row r="783" spans="1:26" ht="15.75" customHeight="1">
      <c r="A783" s="204"/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W783" s="204"/>
      <c r="X783" s="204"/>
      <c r="Y783" s="204"/>
      <c r="Z783" s="204"/>
    </row>
    <row r="784" spans="1:26" ht="15.75" customHeight="1">
      <c r="A784" s="204"/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W784" s="204"/>
      <c r="X784" s="204"/>
      <c r="Y784" s="204"/>
      <c r="Z784" s="204"/>
    </row>
    <row r="785" spans="1:26" ht="15.75" customHeight="1">
      <c r="A785" s="204"/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W785" s="204"/>
      <c r="X785" s="204"/>
      <c r="Y785" s="204"/>
      <c r="Z785" s="204"/>
    </row>
    <row r="786" spans="1:26" ht="15.75" customHeight="1">
      <c r="A786" s="204"/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W786" s="204"/>
      <c r="X786" s="204"/>
      <c r="Y786" s="204"/>
      <c r="Z786" s="204"/>
    </row>
    <row r="787" spans="1:26" ht="15.75" customHeight="1">
      <c r="A787" s="204"/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W787" s="204"/>
      <c r="X787" s="204"/>
      <c r="Y787" s="204"/>
      <c r="Z787" s="204"/>
    </row>
    <row r="788" spans="1:26" ht="15.75" customHeight="1">
      <c r="A788" s="204"/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W788" s="204"/>
      <c r="X788" s="204"/>
      <c r="Y788" s="204"/>
      <c r="Z788" s="204"/>
    </row>
    <row r="789" spans="1:26" ht="15.75" customHeight="1">
      <c r="A789" s="204"/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W789" s="204"/>
      <c r="X789" s="204"/>
      <c r="Y789" s="204"/>
      <c r="Z789" s="204"/>
    </row>
    <row r="790" spans="1:26" ht="15.75" customHeight="1">
      <c r="A790" s="204"/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W790" s="204"/>
      <c r="X790" s="204"/>
      <c r="Y790" s="204"/>
      <c r="Z790" s="204"/>
    </row>
    <row r="791" spans="1:26" ht="15.75" customHeight="1">
      <c r="A791" s="204"/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W791" s="204"/>
      <c r="X791" s="204"/>
      <c r="Y791" s="204"/>
      <c r="Z791" s="204"/>
    </row>
    <row r="792" spans="1:26" ht="15.75" customHeight="1">
      <c r="A792" s="204"/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W792" s="204"/>
      <c r="X792" s="204"/>
      <c r="Y792" s="204"/>
      <c r="Z792" s="204"/>
    </row>
    <row r="793" spans="1:26" ht="15.75" customHeight="1">
      <c r="A793" s="204"/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W793" s="204"/>
      <c r="X793" s="204"/>
      <c r="Y793" s="204"/>
      <c r="Z793" s="204"/>
    </row>
    <row r="794" spans="1:26" ht="15.75" customHeight="1">
      <c r="A794" s="204"/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W794" s="204"/>
      <c r="X794" s="204"/>
      <c r="Y794" s="204"/>
      <c r="Z794" s="204"/>
    </row>
    <row r="795" spans="1:26" ht="15.75" customHeight="1">
      <c r="A795" s="204"/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W795" s="204"/>
      <c r="X795" s="204"/>
      <c r="Y795" s="204"/>
      <c r="Z795" s="204"/>
    </row>
    <row r="796" spans="1:26" ht="15.75" customHeight="1">
      <c r="A796" s="204"/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W796" s="204"/>
      <c r="X796" s="204"/>
      <c r="Y796" s="204"/>
      <c r="Z796" s="204"/>
    </row>
    <row r="797" spans="1:26" ht="15.75" customHeight="1">
      <c r="A797" s="204"/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W797" s="204"/>
      <c r="X797" s="204"/>
      <c r="Y797" s="204"/>
      <c r="Z797" s="204"/>
    </row>
    <row r="798" spans="1:26" ht="15.75" customHeight="1">
      <c r="A798" s="204"/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W798" s="204"/>
      <c r="X798" s="204"/>
      <c r="Y798" s="204"/>
      <c r="Z798" s="204"/>
    </row>
    <row r="799" spans="1:26" ht="15.75" customHeight="1">
      <c r="A799" s="204"/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W799" s="204"/>
      <c r="X799" s="204"/>
      <c r="Y799" s="204"/>
      <c r="Z799" s="204"/>
    </row>
    <row r="800" spans="1:26" ht="15.75" customHeight="1">
      <c r="A800" s="204"/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W800" s="204"/>
      <c r="X800" s="204"/>
      <c r="Y800" s="204"/>
      <c r="Z800" s="204"/>
    </row>
    <row r="801" spans="1:26" ht="15.75" customHeight="1">
      <c r="A801" s="204"/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W801" s="204"/>
      <c r="X801" s="204"/>
      <c r="Y801" s="204"/>
      <c r="Z801" s="204"/>
    </row>
    <row r="802" spans="1:26" ht="15.75" customHeight="1">
      <c r="A802" s="204"/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W802" s="204"/>
      <c r="X802" s="204"/>
      <c r="Y802" s="204"/>
      <c r="Z802" s="204"/>
    </row>
    <row r="803" spans="1:26" ht="15.75" customHeight="1">
      <c r="A803" s="204"/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W803" s="204"/>
      <c r="X803" s="204"/>
      <c r="Y803" s="204"/>
      <c r="Z803" s="204"/>
    </row>
    <row r="804" spans="1:26" ht="15.75" customHeight="1">
      <c r="A804" s="204"/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W804" s="204"/>
      <c r="X804" s="204"/>
      <c r="Y804" s="204"/>
      <c r="Z804" s="204"/>
    </row>
    <row r="805" spans="1:26" ht="15.75" customHeight="1">
      <c r="A805" s="204"/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W805" s="204"/>
      <c r="X805" s="204"/>
      <c r="Y805" s="204"/>
      <c r="Z805" s="204"/>
    </row>
    <row r="806" spans="1:26" ht="15.75" customHeight="1">
      <c r="A806" s="204"/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W806" s="204"/>
      <c r="X806" s="204"/>
      <c r="Y806" s="204"/>
      <c r="Z806" s="204"/>
    </row>
    <row r="807" spans="1:26" ht="15.75" customHeight="1">
      <c r="A807" s="204"/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W807" s="204"/>
      <c r="X807" s="204"/>
      <c r="Y807" s="204"/>
      <c r="Z807" s="204"/>
    </row>
    <row r="808" spans="1:26" ht="15.75" customHeight="1">
      <c r="A808" s="204"/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W808" s="204"/>
      <c r="X808" s="204"/>
      <c r="Y808" s="204"/>
      <c r="Z808" s="204"/>
    </row>
    <row r="809" spans="1:26" ht="15.75" customHeight="1">
      <c r="A809" s="204"/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W809" s="204"/>
      <c r="X809" s="204"/>
      <c r="Y809" s="204"/>
      <c r="Z809" s="204"/>
    </row>
    <row r="810" spans="1:26" ht="15.75" customHeight="1">
      <c r="A810" s="204"/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W810" s="204"/>
      <c r="X810" s="204"/>
      <c r="Y810" s="204"/>
      <c r="Z810" s="204"/>
    </row>
    <row r="811" spans="1:26" ht="15.75" customHeight="1">
      <c r="A811" s="204"/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W811" s="204"/>
      <c r="X811" s="204"/>
      <c r="Y811" s="204"/>
      <c r="Z811" s="204"/>
    </row>
    <row r="812" spans="1:26" ht="15.75" customHeight="1">
      <c r="A812" s="204"/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W812" s="204"/>
      <c r="X812" s="204"/>
      <c r="Y812" s="204"/>
      <c r="Z812" s="204"/>
    </row>
    <row r="813" spans="1:26" ht="15.75" customHeight="1">
      <c r="A813" s="204"/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W813" s="204"/>
      <c r="X813" s="204"/>
      <c r="Y813" s="204"/>
      <c r="Z813" s="204"/>
    </row>
    <row r="814" spans="1:26" ht="15.75" customHeight="1">
      <c r="A814" s="204"/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</row>
    <row r="815" spans="1:26" ht="15.75" customHeight="1">
      <c r="A815" s="204"/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W815" s="204"/>
      <c r="X815" s="204"/>
      <c r="Y815" s="204"/>
      <c r="Z815" s="204"/>
    </row>
    <row r="816" spans="1:26" ht="15.75" customHeight="1">
      <c r="A816" s="204"/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W816" s="204"/>
      <c r="X816" s="204"/>
      <c r="Y816" s="204"/>
      <c r="Z816" s="204"/>
    </row>
    <row r="817" spans="1:26" ht="15.75" customHeight="1">
      <c r="A817" s="204"/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W817" s="204"/>
      <c r="X817" s="204"/>
      <c r="Y817" s="204"/>
      <c r="Z817" s="204"/>
    </row>
    <row r="818" spans="1:26" ht="15.75" customHeight="1">
      <c r="A818" s="204"/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W818" s="204"/>
      <c r="X818" s="204"/>
      <c r="Y818" s="204"/>
      <c r="Z818" s="204"/>
    </row>
    <row r="819" spans="1:26" ht="15.75" customHeight="1">
      <c r="A819" s="204"/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W819" s="204"/>
      <c r="X819" s="204"/>
      <c r="Y819" s="204"/>
      <c r="Z819" s="204"/>
    </row>
    <row r="820" spans="1:26" ht="15.75" customHeight="1">
      <c r="A820" s="204"/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</row>
    <row r="821" spans="1:26" ht="15.75" customHeight="1">
      <c r="A821" s="204"/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W821" s="204"/>
      <c r="X821" s="204"/>
      <c r="Y821" s="204"/>
      <c r="Z821" s="204"/>
    </row>
    <row r="822" spans="1:26" ht="15.75" customHeight="1">
      <c r="A822" s="204"/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W822" s="204"/>
      <c r="X822" s="204"/>
      <c r="Y822" s="204"/>
      <c r="Z822" s="204"/>
    </row>
    <row r="823" spans="1:26" ht="15.75" customHeight="1">
      <c r="A823" s="204"/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W823" s="204"/>
      <c r="X823" s="204"/>
      <c r="Y823" s="204"/>
      <c r="Z823" s="204"/>
    </row>
    <row r="824" spans="1:26" ht="15.75" customHeight="1">
      <c r="A824" s="204"/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W824" s="204"/>
      <c r="X824" s="204"/>
      <c r="Y824" s="204"/>
      <c r="Z824" s="204"/>
    </row>
    <row r="825" spans="1:26" ht="15.75" customHeight="1">
      <c r="A825" s="204"/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W825" s="204"/>
      <c r="X825" s="204"/>
      <c r="Y825" s="204"/>
      <c r="Z825" s="204"/>
    </row>
    <row r="826" spans="1:26" ht="15.75" customHeight="1">
      <c r="A826" s="204"/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W826" s="204"/>
      <c r="X826" s="204"/>
      <c r="Y826" s="204"/>
      <c r="Z826" s="204"/>
    </row>
    <row r="827" spans="1:26" ht="15.75" customHeight="1">
      <c r="A827" s="204"/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W827" s="204"/>
      <c r="X827" s="204"/>
      <c r="Y827" s="204"/>
      <c r="Z827" s="204"/>
    </row>
    <row r="828" spans="1:26" ht="15.75" customHeight="1">
      <c r="A828" s="204"/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W828" s="204"/>
      <c r="X828" s="204"/>
      <c r="Y828" s="204"/>
      <c r="Z828" s="204"/>
    </row>
    <row r="829" spans="1:26" ht="15.75" customHeight="1">
      <c r="A829" s="204"/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W829" s="204"/>
      <c r="X829" s="204"/>
      <c r="Y829" s="204"/>
      <c r="Z829" s="204"/>
    </row>
    <row r="830" spans="1:26" ht="15.75" customHeight="1">
      <c r="A830" s="204"/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W830" s="204"/>
      <c r="X830" s="204"/>
      <c r="Y830" s="204"/>
      <c r="Z830" s="204"/>
    </row>
    <row r="831" spans="1:26" ht="15.75" customHeight="1">
      <c r="A831" s="204"/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W831" s="204"/>
      <c r="X831" s="204"/>
      <c r="Y831" s="204"/>
      <c r="Z831" s="204"/>
    </row>
    <row r="832" spans="1:26" ht="15.75" customHeight="1">
      <c r="A832" s="204"/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W832" s="204"/>
      <c r="X832" s="204"/>
      <c r="Y832" s="204"/>
      <c r="Z832" s="204"/>
    </row>
    <row r="833" spans="1:26" ht="15.75" customHeight="1">
      <c r="A833" s="204"/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W833" s="204"/>
      <c r="X833" s="204"/>
      <c r="Y833" s="204"/>
      <c r="Z833" s="204"/>
    </row>
    <row r="834" spans="1:26" ht="15.75" customHeight="1">
      <c r="A834" s="204"/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W834" s="204"/>
      <c r="X834" s="204"/>
      <c r="Y834" s="204"/>
      <c r="Z834" s="204"/>
    </row>
    <row r="835" spans="1:26" ht="15.75" customHeight="1">
      <c r="A835" s="204"/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W835" s="204"/>
      <c r="X835" s="204"/>
      <c r="Y835" s="204"/>
      <c r="Z835" s="204"/>
    </row>
    <row r="836" spans="1:26" ht="15.75" customHeight="1">
      <c r="A836" s="204"/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W836" s="204"/>
      <c r="X836" s="204"/>
      <c r="Y836" s="204"/>
      <c r="Z836" s="204"/>
    </row>
    <row r="837" spans="1:26" ht="15.75" customHeight="1">
      <c r="A837" s="204"/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W837" s="204"/>
      <c r="X837" s="204"/>
      <c r="Y837" s="204"/>
      <c r="Z837" s="204"/>
    </row>
    <row r="838" spans="1:26" ht="15.75" customHeight="1">
      <c r="A838" s="204"/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W838" s="204"/>
      <c r="X838" s="204"/>
      <c r="Y838" s="204"/>
      <c r="Z838" s="204"/>
    </row>
    <row r="839" spans="1:26" ht="15.75" customHeight="1">
      <c r="A839" s="204"/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W839" s="204"/>
      <c r="X839" s="204"/>
      <c r="Y839" s="204"/>
      <c r="Z839" s="204"/>
    </row>
    <row r="840" spans="1:26" ht="15.75" customHeight="1">
      <c r="A840" s="204"/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W840" s="204"/>
      <c r="X840" s="204"/>
      <c r="Y840" s="204"/>
      <c r="Z840" s="204"/>
    </row>
    <row r="841" spans="1:26" ht="15.75" customHeight="1">
      <c r="A841" s="204"/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W841" s="204"/>
      <c r="X841" s="204"/>
      <c r="Y841" s="204"/>
      <c r="Z841" s="204"/>
    </row>
    <row r="842" spans="1:26" ht="15.75" customHeight="1">
      <c r="A842" s="204"/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W842" s="204"/>
      <c r="X842" s="204"/>
      <c r="Y842" s="204"/>
      <c r="Z842" s="204"/>
    </row>
    <row r="843" spans="1:26" ht="15.75" customHeight="1">
      <c r="A843" s="204"/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W843" s="204"/>
      <c r="X843" s="204"/>
      <c r="Y843" s="204"/>
      <c r="Z843" s="204"/>
    </row>
    <row r="844" spans="1:26" ht="15.75" customHeight="1">
      <c r="A844" s="204"/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W844" s="204"/>
      <c r="X844" s="204"/>
      <c r="Y844" s="204"/>
      <c r="Z844" s="204"/>
    </row>
    <row r="845" spans="1:26" ht="15.75" customHeight="1">
      <c r="A845" s="204"/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W845" s="204"/>
      <c r="X845" s="204"/>
      <c r="Y845" s="204"/>
      <c r="Z845" s="204"/>
    </row>
    <row r="846" spans="1:26" ht="15.75" customHeight="1">
      <c r="A846" s="204"/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</row>
    <row r="847" spans="1:26" ht="15.75" customHeight="1">
      <c r="A847" s="204"/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</row>
    <row r="848" spans="1:26" ht="15.75" customHeight="1">
      <c r="A848" s="204"/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W848" s="204"/>
      <c r="X848" s="204"/>
      <c r="Y848" s="204"/>
      <c r="Z848" s="204"/>
    </row>
    <row r="849" spans="1:26" ht="15.75" customHeight="1">
      <c r="A849" s="204"/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W849" s="204"/>
      <c r="X849" s="204"/>
      <c r="Y849" s="204"/>
      <c r="Z849" s="204"/>
    </row>
    <row r="850" spans="1:26" ht="15.75" customHeight="1">
      <c r="A850" s="204"/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W850" s="204"/>
      <c r="X850" s="204"/>
      <c r="Y850" s="204"/>
      <c r="Z850" s="204"/>
    </row>
    <row r="851" spans="1:26" ht="15.75" customHeight="1">
      <c r="A851" s="204"/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W851" s="204"/>
      <c r="X851" s="204"/>
      <c r="Y851" s="204"/>
      <c r="Z851" s="204"/>
    </row>
    <row r="852" spans="1:26" ht="15.75" customHeight="1">
      <c r="A852" s="204"/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</row>
    <row r="853" spans="1:26" ht="15.75" customHeight="1">
      <c r="A853" s="204"/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W853" s="204"/>
      <c r="X853" s="204"/>
      <c r="Y853" s="204"/>
      <c r="Z853" s="204"/>
    </row>
    <row r="854" spans="1:26" ht="15.75" customHeight="1">
      <c r="A854" s="204"/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W854" s="204"/>
      <c r="X854" s="204"/>
      <c r="Y854" s="204"/>
      <c r="Z854" s="204"/>
    </row>
    <row r="855" spans="1:26" ht="15.75" customHeight="1">
      <c r="A855" s="204"/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W855" s="204"/>
      <c r="X855" s="204"/>
      <c r="Y855" s="204"/>
      <c r="Z855" s="204"/>
    </row>
    <row r="856" spans="1:26" ht="15.75" customHeight="1">
      <c r="A856" s="204"/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</row>
    <row r="857" spans="1:26" ht="15.75" customHeight="1">
      <c r="A857" s="204"/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W857" s="204"/>
      <c r="X857" s="204"/>
      <c r="Y857" s="204"/>
      <c r="Z857" s="204"/>
    </row>
    <row r="858" spans="1:26" ht="15.75" customHeight="1">
      <c r="A858" s="204"/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W858" s="204"/>
      <c r="X858" s="204"/>
      <c r="Y858" s="204"/>
      <c r="Z858" s="204"/>
    </row>
    <row r="859" spans="1:26" ht="15.75" customHeight="1">
      <c r="A859" s="204"/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W859" s="204"/>
      <c r="X859" s="204"/>
      <c r="Y859" s="204"/>
      <c r="Z859" s="204"/>
    </row>
    <row r="860" spans="1:26" ht="15.75" customHeight="1">
      <c r="A860" s="204"/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W860" s="204"/>
      <c r="X860" s="204"/>
      <c r="Y860" s="204"/>
      <c r="Z860" s="204"/>
    </row>
    <row r="861" spans="1:26" ht="15.75" customHeight="1">
      <c r="A861" s="204"/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W861" s="204"/>
      <c r="X861" s="204"/>
      <c r="Y861" s="204"/>
      <c r="Z861" s="204"/>
    </row>
    <row r="862" spans="1:26" ht="15.75" customHeight="1">
      <c r="A862" s="204"/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W862" s="204"/>
      <c r="X862" s="204"/>
      <c r="Y862" s="204"/>
      <c r="Z862" s="204"/>
    </row>
    <row r="863" spans="1:26" ht="15.75" customHeight="1">
      <c r="A863" s="204"/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W863" s="204"/>
      <c r="X863" s="204"/>
      <c r="Y863" s="204"/>
      <c r="Z863" s="204"/>
    </row>
    <row r="864" spans="1:26" ht="15.75" customHeight="1">
      <c r="A864" s="204"/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W864" s="204"/>
      <c r="X864" s="204"/>
      <c r="Y864" s="204"/>
      <c r="Z864" s="204"/>
    </row>
    <row r="865" spans="1:26" ht="15.75" customHeight="1">
      <c r="A865" s="204"/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W865" s="204"/>
      <c r="X865" s="204"/>
      <c r="Y865" s="204"/>
      <c r="Z865" s="204"/>
    </row>
    <row r="866" spans="1:26" ht="15.75" customHeight="1">
      <c r="A866" s="204"/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W866" s="204"/>
      <c r="X866" s="204"/>
      <c r="Y866" s="204"/>
      <c r="Z866" s="204"/>
    </row>
    <row r="867" spans="1:26" ht="15.75" customHeight="1">
      <c r="A867" s="204"/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W867" s="204"/>
      <c r="X867" s="204"/>
      <c r="Y867" s="204"/>
      <c r="Z867" s="204"/>
    </row>
    <row r="868" spans="1:26" ht="15.75" customHeight="1">
      <c r="A868" s="204"/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</row>
    <row r="869" spans="1:26" ht="15.75" customHeight="1">
      <c r="A869" s="204"/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</row>
    <row r="870" spans="1:26" ht="15.75" customHeight="1">
      <c r="A870" s="204"/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</row>
    <row r="871" spans="1:26" ht="15.75" customHeight="1">
      <c r="A871" s="204"/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</row>
    <row r="872" spans="1:26" ht="15.75" customHeight="1">
      <c r="A872" s="204"/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</row>
    <row r="873" spans="1:26" ht="15.75" customHeight="1">
      <c r="A873" s="204"/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</row>
    <row r="874" spans="1:26" ht="15.75" customHeight="1">
      <c r="A874" s="204"/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</row>
    <row r="875" spans="1:26" ht="15.75" customHeight="1">
      <c r="A875" s="204"/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</row>
    <row r="876" spans="1:26" ht="15.75" customHeight="1">
      <c r="A876" s="204"/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</row>
    <row r="877" spans="1:26" ht="15.75" customHeight="1">
      <c r="A877" s="204"/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W877" s="204"/>
      <c r="X877" s="204"/>
      <c r="Y877" s="204"/>
      <c r="Z877" s="204"/>
    </row>
    <row r="878" spans="1:26" ht="15.75" customHeight="1">
      <c r="A878" s="204"/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W878" s="204"/>
      <c r="X878" s="204"/>
      <c r="Y878" s="204"/>
      <c r="Z878" s="204"/>
    </row>
    <row r="879" spans="1:26" ht="15.75" customHeight="1">
      <c r="A879" s="204"/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W879" s="204"/>
      <c r="X879" s="204"/>
      <c r="Y879" s="204"/>
      <c r="Z879" s="204"/>
    </row>
    <row r="880" spans="1:26" ht="15.75" customHeight="1">
      <c r="A880" s="204"/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W880" s="204"/>
      <c r="X880" s="204"/>
      <c r="Y880" s="204"/>
      <c r="Z880" s="204"/>
    </row>
    <row r="881" spans="1:26" ht="15.75" customHeight="1">
      <c r="A881" s="204"/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W881" s="204"/>
      <c r="X881" s="204"/>
      <c r="Y881" s="204"/>
      <c r="Z881" s="204"/>
    </row>
    <row r="882" spans="1:26" ht="15.75" customHeight="1">
      <c r="A882" s="204"/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W882" s="204"/>
      <c r="X882" s="204"/>
      <c r="Y882" s="204"/>
      <c r="Z882" s="204"/>
    </row>
    <row r="883" spans="1:26" ht="15.75" customHeight="1">
      <c r="A883" s="204"/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W883" s="204"/>
      <c r="X883" s="204"/>
      <c r="Y883" s="204"/>
      <c r="Z883" s="204"/>
    </row>
    <row r="884" spans="1:26" ht="15.75" customHeight="1">
      <c r="A884" s="204"/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W884" s="204"/>
      <c r="X884" s="204"/>
      <c r="Y884" s="204"/>
      <c r="Z884" s="204"/>
    </row>
    <row r="885" spans="1:26" ht="15.75" customHeight="1">
      <c r="A885" s="204"/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W885" s="204"/>
      <c r="X885" s="204"/>
      <c r="Y885" s="204"/>
      <c r="Z885" s="204"/>
    </row>
    <row r="886" spans="1:26" ht="15.75" customHeight="1">
      <c r="A886" s="204"/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W886" s="204"/>
      <c r="X886" s="204"/>
      <c r="Y886" s="204"/>
      <c r="Z886" s="204"/>
    </row>
    <row r="887" spans="1:26" ht="15.75" customHeight="1">
      <c r="A887" s="204"/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W887" s="204"/>
      <c r="X887" s="204"/>
      <c r="Y887" s="204"/>
      <c r="Z887" s="204"/>
    </row>
    <row r="888" spans="1:26" ht="15.75" customHeight="1">
      <c r="A888" s="204"/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W888" s="204"/>
      <c r="X888" s="204"/>
      <c r="Y888" s="204"/>
      <c r="Z888" s="204"/>
    </row>
    <row r="889" spans="1:26" ht="15.75" customHeight="1">
      <c r="A889" s="204"/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W889" s="204"/>
      <c r="X889" s="204"/>
      <c r="Y889" s="204"/>
      <c r="Z889" s="204"/>
    </row>
    <row r="890" spans="1:26" ht="15.75" customHeight="1">
      <c r="A890" s="204"/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W890" s="204"/>
      <c r="X890" s="204"/>
      <c r="Y890" s="204"/>
      <c r="Z890" s="204"/>
    </row>
    <row r="891" spans="1:26" ht="15.75" customHeight="1">
      <c r="A891" s="204"/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W891" s="204"/>
      <c r="X891" s="204"/>
      <c r="Y891" s="204"/>
      <c r="Z891" s="204"/>
    </row>
    <row r="892" spans="1:26" ht="15.75" customHeight="1">
      <c r="A892" s="204"/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W892" s="204"/>
      <c r="X892" s="204"/>
      <c r="Y892" s="204"/>
      <c r="Z892" s="204"/>
    </row>
    <row r="893" spans="1:26" ht="15.75" customHeight="1">
      <c r="A893" s="204"/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</row>
    <row r="894" spans="1:26" ht="15.75" customHeight="1">
      <c r="A894" s="204"/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</row>
    <row r="895" spans="1:26" ht="15.75" customHeight="1">
      <c r="A895" s="204"/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W895" s="204"/>
      <c r="X895" s="204"/>
      <c r="Y895" s="204"/>
      <c r="Z895" s="204"/>
    </row>
    <row r="896" spans="1:26" ht="15.75" customHeight="1">
      <c r="A896" s="204"/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W896" s="204"/>
      <c r="X896" s="204"/>
      <c r="Y896" s="204"/>
      <c r="Z896" s="204"/>
    </row>
    <row r="897" spans="1:26" ht="15.75" customHeight="1">
      <c r="A897" s="204"/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W897" s="204"/>
      <c r="X897" s="204"/>
      <c r="Y897" s="204"/>
      <c r="Z897" s="204"/>
    </row>
    <row r="898" spans="1:26" ht="15.75" customHeight="1">
      <c r="A898" s="204"/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W898" s="204"/>
      <c r="X898" s="204"/>
      <c r="Y898" s="204"/>
      <c r="Z898" s="204"/>
    </row>
    <row r="899" spans="1:26" ht="15.75" customHeight="1">
      <c r="A899" s="204"/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W899" s="204"/>
      <c r="X899" s="204"/>
      <c r="Y899" s="204"/>
      <c r="Z899" s="204"/>
    </row>
    <row r="900" spans="1:26" ht="15.75" customHeight="1">
      <c r="A900" s="204"/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W900" s="204"/>
      <c r="X900" s="204"/>
      <c r="Y900" s="204"/>
      <c r="Z900" s="204"/>
    </row>
    <row r="901" spans="1:26" ht="15.75" customHeight="1">
      <c r="A901" s="204"/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W901" s="204"/>
      <c r="X901" s="204"/>
      <c r="Y901" s="204"/>
      <c r="Z901" s="204"/>
    </row>
    <row r="902" spans="1:26" ht="15.75" customHeight="1">
      <c r="A902" s="204"/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W902" s="204"/>
      <c r="X902" s="204"/>
      <c r="Y902" s="204"/>
      <c r="Z902" s="204"/>
    </row>
    <row r="903" spans="1:26" ht="15.75" customHeight="1">
      <c r="A903" s="204"/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W903" s="204"/>
      <c r="X903" s="204"/>
      <c r="Y903" s="204"/>
      <c r="Z903" s="204"/>
    </row>
    <row r="904" spans="1:26" ht="15.75" customHeight="1">
      <c r="A904" s="204"/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W904" s="204"/>
      <c r="X904" s="204"/>
      <c r="Y904" s="204"/>
      <c r="Z904" s="204"/>
    </row>
    <row r="905" spans="1:26" ht="15.75" customHeight="1">
      <c r="A905" s="204"/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W905" s="204"/>
      <c r="X905" s="204"/>
      <c r="Y905" s="204"/>
      <c r="Z905" s="204"/>
    </row>
    <row r="906" spans="1:26" ht="15.75" customHeight="1">
      <c r="A906" s="204"/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W906" s="204"/>
      <c r="X906" s="204"/>
      <c r="Y906" s="204"/>
      <c r="Z906" s="204"/>
    </row>
    <row r="907" spans="1:26" ht="15.75" customHeight="1">
      <c r="A907" s="204"/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W907" s="204"/>
      <c r="X907" s="204"/>
      <c r="Y907" s="204"/>
      <c r="Z907" s="204"/>
    </row>
    <row r="908" spans="1:26" ht="15.75" customHeight="1">
      <c r="A908" s="204"/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W908" s="204"/>
      <c r="X908" s="204"/>
      <c r="Y908" s="204"/>
      <c r="Z908" s="204"/>
    </row>
    <row r="909" spans="1:26" ht="15.75" customHeight="1">
      <c r="A909" s="204"/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W909" s="204"/>
      <c r="X909" s="204"/>
      <c r="Y909" s="204"/>
      <c r="Z909" s="204"/>
    </row>
    <row r="910" spans="1:26" ht="15.75" customHeight="1">
      <c r="A910" s="204"/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W910" s="204"/>
      <c r="X910" s="204"/>
      <c r="Y910" s="204"/>
      <c r="Z910" s="204"/>
    </row>
    <row r="911" spans="1:26" ht="15.75" customHeight="1">
      <c r="A911" s="204"/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W911" s="204"/>
      <c r="X911" s="204"/>
      <c r="Y911" s="204"/>
      <c r="Z911" s="204"/>
    </row>
    <row r="912" spans="1:26" ht="15.75" customHeight="1">
      <c r="A912" s="204"/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</row>
    <row r="913" spans="1:26" ht="15.75" customHeight="1">
      <c r="A913" s="204"/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</row>
    <row r="914" spans="1:26" ht="15.75" customHeight="1">
      <c r="A914" s="204"/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</row>
    <row r="915" spans="1:26" ht="15.75" customHeight="1">
      <c r="A915" s="204"/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</row>
    <row r="916" spans="1:26" ht="15.75" customHeight="1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</row>
    <row r="917" spans="1:26" ht="15.75" customHeight="1">
      <c r="A917" s="204"/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</row>
    <row r="918" spans="1:26" ht="15.75" customHeight="1">
      <c r="A918" s="204"/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</row>
    <row r="919" spans="1:26" ht="15.75" customHeight="1">
      <c r="A919" s="204"/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</row>
    <row r="920" spans="1:26" ht="15.75" customHeight="1">
      <c r="A920" s="204"/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</row>
    <row r="921" spans="1:26" ht="15.75" customHeight="1">
      <c r="A921" s="204"/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</row>
    <row r="922" spans="1:26" ht="15.75" customHeight="1">
      <c r="A922" s="204"/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</row>
    <row r="923" spans="1:26" ht="15.75" customHeight="1">
      <c r="A923" s="204"/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</row>
    <row r="924" spans="1:26" ht="15.75" customHeight="1">
      <c r="A924" s="204"/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</row>
    <row r="925" spans="1:26" ht="15.75" customHeight="1">
      <c r="A925" s="204"/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</row>
    <row r="926" spans="1:26" ht="15.75" customHeight="1">
      <c r="A926" s="204"/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W926" s="204"/>
      <c r="X926" s="204"/>
      <c r="Y926" s="204"/>
      <c r="Z926" s="204"/>
    </row>
    <row r="927" spans="1:26" ht="15.75" customHeight="1">
      <c r="A927" s="204"/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W927" s="204"/>
      <c r="X927" s="204"/>
      <c r="Y927" s="204"/>
      <c r="Z927" s="204"/>
    </row>
    <row r="928" spans="1:26" ht="15.75" customHeight="1">
      <c r="A928" s="204"/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W928" s="204"/>
      <c r="X928" s="204"/>
      <c r="Y928" s="204"/>
      <c r="Z928" s="204"/>
    </row>
    <row r="929" spans="1:26" ht="15.75" customHeight="1">
      <c r="A929" s="204"/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W929" s="204"/>
      <c r="X929" s="204"/>
      <c r="Y929" s="204"/>
      <c r="Z929" s="204"/>
    </row>
    <row r="930" spans="1:26" ht="15.75" customHeight="1">
      <c r="A930" s="204"/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</row>
    <row r="931" spans="1:26" ht="15.75" customHeight="1">
      <c r="A931" s="204"/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W931" s="204"/>
      <c r="X931" s="204"/>
      <c r="Y931" s="204"/>
      <c r="Z931" s="204"/>
    </row>
    <row r="932" spans="1:26" ht="15.75" customHeight="1">
      <c r="A932" s="204"/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W932" s="204"/>
      <c r="X932" s="204"/>
      <c r="Y932" s="204"/>
      <c r="Z932" s="204"/>
    </row>
    <row r="933" spans="1:26" ht="15.75" customHeight="1">
      <c r="A933" s="204"/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W933" s="204"/>
      <c r="X933" s="204"/>
      <c r="Y933" s="204"/>
      <c r="Z933" s="204"/>
    </row>
    <row r="934" spans="1:26" ht="15.75" customHeight="1">
      <c r="A934" s="204"/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W934" s="204"/>
      <c r="X934" s="204"/>
      <c r="Y934" s="204"/>
      <c r="Z934" s="204"/>
    </row>
    <row r="935" spans="1:26" ht="15.75" customHeight="1">
      <c r="A935" s="204"/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W935" s="204"/>
      <c r="X935" s="204"/>
      <c r="Y935" s="204"/>
      <c r="Z935" s="204"/>
    </row>
    <row r="936" spans="1:26" ht="15.75" customHeight="1">
      <c r="A936" s="204"/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W936" s="204"/>
      <c r="X936" s="204"/>
      <c r="Y936" s="204"/>
      <c r="Z936" s="204"/>
    </row>
    <row r="937" spans="1:26" ht="15.75" customHeight="1">
      <c r="A937" s="204"/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W937" s="204"/>
      <c r="X937" s="204"/>
      <c r="Y937" s="204"/>
      <c r="Z937" s="204"/>
    </row>
    <row r="938" spans="1:26" ht="15.75" customHeight="1">
      <c r="A938" s="204"/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W938" s="204"/>
      <c r="X938" s="204"/>
      <c r="Y938" s="204"/>
      <c r="Z938" s="204"/>
    </row>
    <row r="939" spans="1:26" ht="15.75" customHeight="1">
      <c r="A939" s="204"/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W939" s="204"/>
      <c r="X939" s="204"/>
      <c r="Y939" s="204"/>
      <c r="Z939" s="204"/>
    </row>
    <row r="940" spans="1:26" ht="15.75" customHeight="1">
      <c r="A940" s="204"/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W940" s="204"/>
      <c r="X940" s="204"/>
      <c r="Y940" s="204"/>
      <c r="Z940" s="204"/>
    </row>
    <row r="941" spans="1:26" ht="15.75" customHeight="1">
      <c r="A941" s="204"/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W941" s="204"/>
      <c r="X941" s="204"/>
      <c r="Y941" s="204"/>
      <c r="Z941" s="204"/>
    </row>
    <row r="942" spans="1:26" ht="15.75" customHeight="1">
      <c r="A942" s="204"/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W942" s="204"/>
      <c r="X942" s="204"/>
      <c r="Y942" s="204"/>
      <c r="Z942" s="204"/>
    </row>
    <row r="943" spans="1:26" ht="15.75" customHeight="1">
      <c r="A943" s="204"/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W943" s="204"/>
      <c r="X943" s="204"/>
      <c r="Y943" s="204"/>
      <c r="Z943" s="204"/>
    </row>
    <row r="944" spans="1:26" ht="15.75" customHeight="1">
      <c r="A944" s="204"/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W944" s="204"/>
      <c r="X944" s="204"/>
      <c r="Y944" s="204"/>
      <c r="Z944" s="204"/>
    </row>
    <row r="945" spans="1:26" ht="15.75" customHeight="1">
      <c r="A945" s="204"/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W945" s="204"/>
      <c r="X945" s="204"/>
      <c r="Y945" s="204"/>
      <c r="Z945" s="204"/>
    </row>
    <row r="946" spans="1:26" ht="15.75" customHeight="1">
      <c r="A946" s="204"/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</row>
    <row r="947" spans="1:26" ht="15.75" customHeight="1">
      <c r="A947" s="204"/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W947" s="204"/>
      <c r="X947" s="204"/>
      <c r="Y947" s="204"/>
      <c r="Z947" s="204"/>
    </row>
    <row r="948" spans="1:26" ht="15.75" customHeight="1">
      <c r="A948" s="204"/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W948" s="204"/>
      <c r="X948" s="204"/>
      <c r="Y948" s="204"/>
      <c r="Z948" s="204"/>
    </row>
    <row r="949" spans="1:26" ht="15.75" customHeight="1">
      <c r="A949" s="204"/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W949" s="204"/>
      <c r="X949" s="204"/>
      <c r="Y949" s="204"/>
      <c r="Z949" s="204"/>
    </row>
    <row r="950" spans="1:26" ht="15.75" customHeight="1">
      <c r="A950" s="204"/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W950" s="204"/>
      <c r="X950" s="204"/>
      <c r="Y950" s="204"/>
      <c r="Z950" s="204"/>
    </row>
    <row r="951" spans="1:26" ht="15.75" customHeight="1">
      <c r="A951" s="204"/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W951" s="204"/>
      <c r="X951" s="204"/>
      <c r="Y951" s="204"/>
      <c r="Z951" s="204"/>
    </row>
    <row r="952" spans="1:26" ht="15.75" customHeight="1">
      <c r="A952" s="204"/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W952" s="204"/>
      <c r="X952" s="204"/>
      <c r="Y952" s="204"/>
      <c r="Z952" s="204"/>
    </row>
    <row r="953" spans="1:26" ht="15.75" customHeight="1">
      <c r="A953" s="204"/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W953" s="204"/>
      <c r="X953" s="204"/>
      <c r="Y953" s="204"/>
      <c r="Z953" s="204"/>
    </row>
    <row r="954" spans="1:26" ht="15.75" customHeight="1">
      <c r="A954" s="204"/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W954" s="204"/>
      <c r="X954" s="204"/>
      <c r="Y954" s="204"/>
      <c r="Z954" s="204"/>
    </row>
    <row r="955" spans="1:26" ht="15.75" customHeight="1">
      <c r="A955" s="204"/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W955" s="204"/>
      <c r="X955" s="204"/>
      <c r="Y955" s="204"/>
      <c r="Z955" s="204"/>
    </row>
    <row r="956" spans="1:26" ht="15.75" customHeight="1">
      <c r="A956" s="204"/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W956" s="204"/>
      <c r="X956" s="204"/>
      <c r="Y956" s="204"/>
      <c r="Z956" s="204"/>
    </row>
    <row r="957" spans="1:26" ht="15.75" customHeight="1">
      <c r="A957" s="204"/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W957" s="204"/>
      <c r="X957" s="204"/>
      <c r="Y957" s="204"/>
      <c r="Z957" s="204"/>
    </row>
    <row r="958" spans="1:26" ht="15.75" customHeight="1">
      <c r="A958" s="204"/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W958" s="204"/>
      <c r="X958" s="204"/>
      <c r="Y958" s="204"/>
      <c r="Z958" s="204"/>
    </row>
    <row r="959" spans="1:26" ht="15.75" customHeight="1">
      <c r="A959" s="204"/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W959" s="204"/>
      <c r="X959" s="204"/>
      <c r="Y959" s="204"/>
      <c r="Z959" s="204"/>
    </row>
    <row r="960" spans="1:26" ht="15.75" customHeight="1">
      <c r="A960" s="204"/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W960" s="204"/>
      <c r="X960" s="204"/>
      <c r="Y960" s="204"/>
      <c r="Z960" s="204"/>
    </row>
    <row r="961" spans="1:26" ht="15.75" customHeight="1">
      <c r="A961" s="204"/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W961" s="204"/>
      <c r="X961" s="204"/>
      <c r="Y961" s="204"/>
      <c r="Z961" s="204"/>
    </row>
    <row r="962" spans="1:26" ht="15.75" customHeight="1">
      <c r="A962" s="204"/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W962" s="204"/>
      <c r="X962" s="204"/>
      <c r="Y962" s="204"/>
      <c r="Z962" s="204"/>
    </row>
    <row r="963" spans="1:26" ht="15.75" customHeight="1">
      <c r="A963" s="204"/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W963" s="204"/>
      <c r="X963" s="204"/>
      <c r="Y963" s="204"/>
      <c r="Z963" s="204"/>
    </row>
    <row r="964" spans="1:26" ht="15.75" customHeight="1">
      <c r="A964" s="204"/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W964" s="204"/>
      <c r="X964" s="204"/>
      <c r="Y964" s="204"/>
      <c r="Z964" s="204"/>
    </row>
    <row r="965" spans="1:26" ht="15.75" customHeight="1">
      <c r="A965" s="204"/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W965" s="204"/>
      <c r="X965" s="204"/>
      <c r="Y965" s="204"/>
      <c r="Z965" s="204"/>
    </row>
    <row r="966" spans="1:26" ht="15.75" customHeight="1">
      <c r="A966" s="204"/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</row>
    <row r="967" spans="1:26" ht="15.75" customHeight="1">
      <c r="A967" s="204"/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W967" s="204"/>
      <c r="X967" s="204"/>
      <c r="Y967" s="204"/>
      <c r="Z967" s="204"/>
    </row>
    <row r="968" spans="1:26" ht="15.75" customHeight="1">
      <c r="A968" s="204"/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W968" s="204"/>
      <c r="X968" s="204"/>
      <c r="Y968" s="204"/>
      <c r="Z968" s="204"/>
    </row>
    <row r="969" spans="1:26" ht="15.75" customHeight="1">
      <c r="A969" s="204"/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W969" s="204"/>
      <c r="X969" s="204"/>
      <c r="Y969" s="204"/>
      <c r="Z969" s="204"/>
    </row>
    <row r="970" spans="1:26" ht="15.75" customHeight="1">
      <c r="A970" s="204"/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W970" s="204"/>
      <c r="X970" s="204"/>
      <c r="Y970" s="204"/>
      <c r="Z970" s="204"/>
    </row>
    <row r="971" spans="1:26" ht="15.75" customHeight="1">
      <c r="A971" s="204"/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W971" s="204"/>
      <c r="X971" s="204"/>
      <c r="Y971" s="204"/>
      <c r="Z971" s="204"/>
    </row>
    <row r="972" spans="1:26" ht="15.75" customHeight="1">
      <c r="A972" s="204"/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W972" s="204"/>
      <c r="X972" s="204"/>
      <c r="Y972" s="204"/>
      <c r="Z972" s="204"/>
    </row>
    <row r="973" spans="1:26" ht="15.75" customHeight="1">
      <c r="A973" s="204"/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W973" s="204"/>
      <c r="X973" s="204"/>
      <c r="Y973" s="204"/>
      <c r="Z973" s="204"/>
    </row>
    <row r="974" spans="1:26" ht="15.75" customHeight="1">
      <c r="A974" s="204"/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W974" s="204"/>
      <c r="X974" s="204"/>
      <c r="Y974" s="204"/>
      <c r="Z974" s="204"/>
    </row>
    <row r="975" spans="1:26" ht="15.75" customHeight="1">
      <c r="A975" s="204"/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W975" s="204"/>
      <c r="X975" s="204"/>
      <c r="Y975" s="204"/>
      <c r="Z975" s="204"/>
    </row>
    <row r="976" spans="1:26" ht="15.75" customHeight="1">
      <c r="A976" s="204"/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W976" s="204"/>
      <c r="X976" s="204"/>
      <c r="Y976" s="204"/>
      <c r="Z976" s="204"/>
    </row>
    <row r="977" spans="1:26" ht="15.75" customHeight="1">
      <c r="A977" s="204"/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W977" s="204"/>
      <c r="X977" s="204"/>
      <c r="Y977" s="204"/>
      <c r="Z977" s="204"/>
    </row>
    <row r="978" spans="1:26" ht="15.75" customHeight="1">
      <c r="A978" s="204"/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W978" s="204"/>
      <c r="X978" s="204"/>
      <c r="Y978" s="204"/>
      <c r="Z978" s="204"/>
    </row>
    <row r="979" spans="1:26" ht="15.75" customHeight="1">
      <c r="A979" s="204"/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W979" s="204"/>
      <c r="X979" s="204"/>
      <c r="Y979" s="204"/>
      <c r="Z979" s="204"/>
    </row>
    <row r="980" spans="1:26" ht="15.75" customHeight="1">
      <c r="A980" s="204"/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W980" s="204"/>
      <c r="X980" s="204"/>
      <c r="Y980" s="204"/>
      <c r="Z980" s="204"/>
    </row>
    <row r="981" spans="1:26" ht="15.75" customHeight="1">
      <c r="A981" s="204"/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W981" s="204"/>
      <c r="X981" s="204"/>
      <c r="Y981" s="204"/>
      <c r="Z981" s="204"/>
    </row>
    <row r="982" spans="1:26" ht="15.75" customHeight="1">
      <c r="A982" s="204"/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W982" s="204"/>
      <c r="X982" s="204"/>
      <c r="Y982" s="204"/>
      <c r="Z982" s="204"/>
    </row>
    <row r="983" spans="1:26" ht="15.75" customHeight="1">
      <c r="A983" s="204"/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W983" s="204"/>
      <c r="X983" s="204"/>
      <c r="Y983" s="204"/>
      <c r="Z983" s="204"/>
    </row>
    <row r="984" spans="1:26" ht="15.75" customHeight="1">
      <c r="A984" s="204"/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W984" s="204"/>
      <c r="X984" s="204"/>
      <c r="Y984" s="204"/>
      <c r="Z984" s="204"/>
    </row>
    <row r="985" spans="1:26" ht="15.75" customHeight="1">
      <c r="A985" s="204"/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W985" s="204"/>
      <c r="X985" s="204"/>
      <c r="Y985" s="204"/>
      <c r="Z985" s="204"/>
    </row>
    <row r="986" spans="1:26" ht="15.75" customHeight="1">
      <c r="A986" s="204"/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W986" s="204"/>
      <c r="X986" s="204"/>
      <c r="Y986" s="204"/>
      <c r="Z986" s="204"/>
    </row>
    <row r="987" spans="1:26" ht="15.75" customHeight="1">
      <c r="A987" s="204"/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W987" s="204"/>
      <c r="X987" s="204"/>
      <c r="Y987" s="204"/>
      <c r="Z987" s="204"/>
    </row>
    <row r="988" spans="1:26" ht="15.75" customHeight="1">
      <c r="A988" s="204"/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W988" s="204"/>
      <c r="X988" s="204"/>
      <c r="Y988" s="204"/>
      <c r="Z988" s="204"/>
    </row>
    <row r="989" spans="1:26" ht="15.75" customHeight="1">
      <c r="A989" s="204"/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W989" s="204"/>
      <c r="X989" s="204"/>
      <c r="Y989" s="204"/>
      <c r="Z989" s="204"/>
    </row>
    <row r="990" spans="1:26" ht="15.75" customHeight="1">
      <c r="A990" s="204"/>
      <c r="B990" s="204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W990" s="204"/>
      <c r="X990" s="204"/>
      <c r="Y990" s="204"/>
      <c r="Z990" s="204"/>
    </row>
    <row r="991" spans="1:26" ht="15.75" customHeight="1">
      <c r="A991" s="204"/>
      <c r="B991" s="204"/>
      <c r="C991" s="204"/>
      <c r="D991" s="204"/>
      <c r="E991" s="204"/>
      <c r="F991" s="204"/>
      <c r="G991" s="204"/>
      <c r="H991" s="204"/>
      <c r="I991" s="204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W991" s="204"/>
      <c r="X991" s="204"/>
      <c r="Y991" s="204"/>
      <c r="Z991" s="204"/>
    </row>
    <row r="992" spans="1:26" ht="15.75" customHeight="1">
      <c r="A992" s="204"/>
      <c r="B992" s="204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W992" s="204"/>
      <c r="X992" s="204"/>
      <c r="Y992" s="204"/>
      <c r="Z992" s="204"/>
    </row>
    <row r="993" spans="1:26" ht="15.75" customHeight="1">
      <c r="A993" s="204"/>
      <c r="B993" s="204"/>
      <c r="C993" s="204"/>
      <c r="D993" s="204"/>
      <c r="E993" s="204"/>
      <c r="F993" s="204"/>
      <c r="G993" s="204"/>
      <c r="H993" s="204"/>
      <c r="I993" s="204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W993" s="204"/>
      <c r="X993" s="204"/>
      <c r="Y993" s="204"/>
      <c r="Z993" s="204"/>
    </row>
    <row r="994" spans="1:26" ht="15.75" customHeight="1">
      <c r="A994" s="204"/>
      <c r="B994" s="204"/>
      <c r="C994" s="204"/>
      <c r="D994" s="204"/>
      <c r="E994" s="204"/>
      <c r="F994" s="204"/>
      <c r="G994" s="204"/>
      <c r="H994" s="204"/>
      <c r="I994" s="204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W994" s="204"/>
      <c r="X994" s="204"/>
      <c r="Y994" s="204"/>
      <c r="Z994" s="204"/>
    </row>
    <row r="995" spans="1:26" ht="15.75" customHeight="1">
      <c r="A995" s="204"/>
      <c r="B995" s="204"/>
      <c r="C995" s="204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W995" s="204"/>
      <c r="X995" s="204"/>
      <c r="Y995" s="204"/>
      <c r="Z995" s="204"/>
    </row>
    <row r="996" spans="1:26" ht="15.75" customHeight="1">
      <c r="A996" s="204"/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W996" s="204"/>
      <c r="X996" s="204"/>
      <c r="Y996" s="204"/>
      <c r="Z996" s="204"/>
    </row>
    <row r="997" spans="1:26" ht="15.75" customHeight="1">
      <c r="A997" s="204"/>
      <c r="B997" s="204"/>
      <c r="C997" s="204"/>
      <c r="D997" s="204"/>
      <c r="E997" s="204"/>
      <c r="F997" s="204"/>
      <c r="G997" s="204"/>
      <c r="H997" s="204"/>
      <c r="I997" s="204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W997" s="204"/>
      <c r="X997" s="204"/>
      <c r="Y997" s="204"/>
      <c r="Z997" s="204"/>
    </row>
    <row r="998" spans="1:26" ht="15.75" customHeight="1">
      <c r="A998" s="204"/>
      <c r="B998" s="204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W998" s="204"/>
      <c r="X998" s="204"/>
      <c r="Y998" s="204"/>
      <c r="Z998" s="204"/>
    </row>
    <row r="999" spans="1:26" ht="15.75" customHeight="1">
      <c r="A999" s="204"/>
      <c r="B999" s="204"/>
      <c r="C999" s="204"/>
      <c r="D999" s="204"/>
      <c r="E999" s="204"/>
      <c r="F999" s="204"/>
      <c r="G999" s="204"/>
      <c r="H999" s="204"/>
      <c r="I999" s="204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W999" s="204"/>
      <c r="X999" s="204"/>
      <c r="Y999" s="204"/>
      <c r="Z999" s="204"/>
    </row>
    <row r="1000" spans="1:26" ht="15.75" customHeight="1">
      <c r="A1000" s="204"/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W1000" s="204"/>
      <c r="X1000" s="204"/>
      <c r="Y1000" s="204"/>
      <c r="Z1000" s="204"/>
    </row>
  </sheetData>
  <mergeCells count="21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E14:H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5</vt:i4>
      </vt:variant>
    </vt:vector>
  </HeadingPairs>
  <TitlesOfParts>
    <vt:vector size="24" baseType="lpstr">
      <vt:lpstr>CONTÁBIL FINANCEIRA - PCF</vt:lpstr>
      <vt:lpstr>CÁLCULO FOLHA DE PAGAMENTO</vt:lpstr>
      <vt:lpstr>TURNOVER</vt:lpstr>
      <vt:lpstr>FUNDO FIXO</vt:lpstr>
      <vt:lpstr>1 CONTA CORRENTE (D E C)</vt:lpstr>
      <vt:lpstr>2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2023-04-18T12:36:45Z</cp:lastPrinted>
  <dcterms:created xsi:type="dcterms:W3CDTF">2019-12-13T12:34:00Z</dcterms:created>
  <dcterms:modified xsi:type="dcterms:W3CDTF">2023-04-25T15:27:15Z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