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20" yWindow="540" windowWidth="19440" windowHeight="10500" tabRatio="973"/>
  </bookViews>
  <sheets>
    <sheet name="CONTÁBIL FINANCEIRA - PCF" sheetId="1" r:id="rId1"/>
    <sheet name="CÁLCULO FOLHA DE PAGAMENTO" sheetId="12" r:id="rId2"/>
    <sheet name="TURNOVER" sheetId="4" r:id="rId3"/>
    <sheet name="FUNDO FIXO" sheetId="19" r:id="rId4"/>
    <sheet name="1 CONTA CORRENTE (D E C)" sheetId="17" r:id="rId5"/>
    <sheet name="2 CONTA CORRENTE (D E C)" sheetId="28" state="hidden" r:id="rId6"/>
    <sheet name="2. CONTA CORRENTE (D E C)" sheetId="30" r:id="rId7"/>
    <sheet name="APLICAÇÃO FINANCEIRA" sheetId="18" r:id="rId8"/>
    <sheet name="SALDO DE ESTOQUE" sheetId="2" r:id="rId9"/>
    <sheet name="Despesa pessoal ANEXO II " sheetId="20" r:id="rId10"/>
    <sheet name="Demais despesas pesso ANEXO III" sheetId="21" r:id="rId11"/>
    <sheet name="Despesas Gerais ANEXO IV" sheetId="31" r:id="rId12"/>
    <sheet name="Receitas ANEXO V" sheetId="23" r:id="rId13"/>
    <sheet name="Demais receitas ANEXO VI" sheetId="24" r:id="rId14"/>
    <sheet name="Contratos ANEXO VII" sheetId="26" r:id="rId15"/>
    <sheet name="Termo aditivo ANEXO VIII" sheetId="27" r:id="rId16"/>
    <sheet name="CATEGORIA PROFISSIONAL" sheetId="7" r:id="rId17"/>
    <sheet name="PLANILHA DE CONFERÊNCIA" sheetId="11" r:id="rId18"/>
  </sheets>
  <definedNames>
    <definedName name="_xlnm._FilterDatabase" localSheetId="14" hidden="1">'Contratos ANEXO VII'!$A$1:$I$53</definedName>
    <definedName name="_xlnm._FilterDatabase" localSheetId="10" hidden="1">'Demais despesas pesso ANEXO III'!$A$1:$AB$188</definedName>
    <definedName name="_xlnm._FilterDatabase" localSheetId="9" hidden="1">'Despesa pessoal ANEXO II '!$A$1:$P$177</definedName>
    <definedName name="_xlnm._FilterDatabase" localSheetId="11" hidden="1">'Despesas Gerais ANEXO IV'!$A$1:$L$56</definedName>
    <definedName name="_xlnm.Print_Area" localSheetId="1">'CÁLCULO FOLHA DE PAGAMENTO'!$A$1:$I$84</definedName>
    <definedName name="_xlnm.Print_Area" localSheetId="0">'CONTÁBIL FINANCEIRA - PCF'!$A$1:$E$232</definedName>
    <definedName name="_xlnm.Print_Area" localSheetId="14">'Contratos ANEXO VII'!$A$1:$I$31</definedName>
    <definedName name="_xlnm.Print_Area" localSheetId="10">'Demais despesas pesso ANEXO III'!$A$1:$IE$118</definedName>
    <definedName name="_xlnm.Print_Area" localSheetId="9">'Despesa pessoal ANEXO II '!$A$1:$IG$136</definedName>
    <definedName name="_xlnm.Print_Area" localSheetId="8">'SALDO DE ESTOQUE'!$A$1:$E$61</definedName>
    <definedName name="_xlnm.Print_Area" localSheetId="15">'Termo aditivo ANEXO VIII'!$A$1:$J$19</definedName>
    <definedName name="FORNECEDORES">#REF!</definedName>
  </definedNames>
  <calcPr calcId="145621"/>
</workbook>
</file>

<file path=xl/calcChain.xml><?xml version="1.0" encoding="utf-8"?>
<calcChain xmlns="http://schemas.openxmlformats.org/spreadsheetml/2006/main">
  <c r="D115" i="1" l="1"/>
  <c r="D99" i="1"/>
  <c r="D69" i="1"/>
  <c r="D117" i="1"/>
  <c r="D68" i="1"/>
  <c r="D96" i="1" l="1"/>
  <c r="D72" i="1" l="1"/>
  <c r="D71" i="1" l="1"/>
  <c r="M43" i="21" l="1"/>
  <c r="D113" i="1" l="1"/>
  <c r="D140" i="1" l="1"/>
  <c r="E13" i="18" l="1"/>
  <c r="D150" i="1" l="1"/>
  <c r="D92" i="1"/>
  <c r="D87" i="1"/>
  <c r="G23" i="12" l="1"/>
  <c r="D10" i="1" l="1"/>
  <c r="G75" i="12"/>
  <c r="G77" i="12" l="1"/>
  <c r="G81" i="12"/>
  <c r="G83" i="12"/>
  <c r="B37" i="12"/>
  <c r="E19" i="12"/>
  <c r="D19" i="12"/>
  <c r="V149" i="21" l="1"/>
  <c r="S149" i="21"/>
  <c r="P149" i="21"/>
  <c r="M149" i="21"/>
  <c r="AB148" i="21"/>
  <c r="X148" i="21"/>
  <c r="V148" i="21"/>
  <c r="S148" i="21"/>
  <c r="P148" i="21"/>
  <c r="M148" i="21"/>
  <c r="V147" i="21"/>
  <c r="X147" i="21" s="1"/>
  <c r="S147" i="21"/>
  <c r="P147" i="21"/>
  <c r="M147" i="21"/>
  <c r="V146" i="21"/>
  <c r="S146" i="21"/>
  <c r="P146" i="21"/>
  <c r="M146" i="21"/>
  <c r="V145" i="21"/>
  <c r="S145" i="21"/>
  <c r="P145" i="21"/>
  <c r="M145" i="21"/>
  <c r="X144" i="21"/>
  <c r="V144" i="21"/>
  <c r="AB144" i="21" s="1"/>
  <c r="S144" i="21"/>
  <c r="P144" i="21"/>
  <c r="M144" i="21"/>
  <c r="V143" i="21"/>
  <c r="S143" i="21"/>
  <c r="P143" i="21"/>
  <c r="M143" i="21"/>
  <c r="V142" i="21"/>
  <c r="S142" i="21"/>
  <c r="P142" i="21"/>
  <c r="M142" i="21"/>
  <c r="V141" i="21"/>
  <c r="S141" i="21"/>
  <c r="P141" i="21"/>
  <c r="M141" i="21"/>
  <c r="V140" i="21"/>
  <c r="X140" i="21" s="1"/>
  <c r="S140" i="21"/>
  <c r="AB140" i="21" s="1"/>
  <c r="P140" i="21"/>
  <c r="M140" i="21"/>
  <c r="V139" i="21"/>
  <c r="S139" i="21"/>
  <c r="P139" i="21"/>
  <c r="M139" i="21"/>
  <c r="V138" i="21"/>
  <c r="S138" i="21"/>
  <c r="P138" i="21"/>
  <c r="M138" i="21"/>
  <c r="V137" i="21"/>
  <c r="S137" i="21"/>
  <c r="P137" i="21"/>
  <c r="M137" i="21"/>
  <c r="V136" i="21"/>
  <c r="X136" i="21" s="1"/>
  <c r="S136" i="21"/>
  <c r="P136" i="21"/>
  <c r="M136" i="21"/>
  <c r="V135" i="21"/>
  <c r="S135" i="21"/>
  <c r="P135" i="21"/>
  <c r="M135" i="21"/>
  <c r="V134" i="21"/>
  <c r="S134" i="21"/>
  <c r="P134" i="21"/>
  <c r="M134" i="21"/>
  <c r="V133" i="21"/>
  <c r="S133" i="21"/>
  <c r="P133" i="21"/>
  <c r="M133" i="21"/>
  <c r="AB132" i="21"/>
  <c r="X132" i="21"/>
  <c r="V132" i="21"/>
  <c r="S132" i="21"/>
  <c r="P132" i="21"/>
  <c r="M132" i="21"/>
  <c r="V131" i="21"/>
  <c r="S131" i="21"/>
  <c r="P131" i="21"/>
  <c r="M131" i="21"/>
  <c r="V130" i="21"/>
  <c r="S130" i="21"/>
  <c r="P130" i="21"/>
  <c r="M130" i="21"/>
  <c r="V129" i="21"/>
  <c r="S129" i="21"/>
  <c r="P129" i="21"/>
  <c r="M129" i="21"/>
  <c r="X128" i="21"/>
  <c r="V128" i="21"/>
  <c r="AB128" i="21" s="1"/>
  <c r="S128" i="21"/>
  <c r="P128" i="21"/>
  <c r="M128" i="21"/>
  <c r="V127" i="21"/>
  <c r="S127" i="21"/>
  <c r="P127" i="21"/>
  <c r="M127" i="21"/>
  <c r="V126" i="21"/>
  <c r="S126" i="21"/>
  <c r="P126" i="21"/>
  <c r="M126" i="21"/>
  <c r="V125" i="21"/>
  <c r="S125" i="21"/>
  <c r="P125" i="21"/>
  <c r="M125" i="21"/>
  <c r="V124" i="21"/>
  <c r="X124" i="21" s="1"/>
  <c r="S124" i="21"/>
  <c r="AB124" i="21" s="1"/>
  <c r="P124" i="21"/>
  <c r="M124" i="21"/>
  <c r="V123" i="21"/>
  <c r="S123" i="21"/>
  <c r="P123" i="21"/>
  <c r="M123" i="21"/>
  <c r="V122" i="21"/>
  <c r="S122" i="21"/>
  <c r="P122" i="21"/>
  <c r="M122" i="21"/>
  <c r="V121" i="21"/>
  <c r="S121" i="21"/>
  <c r="P121" i="21"/>
  <c r="M121" i="21"/>
  <c r="V120" i="21"/>
  <c r="AB120" i="21" s="1"/>
  <c r="S120" i="21"/>
  <c r="P120" i="21"/>
  <c r="M120" i="21"/>
  <c r="V119" i="21"/>
  <c r="S119" i="21"/>
  <c r="P119" i="21"/>
  <c r="M119" i="21"/>
  <c r="V118" i="21"/>
  <c r="S118" i="21"/>
  <c r="P118" i="21"/>
  <c r="M118" i="21"/>
  <c r="V117" i="21"/>
  <c r="S117" i="21"/>
  <c r="P117" i="21"/>
  <c r="M117" i="21"/>
  <c r="AB116" i="21"/>
  <c r="X116" i="21"/>
  <c r="V116" i="21"/>
  <c r="S116" i="21"/>
  <c r="P116" i="21"/>
  <c r="M116" i="21"/>
  <c r="V115" i="21"/>
  <c r="S115" i="21"/>
  <c r="P115" i="21"/>
  <c r="M115" i="21"/>
  <c r="V114" i="21"/>
  <c r="S114" i="21"/>
  <c r="P114" i="21"/>
  <c r="M114" i="21"/>
  <c r="V113" i="21"/>
  <c r="S113" i="21"/>
  <c r="P113" i="21"/>
  <c r="M113" i="21"/>
  <c r="V112" i="21"/>
  <c r="S112" i="21"/>
  <c r="P112" i="21"/>
  <c r="M112" i="21"/>
  <c r="V111" i="21"/>
  <c r="S111" i="21"/>
  <c r="P111" i="21"/>
  <c r="M111" i="21"/>
  <c r="V110" i="21"/>
  <c r="S110" i="21"/>
  <c r="P110" i="21"/>
  <c r="M110" i="21"/>
  <c r="V109" i="21"/>
  <c r="S109" i="21"/>
  <c r="P109" i="21"/>
  <c r="M109" i="21"/>
  <c r="V108" i="21"/>
  <c r="AB108" i="21" s="1"/>
  <c r="S108" i="21"/>
  <c r="P108" i="21"/>
  <c r="M108" i="21"/>
  <c r="V107" i="21"/>
  <c r="S107" i="21"/>
  <c r="P107" i="21"/>
  <c r="M107" i="21"/>
  <c r="V106" i="21"/>
  <c r="S106" i="21"/>
  <c r="P106" i="21"/>
  <c r="M106" i="21"/>
  <c r="V105" i="21"/>
  <c r="S105" i="21"/>
  <c r="P105" i="21"/>
  <c r="M105" i="21"/>
  <c r="V104" i="21"/>
  <c r="AB104" i="21" s="1"/>
  <c r="S104" i="21"/>
  <c r="P104" i="21"/>
  <c r="M104" i="21"/>
  <c r="V103" i="21"/>
  <c r="S103" i="21"/>
  <c r="P103" i="21"/>
  <c r="M103" i="21"/>
  <c r="V102" i="21"/>
  <c r="AB102" i="21" s="1"/>
  <c r="S102" i="21"/>
  <c r="P102" i="21"/>
  <c r="M102" i="21"/>
  <c r="V101" i="21"/>
  <c r="S101" i="21"/>
  <c r="P101" i="21"/>
  <c r="M101" i="21"/>
  <c r="AB100" i="21"/>
  <c r="V100" i="21"/>
  <c r="S100" i="21"/>
  <c r="P100" i="21"/>
  <c r="M100" i="21"/>
  <c r="V99" i="21"/>
  <c r="S99" i="21"/>
  <c r="P99" i="21"/>
  <c r="M99" i="21"/>
  <c r="V98" i="21"/>
  <c r="S98" i="21"/>
  <c r="P98" i="21"/>
  <c r="M98" i="21"/>
  <c r="V97" i="21"/>
  <c r="S97" i="21"/>
  <c r="P97" i="21"/>
  <c r="M97" i="21"/>
  <c r="V96" i="21"/>
  <c r="S96" i="21"/>
  <c r="P96" i="21"/>
  <c r="M96" i="21"/>
  <c r="V95" i="21"/>
  <c r="S95" i="21"/>
  <c r="P95" i="21"/>
  <c r="M95" i="21"/>
  <c r="V94" i="21"/>
  <c r="S94" i="21"/>
  <c r="P94" i="21"/>
  <c r="M94" i="21"/>
  <c r="V93" i="21"/>
  <c r="S93" i="21"/>
  <c r="P93" i="21"/>
  <c r="M93" i="21"/>
  <c r="V92" i="21"/>
  <c r="S92" i="21"/>
  <c r="P92" i="21"/>
  <c r="AB92" i="21" s="1"/>
  <c r="M92" i="21"/>
  <c r="V91" i="21"/>
  <c r="AB91" i="21" s="1"/>
  <c r="S91" i="21"/>
  <c r="P91" i="21"/>
  <c r="M91" i="21"/>
  <c r="V90" i="21"/>
  <c r="S90" i="21"/>
  <c r="P90" i="21"/>
  <c r="M90" i="21"/>
  <c r="V89" i="21"/>
  <c r="AB89" i="21" s="1"/>
  <c r="S89" i="21"/>
  <c r="P89" i="21"/>
  <c r="M89" i="21"/>
  <c r="V88" i="21"/>
  <c r="S88" i="21"/>
  <c r="P88" i="21"/>
  <c r="M88" i="21"/>
  <c r="V87" i="21"/>
  <c r="AB87" i="21" s="1"/>
  <c r="S87" i="21"/>
  <c r="P87" i="21"/>
  <c r="M87" i="21"/>
  <c r="V86" i="21"/>
  <c r="S86" i="21"/>
  <c r="P86" i="21"/>
  <c r="M86" i="21"/>
  <c r="V85" i="21"/>
  <c r="AB85" i="21" s="1"/>
  <c r="S85" i="21"/>
  <c r="P85" i="21"/>
  <c r="M85" i="21"/>
  <c r="V84" i="21"/>
  <c r="AB84" i="21" s="1"/>
  <c r="S84" i="21"/>
  <c r="P84" i="21"/>
  <c r="M84" i="21"/>
  <c r="V83" i="21"/>
  <c r="S83" i="21"/>
  <c r="P83" i="21"/>
  <c r="M83" i="21"/>
  <c r="V82" i="21"/>
  <c r="S82" i="21"/>
  <c r="P82" i="21"/>
  <c r="M82" i="21"/>
  <c r="V81" i="21"/>
  <c r="S81" i="21"/>
  <c r="P81" i="21"/>
  <c r="M81" i="21"/>
  <c r="V80" i="21"/>
  <c r="S80" i="21"/>
  <c r="P80" i="21"/>
  <c r="M80" i="21"/>
  <c r="V79" i="21"/>
  <c r="S79" i="21"/>
  <c r="P79" i="21"/>
  <c r="M79" i="21"/>
  <c r="V78" i="21"/>
  <c r="S78" i="21"/>
  <c r="P78" i="21"/>
  <c r="M78" i="21"/>
  <c r="V77" i="21"/>
  <c r="S77" i="21"/>
  <c r="P77" i="21"/>
  <c r="M77" i="21"/>
  <c r="V76" i="21"/>
  <c r="AB76" i="21" s="1"/>
  <c r="S76" i="21"/>
  <c r="P76" i="21"/>
  <c r="M76" i="21"/>
  <c r="V75" i="21"/>
  <c r="AB75" i="21" s="1"/>
  <c r="S75" i="21"/>
  <c r="P75" i="21"/>
  <c r="M75" i="21"/>
  <c r="V74" i="21"/>
  <c r="S74" i="21"/>
  <c r="P74" i="21"/>
  <c r="M74" i="21"/>
  <c r="V73" i="21"/>
  <c r="AB73" i="21" s="1"/>
  <c r="S73" i="21"/>
  <c r="P73" i="21"/>
  <c r="M73" i="21"/>
  <c r="V72" i="21"/>
  <c r="S72" i="21"/>
  <c r="P72" i="21"/>
  <c r="M72" i="21"/>
  <c r="V71" i="21"/>
  <c r="AB71" i="21" s="1"/>
  <c r="S71" i="21"/>
  <c r="P71" i="21"/>
  <c r="M71" i="21"/>
  <c r="V70" i="21"/>
  <c r="S70" i="21"/>
  <c r="P70" i="21"/>
  <c r="M70" i="21"/>
  <c r="V69" i="21"/>
  <c r="AB69" i="21" s="1"/>
  <c r="S69" i="21"/>
  <c r="P69" i="21"/>
  <c r="M69" i="21"/>
  <c r="V68" i="21"/>
  <c r="AB68" i="21" s="1"/>
  <c r="S68" i="21"/>
  <c r="P68" i="21"/>
  <c r="M68" i="21"/>
  <c r="V67" i="21"/>
  <c r="S67" i="21"/>
  <c r="P67" i="21"/>
  <c r="M67" i="21"/>
  <c r="V66" i="21"/>
  <c r="S66" i="21"/>
  <c r="P66" i="21"/>
  <c r="M66" i="21"/>
  <c r="V65" i="21"/>
  <c r="S65" i="21"/>
  <c r="P65" i="21"/>
  <c r="M65" i="21"/>
  <c r="V64" i="21"/>
  <c r="S64" i="21"/>
  <c r="P64" i="21"/>
  <c r="M64" i="21"/>
  <c r="V63" i="21"/>
  <c r="S63" i="21"/>
  <c r="P63" i="21"/>
  <c r="M63" i="21"/>
  <c r="V62" i="21"/>
  <c r="S62" i="21"/>
  <c r="P62" i="21"/>
  <c r="M62" i="21"/>
  <c r="V61" i="21"/>
  <c r="S61" i="21"/>
  <c r="P61" i="21"/>
  <c r="M61" i="21"/>
  <c r="V60" i="21"/>
  <c r="AB60" i="21" s="1"/>
  <c r="S60" i="21"/>
  <c r="P60" i="21"/>
  <c r="M60" i="21"/>
  <c r="V59" i="21"/>
  <c r="S59" i="21"/>
  <c r="P59" i="21"/>
  <c r="M59" i="21"/>
  <c r="V58" i="21"/>
  <c r="S58" i="21"/>
  <c r="P58" i="21"/>
  <c r="M58" i="21"/>
  <c r="V57" i="21"/>
  <c r="S57" i="21"/>
  <c r="P57" i="21"/>
  <c r="M57" i="21"/>
  <c r="V56" i="21"/>
  <c r="AB56" i="21" s="1"/>
  <c r="S56" i="21"/>
  <c r="P56" i="21"/>
  <c r="M56" i="21"/>
  <c r="V55" i="21"/>
  <c r="S55" i="21"/>
  <c r="P55" i="21"/>
  <c r="M55" i="21"/>
  <c r="AB55" i="21" s="1"/>
  <c r="V54" i="21"/>
  <c r="AB54" i="21" s="1"/>
  <c r="S54" i="21"/>
  <c r="P54" i="21"/>
  <c r="M54" i="21"/>
  <c r="V53" i="21"/>
  <c r="S53" i="21"/>
  <c r="P53" i="21"/>
  <c r="M53" i="21"/>
  <c r="AB52" i="21"/>
  <c r="V52" i="21"/>
  <c r="S52" i="21"/>
  <c r="P52" i="21"/>
  <c r="M52" i="21"/>
  <c r="V51" i="21"/>
  <c r="S51" i="21"/>
  <c r="P51" i="21"/>
  <c r="M51" i="21"/>
  <c r="V50" i="21"/>
  <c r="S50" i="21"/>
  <c r="P50" i="21"/>
  <c r="M50" i="21"/>
  <c r="V49" i="21"/>
  <c r="S49" i="21"/>
  <c r="P49" i="21"/>
  <c r="M49" i="21"/>
  <c r="V48" i="21"/>
  <c r="S48" i="21"/>
  <c r="P48" i="21"/>
  <c r="M48" i="21"/>
  <c r="V47" i="21"/>
  <c r="S47" i="21"/>
  <c r="P47" i="21"/>
  <c r="M47" i="21"/>
  <c r="AB47" i="21" s="1"/>
  <c r="V46" i="21"/>
  <c r="S46" i="21"/>
  <c r="P46" i="21"/>
  <c r="M46" i="21"/>
  <c r="V45" i="21"/>
  <c r="S45" i="21"/>
  <c r="P45" i="21"/>
  <c r="M45" i="21"/>
  <c r="V44" i="21"/>
  <c r="AB44" i="21" s="1"/>
  <c r="S44" i="21"/>
  <c r="P44" i="21"/>
  <c r="M44" i="21"/>
  <c r="V43" i="21"/>
  <c r="S43" i="21"/>
  <c r="P43" i="21"/>
  <c r="V42" i="21"/>
  <c r="S42" i="21"/>
  <c r="P42" i="21"/>
  <c r="M42" i="21"/>
  <c r="V41" i="21"/>
  <c r="S41" i="21"/>
  <c r="P41" i="21"/>
  <c r="M41" i="21"/>
  <c r="V40" i="21"/>
  <c r="S40" i="21"/>
  <c r="AB40" i="21" s="1"/>
  <c r="P40" i="21"/>
  <c r="M40" i="21"/>
  <c r="V39" i="21"/>
  <c r="AB39" i="21" s="1"/>
  <c r="S39" i="21"/>
  <c r="P39" i="21"/>
  <c r="M39" i="21"/>
  <c r="V38" i="21"/>
  <c r="AB38" i="21" s="1"/>
  <c r="S38" i="21"/>
  <c r="P38" i="21"/>
  <c r="M38" i="21"/>
  <c r="V37" i="21"/>
  <c r="S37" i="21"/>
  <c r="P37" i="21"/>
  <c r="AB37" i="21" s="1"/>
  <c r="M37" i="21"/>
  <c r="V36" i="21"/>
  <c r="AB36" i="21" s="1"/>
  <c r="S36" i="21"/>
  <c r="P36" i="21"/>
  <c r="M36" i="21"/>
  <c r="V35" i="21"/>
  <c r="S35" i="21"/>
  <c r="P35" i="21"/>
  <c r="M35" i="21"/>
  <c r="V34" i="21"/>
  <c r="S34" i="21"/>
  <c r="P34" i="21"/>
  <c r="M34" i="21"/>
  <c r="V33" i="21"/>
  <c r="S33" i="21"/>
  <c r="P33" i="21"/>
  <c r="M33" i="21"/>
  <c r="V32" i="21"/>
  <c r="S32" i="21"/>
  <c r="P32" i="21"/>
  <c r="M32" i="21"/>
  <c r="V31" i="21"/>
  <c r="AB31" i="21" s="1"/>
  <c r="S31" i="21"/>
  <c r="P31" i="21"/>
  <c r="M31" i="21"/>
  <c r="V30" i="21"/>
  <c r="S30" i="21"/>
  <c r="P30" i="21"/>
  <c r="M30" i="21"/>
  <c r="V29" i="21"/>
  <c r="S29" i="21"/>
  <c r="P29" i="21"/>
  <c r="M29" i="21"/>
  <c r="V28" i="21"/>
  <c r="S28" i="21"/>
  <c r="P28" i="21"/>
  <c r="M28" i="21"/>
  <c r="V27" i="21"/>
  <c r="S27" i="21"/>
  <c r="P27" i="21"/>
  <c r="M27" i="21"/>
  <c r="V26" i="21"/>
  <c r="S26" i="21"/>
  <c r="P26" i="21"/>
  <c r="M26" i="21"/>
  <c r="AB26" i="21" s="1"/>
  <c r="V25" i="21"/>
  <c r="S25" i="21"/>
  <c r="P25" i="21"/>
  <c r="M25" i="21"/>
  <c r="V24" i="21"/>
  <c r="S24" i="21"/>
  <c r="P24" i="21"/>
  <c r="M24" i="21"/>
  <c r="V23" i="21"/>
  <c r="AB23" i="21" s="1"/>
  <c r="S23" i="21"/>
  <c r="P23" i="21"/>
  <c r="M23" i="21"/>
  <c r="V22" i="21"/>
  <c r="S22" i="21"/>
  <c r="P22" i="21"/>
  <c r="M22" i="21"/>
  <c r="V21" i="21"/>
  <c r="S21" i="21"/>
  <c r="P21" i="21"/>
  <c r="M21" i="21"/>
  <c r="V20" i="21"/>
  <c r="S20" i="21"/>
  <c r="P20" i="21"/>
  <c r="M20" i="21"/>
  <c r="V19" i="21"/>
  <c r="AB19" i="21" s="1"/>
  <c r="S19" i="21"/>
  <c r="P19" i="21"/>
  <c r="M19" i="21"/>
  <c r="V18" i="21"/>
  <c r="S18" i="21"/>
  <c r="P18" i="21"/>
  <c r="M18" i="21"/>
  <c r="AB18" i="21" s="1"/>
  <c r="V17" i="21"/>
  <c r="AB17" i="21" s="1"/>
  <c r="S17" i="21"/>
  <c r="P17" i="21"/>
  <c r="M17" i="21"/>
  <c r="V16" i="21"/>
  <c r="S16" i="21"/>
  <c r="P16" i="21"/>
  <c r="M16" i="21"/>
  <c r="AB15" i="21"/>
  <c r="V15" i="21"/>
  <c r="S15" i="21"/>
  <c r="P15" i="21"/>
  <c r="M15" i="21"/>
  <c r="V14" i="21"/>
  <c r="S14" i="21"/>
  <c r="P14" i="21"/>
  <c r="M14" i="21"/>
  <c r="V13" i="21"/>
  <c r="S13" i="21"/>
  <c r="P13" i="21"/>
  <c r="M13" i="21"/>
  <c r="V12" i="21"/>
  <c r="S12" i="21"/>
  <c r="P12" i="21"/>
  <c r="M12" i="21"/>
  <c r="V11" i="21"/>
  <c r="S11" i="21"/>
  <c r="P11" i="21"/>
  <c r="M11" i="21"/>
  <c r="V10" i="21"/>
  <c r="P10" i="21"/>
  <c r="M10" i="21"/>
  <c r="V9" i="21"/>
  <c r="AB9" i="21" s="1"/>
  <c r="S9" i="21"/>
  <c r="P9" i="21"/>
  <c r="M9" i="21"/>
  <c r="V8" i="21"/>
  <c r="S8" i="21"/>
  <c r="P8" i="21"/>
  <c r="M8" i="21"/>
  <c r="V7" i="21"/>
  <c r="AB7" i="21" s="1"/>
  <c r="S7" i="21"/>
  <c r="P7" i="21"/>
  <c r="M7" i="21"/>
  <c r="V6" i="21"/>
  <c r="S6" i="21"/>
  <c r="P6" i="21"/>
  <c r="M6" i="21"/>
  <c r="V5" i="21"/>
  <c r="AB5" i="21" s="1"/>
  <c r="S5" i="21"/>
  <c r="P5" i="21"/>
  <c r="M5" i="21"/>
  <c r="V4" i="21"/>
  <c r="S4" i="21"/>
  <c r="P4" i="21"/>
  <c r="M4" i="21"/>
  <c r="V3" i="21"/>
  <c r="S3" i="21"/>
  <c r="P3" i="21"/>
  <c r="M3" i="21"/>
  <c r="V2" i="21"/>
  <c r="AB2" i="21" s="1"/>
  <c r="S2" i="21"/>
  <c r="P2" i="21"/>
  <c r="M2" i="21"/>
  <c r="P149" i="20"/>
  <c r="P148" i="20"/>
  <c r="P147" i="20"/>
  <c r="P146" i="20"/>
  <c r="P145" i="20"/>
  <c r="P144" i="20"/>
  <c r="P143" i="20"/>
  <c r="P142" i="20"/>
  <c r="P141" i="20"/>
  <c r="P140" i="20"/>
  <c r="P139" i="20"/>
  <c r="P138" i="20"/>
  <c r="P137" i="20"/>
  <c r="P136" i="20"/>
  <c r="P135" i="20"/>
  <c r="P134" i="20"/>
  <c r="P133" i="20"/>
  <c r="P132" i="20"/>
  <c r="P131" i="20"/>
  <c r="P130" i="20"/>
  <c r="P129" i="20"/>
  <c r="P128" i="20"/>
  <c r="P127" i="20"/>
  <c r="P126" i="20"/>
  <c r="P125" i="20"/>
  <c r="P124" i="20"/>
  <c r="P123" i="20"/>
  <c r="P122" i="20"/>
  <c r="P121" i="20"/>
  <c r="P120" i="20"/>
  <c r="P119" i="20"/>
  <c r="P118" i="20"/>
  <c r="P117" i="20"/>
  <c r="P116" i="20"/>
  <c r="P115" i="20"/>
  <c r="P114" i="20"/>
  <c r="P113" i="20"/>
  <c r="P112" i="20"/>
  <c r="P111" i="20"/>
  <c r="P110" i="20"/>
  <c r="P109" i="20"/>
  <c r="P108" i="20"/>
  <c r="P107" i="20"/>
  <c r="P106" i="20"/>
  <c r="P105" i="20"/>
  <c r="P104" i="20"/>
  <c r="P103" i="20"/>
  <c r="P102" i="20"/>
  <c r="P101" i="20"/>
  <c r="P100" i="20"/>
  <c r="P99" i="20"/>
  <c r="P98" i="20"/>
  <c r="P97" i="20"/>
  <c r="P96" i="20"/>
  <c r="P95" i="20"/>
  <c r="P94" i="20"/>
  <c r="P93" i="20"/>
  <c r="P92" i="20"/>
  <c r="P91" i="20"/>
  <c r="P90" i="20"/>
  <c r="P89" i="20"/>
  <c r="P88" i="20"/>
  <c r="P87" i="20"/>
  <c r="P86" i="20"/>
  <c r="P85" i="20"/>
  <c r="P84" i="20"/>
  <c r="P83" i="20"/>
  <c r="P82" i="20"/>
  <c r="P81" i="20"/>
  <c r="P80" i="20"/>
  <c r="P79" i="20"/>
  <c r="P78" i="20"/>
  <c r="P77" i="20"/>
  <c r="P76" i="20"/>
  <c r="P75" i="20"/>
  <c r="P74" i="20"/>
  <c r="P73" i="20"/>
  <c r="P72" i="20"/>
  <c r="P71" i="20"/>
  <c r="P70" i="20"/>
  <c r="P69" i="20"/>
  <c r="P68" i="20"/>
  <c r="P67" i="20"/>
  <c r="P66" i="20"/>
  <c r="P65" i="20"/>
  <c r="P64" i="20"/>
  <c r="P63" i="20"/>
  <c r="P62" i="20"/>
  <c r="P61" i="20"/>
  <c r="P60" i="20"/>
  <c r="P59" i="20"/>
  <c r="P58" i="20"/>
  <c r="P57" i="20"/>
  <c r="P56" i="20"/>
  <c r="P55" i="20"/>
  <c r="P54" i="20"/>
  <c r="P53" i="20"/>
  <c r="P52" i="20"/>
  <c r="P51" i="20"/>
  <c r="P50" i="20"/>
  <c r="P49" i="20"/>
  <c r="P48" i="20"/>
  <c r="P47" i="20"/>
  <c r="P46" i="20"/>
  <c r="P45" i="20"/>
  <c r="P44" i="20"/>
  <c r="P43" i="20"/>
  <c r="P42" i="20"/>
  <c r="P41" i="20"/>
  <c r="P40" i="20"/>
  <c r="P39" i="20"/>
  <c r="P38" i="20"/>
  <c r="P37" i="20"/>
  <c r="P36" i="20"/>
  <c r="P35" i="20"/>
  <c r="P34" i="20"/>
  <c r="P33" i="20"/>
  <c r="P32" i="20"/>
  <c r="P31" i="20"/>
  <c r="P30" i="20"/>
  <c r="P29" i="20"/>
  <c r="P28" i="20"/>
  <c r="P27" i="20"/>
  <c r="P26" i="20"/>
  <c r="P25" i="20"/>
  <c r="P24" i="20"/>
  <c r="P23" i="20"/>
  <c r="P22" i="20"/>
  <c r="P21" i="20"/>
  <c r="P20" i="20"/>
  <c r="P19" i="20"/>
  <c r="P18" i="20"/>
  <c r="P17" i="20"/>
  <c r="P16" i="20"/>
  <c r="P15" i="20"/>
  <c r="P14" i="20"/>
  <c r="P13" i="20"/>
  <c r="P12" i="20"/>
  <c r="P11" i="20"/>
  <c r="P10" i="20"/>
  <c r="P9" i="20"/>
  <c r="P8" i="20"/>
  <c r="P7" i="20"/>
  <c r="P6" i="20"/>
  <c r="P5" i="20"/>
  <c r="P4" i="20"/>
  <c r="P3" i="20"/>
  <c r="P2" i="20"/>
  <c r="AB21" i="21" l="1"/>
  <c r="AB58" i="21"/>
  <c r="AB3" i="21"/>
  <c r="AB11" i="21"/>
  <c r="AB29" i="21"/>
  <c r="AB46" i="21"/>
  <c r="AB48" i="21"/>
  <c r="AB77" i="21"/>
  <c r="AB79" i="21"/>
  <c r="AB81" i="21"/>
  <c r="AB83" i="21"/>
  <c r="AB95" i="21"/>
  <c r="AB103" i="21"/>
  <c r="AB110" i="21"/>
  <c r="AB112" i="21"/>
  <c r="AB114" i="21"/>
  <c r="AB121" i="21"/>
  <c r="AB123" i="21"/>
  <c r="AB130" i="21"/>
  <c r="AB137" i="21"/>
  <c r="AB139" i="21"/>
  <c r="AB146" i="21"/>
  <c r="AB27" i="21"/>
  <c r="AB62" i="21"/>
  <c r="AB82" i="21"/>
  <c r="AB125" i="21"/>
  <c r="AB141" i="21"/>
  <c r="AB8" i="21"/>
  <c r="AB70" i="21"/>
  <c r="AB90" i="21"/>
  <c r="AB101" i="21"/>
  <c r="X120" i="21"/>
  <c r="AB12" i="21"/>
  <c r="AB14" i="21"/>
  <c r="AB34" i="21"/>
  <c r="AB41" i="21"/>
  <c r="AB45" i="21"/>
  <c r="AB49" i="21"/>
  <c r="AB51" i="21"/>
  <c r="AB78" i="21"/>
  <c r="AB80" i="21"/>
  <c r="AB109" i="21"/>
  <c r="AB111" i="21"/>
  <c r="AB113" i="21"/>
  <c r="AB115" i="21"/>
  <c r="AB122" i="21"/>
  <c r="AB129" i="21"/>
  <c r="AB131" i="21"/>
  <c r="AB136" i="21"/>
  <c r="AB138" i="21"/>
  <c r="AB145" i="21"/>
  <c r="AB25" i="21"/>
  <c r="AB66" i="21"/>
  <c r="AB97" i="21"/>
  <c r="AB118" i="21"/>
  <c r="AB33" i="21"/>
  <c r="AB43" i="21"/>
  <c r="AB72" i="21"/>
  <c r="AB107" i="21"/>
  <c r="AB10" i="21"/>
  <c r="AB16" i="21"/>
  <c r="AB4" i="21"/>
  <c r="AB6" i="21"/>
  <c r="AB20" i="21"/>
  <c r="AB22" i="21"/>
  <c r="AB24" i="21"/>
  <c r="AB42" i="21"/>
  <c r="AB53" i="21"/>
  <c r="AB57" i="21"/>
  <c r="AB59" i="21"/>
  <c r="AB61" i="21"/>
  <c r="AB86" i="21"/>
  <c r="AB88" i="21"/>
  <c r="AB106" i="21"/>
  <c r="AB64" i="21"/>
  <c r="AB93" i="21"/>
  <c r="AB99" i="21"/>
  <c r="AB127" i="21"/>
  <c r="AB134" i="21"/>
  <c r="AB143" i="21"/>
  <c r="AB35" i="21"/>
  <c r="AB74" i="21"/>
  <c r="AB105" i="21"/>
  <c r="AB13" i="21"/>
  <c r="AB28" i="21"/>
  <c r="AB30" i="21"/>
  <c r="AB32" i="21"/>
  <c r="AB50" i="21"/>
  <c r="AB63" i="21"/>
  <c r="AB65" i="21"/>
  <c r="AB67" i="21"/>
  <c r="AB94" i="21"/>
  <c r="AB96" i="21"/>
  <c r="AB98" i="21"/>
  <c r="AB117" i="21"/>
  <c r="AB119" i="21"/>
  <c r="AB126" i="21"/>
  <c r="AB133" i="21"/>
  <c r="AB135" i="21"/>
  <c r="AB142" i="21"/>
  <c r="AB149" i="21"/>
  <c r="X119" i="21"/>
  <c r="X123" i="21"/>
  <c r="X135" i="21"/>
  <c r="X139" i="21"/>
  <c r="X118" i="21"/>
  <c r="X122" i="21"/>
  <c r="X126" i="21"/>
  <c r="X130" i="21"/>
  <c r="X134" i="21"/>
  <c r="X138" i="21"/>
  <c r="X142" i="21"/>
  <c r="X146" i="21"/>
  <c r="X127" i="21"/>
  <c r="X131" i="21"/>
  <c r="X143" i="21"/>
  <c r="AB147" i="21"/>
  <c r="X117" i="21"/>
  <c r="X121" i="21"/>
  <c r="X125" i="21"/>
  <c r="X129" i="21"/>
  <c r="X133" i="21"/>
  <c r="X137" i="21"/>
  <c r="X141" i="21"/>
  <c r="X145" i="21"/>
  <c r="X149" i="21"/>
  <c r="D45" i="2" l="1"/>
  <c r="D44" i="2"/>
  <c r="D61" i="1" l="1"/>
  <c r="D51" i="1"/>
  <c r="D168" i="1" l="1"/>
  <c r="G13" i="18" l="1"/>
  <c r="D23" i="2" l="1"/>
  <c r="D175" i="1" l="1"/>
  <c r="D149" i="1"/>
  <c r="D136" i="1"/>
  <c r="D135" i="1" s="1"/>
  <c r="D128" i="1"/>
  <c r="D127" i="1" s="1"/>
  <c r="D122" i="1"/>
  <c r="D111" i="1"/>
  <c r="D108" i="1"/>
  <c r="D101" i="1"/>
  <c r="D97" i="1"/>
  <c r="D90" i="1"/>
  <c r="D85" i="1"/>
  <c r="D70" i="1"/>
  <c r="D67" i="1"/>
  <c r="D64" i="1"/>
  <c r="D57" i="1"/>
  <c r="D54" i="1"/>
  <c r="D52" i="1"/>
  <c r="D15" i="1"/>
  <c r="D25" i="1"/>
  <c r="D24" i="1" s="1"/>
  <c r="D33" i="1" s="1"/>
  <c r="D209" i="1" s="1"/>
  <c r="D34" i="1"/>
  <c r="E79" i="1"/>
  <c r="D144" i="1"/>
  <c r="E162" i="1"/>
  <c r="D204" i="1"/>
  <c r="D222" i="1"/>
  <c r="D228" i="1" s="1"/>
  <c r="D229" i="1" s="1"/>
  <c r="D53" i="2"/>
  <c r="D184" i="1" s="1"/>
  <c r="D40" i="2"/>
  <c r="D37" i="2"/>
  <c r="D35" i="2"/>
  <c r="D33" i="2"/>
  <c r="D32" i="2" l="1"/>
  <c r="D46" i="2" s="1"/>
  <c r="D55" i="2" s="1"/>
  <c r="D182" i="1"/>
  <c r="D110" i="1"/>
  <c r="D100" i="1" s="1"/>
  <c r="D84" i="1"/>
  <c r="D63" i="1"/>
  <c r="D126" i="1"/>
  <c r="D183" i="1" l="1"/>
  <c r="D185" i="1" s="1"/>
  <c r="D350" i="30"/>
  <c r="C350" i="30"/>
  <c r="D351" i="30" l="1"/>
  <c r="E17" i="12"/>
  <c r="D350" i="17" l="1"/>
  <c r="D177" i="1" s="1"/>
  <c r="C350" i="17"/>
  <c r="D176" i="1" s="1"/>
  <c r="H66" i="12"/>
  <c r="G66" i="12"/>
  <c r="D178" i="1" l="1"/>
  <c r="D351" i="17"/>
  <c r="G80" i="12" l="1"/>
  <c r="G74" i="12" l="1"/>
  <c r="G73" i="12" s="1"/>
  <c r="D32" i="1" s="1"/>
  <c r="D68" i="12"/>
  <c r="D42" i="12"/>
  <c r="B39" i="12"/>
  <c r="B35" i="12"/>
  <c r="B34" i="12"/>
  <c r="B40" i="12" l="1"/>
  <c r="B36" i="12"/>
  <c r="B33" i="12" s="1"/>
  <c r="G27" i="12"/>
  <c r="C23" i="12"/>
  <c r="G70" i="12" s="1"/>
  <c r="D31" i="1" s="1"/>
  <c r="H17" i="12"/>
  <c r="D211" i="1" s="1"/>
  <c r="G26" i="12" l="1"/>
  <c r="E15" i="12"/>
  <c r="G25" i="12" l="1"/>
  <c r="H15" i="12"/>
  <c r="N25" i="7"/>
  <c r="M25" i="7"/>
  <c r="L25" i="7"/>
  <c r="K25" i="7"/>
  <c r="J25" i="7"/>
  <c r="I25" i="7"/>
  <c r="H25" i="7"/>
  <c r="G25" i="7"/>
  <c r="F25" i="7"/>
  <c r="E25" i="7"/>
  <c r="D25" i="7"/>
  <c r="C25" i="7"/>
  <c r="N22" i="7"/>
  <c r="M22" i="7"/>
  <c r="L22" i="7"/>
  <c r="K22" i="7"/>
  <c r="J22" i="7"/>
  <c r="I22" i="7"/>
  <c r="H22" i="7"/>
  <c r="G22" i="7"/>
  <c r="F22" i="7"/>
  <c r="E22" i="7"/>
  <c r="D22" i="7"/>
  <c r="C22" i="7"/>
  <c r="B22" i="4"/>
  <c r="D155" i="1" s="1"/>
  <c r="I15" i="12" l="1"/>
  <c r="D210" i="1"/>
  <c r="F27" i="7"/>
  <c r="G27" i="7"/>
  <c r="D27" i="7"/>
  <c r="C27" i="7"/>
  <c r="J27" i="7"/>
  <c r="I27" i="7"/>
  <c r="M27" i="7"/>
  <c r="E27" i="7"/>
  <c r="N27" i="7"/>
  <c r="H27" i="7"/>
  <c r="L27" i="7"/>
  <c r="K27" i="7" s="1"/>
  <c r="G69" i="12"/>
  <c r="D30" i="1" s="1"/>
  <c r="D23" i="1" s="1"/>
  <c r="G28" i="12"/>
  <c r="F23" i="18"/>
  <c r="E23" i="18"/>
  <c r="D23" i="18"/>
  <c r="C23" i="18"/>
  <c r="B23" i="18"/>
  <c r="G22" i="18"/>
  <c r="G21" i="18"/>
  <c r="G19" i="18" s="1"/>
  <c r="F18" i="18"/>
  <c r="E18" i="18"/>
  <c r="D18" i="18"/>
  <c r="C18" i="18"/>
  <c r="B18" i="18"/>
  <c r="G17" i="18"/>
  <c r="G16" i="18"/>
  <c r="G15" i="18"/>
  <c r="G14" i="18"/>
  <c r="D24" i="18" l="1"/>
  <c r="C28" i="12"/>
  <c r="G29" i="12"/>
  <c r="G18" i="18"/>
  <c r="D249" i="28"/>
  <c r="C249" i="28"/>
  <c r="G48" i="19"/>
  <c r="F48" i="19"/>
  <c r="C53" i="19" s="1"/>
  <c r="D169" i="1" s="1"/>
  <c r="C24" i="18" l="1"/>
  <c r="D191" i="1"/>
  <c r="D250" i="28"/>
  <c r="C29" i="12"/>
  <c r="B24" i="18" l="1"/>
  <c r="D190" i="1"/>
  <c r="C54" i="19"/>
  <c r="D170" i="1" s="1"/>
  <c r="D171" i="1" s="1"/>
  <c r="G23" i="18" l="1"/>
  <c r="G24" i="18" s="1"/>
  <c r="F24" i="18" s="1"/>
  <c r="D189" i="1"/>
  <c r="C55" i="19"/>
  <c r="G19" i="12"/>
  <c r="H19" i="12" s="1"/>
  <c r="D212" i="1" s="1"/>
  <c r="D213" i="1" s="1"/>
  <c r="E24" i="18" l="1"/>
  <c r="D192" i="1" s="1"/>
  <c r="D16" i="1" s="1"/>
  <c r="D19" i="1" s="1"/>
  <c r="D20" i="1" s="1"/>
  <c r="D193" i="1"/>
  <c r="D194" i="1" l="1"/>
  <c r="D196" i="1" s="1"/>
  <c r="D50" i="1" l="1"/>
  <c r="D49" i="1" s="1"/>
  <c r="D43" i="1" s="1"/>
  <c r="D151" i="1" s="1"/>
  <c r="D152" i="1" s="1"/>
</calcChain>
</file>

<file path=xl/sharedStrings.xml><?xml version="1.0" encoding="utf-8"?>
<sst xmlns="http://schemas.openxmlformats.org/spreadsheetml/2006/main" count="3660" uniqueCount="1100">
  <si>
    <t>PREFEITURA MUNICIPAL DE JABOATÃO DOS GUARARAPES</t>
  </si>
  <si>
    <t>SECRETARIA MUNICIPAL DE SAÚDE</t>
  </si>
  <si>
    <t>MÊS/ANO COMPETÊNCIA</t>
  </si>
  <si>
    <t>ANO CONTRATO</t>
  </si>
  <si>
    <t>GERÊNCIA FINANCEIRA E CONTÁBIL - FUNDO MUNICIPAL DE SAÚDE</t>
  </si>
  <si>
    <t>DEMONSTRATIVO DE RESULTADO CONTÁBIL - FINANCEIRO MENSAL</t>
  </si>
  <si>
    <t>UNIDADE</t>
  </si>
  <si>
    <t>RESPONSÁVEL PELA UNIDADE</t>
  </si>
  <si>
    <t>ISENTO PIS:</t>
  </si>
  <si>
    <t>SIM</t>
  </si>
  <si>
    <t>DESCRIÇÃO</t>
  </si>
  <si>
    <t>VALOR</t>
  </si>
  <si>
    <t>RECEITAS OPERACIONAIS</t>
  </si>
  <si>
    <t>Repasse Contrato de Gestão (Fixo+Variável)</t>
  </si>
  <si>
    <t xml:space="preserve">Repasse Contrato de Gestão INVESTIMENTO </t>
  </si>
  <si>
    <t>Plano de Investimento Autorizado pela SMS</t>
  </si>
  <si>
    <t>Repasse Programas Especiais</t>
  </si>
  <si>
    <t xml:space="preserve"> ( - ) Desconto </t>
  </si>
  <si>
    <t>TOTAL DE REPASSES</t>
  </si>
  <si>
    <t>Rendimento de Aplicações Financeiras</t>
  </si>
  <si>
    <t>Reembolso de Despesas</t>
  </si>
  <si>
    <t>Outras Receitas</t>
  </si>
  <si>
    <t>TOTAL OUTRAS RECEITAS</t>
  </si>
  <si>
    <t>TOTAL DE REPASSES/RECEITAS</t>
  </si>
  <si>
    <t>DESPESAS OPERACIONAIS</t>
  </si>
  <si>
    <t>1. Pessoal</t>
  </si>
  <si>
    <t xml:space="preserve">  1.1. Ordenados (Não inclui férias, 13º e Rescisão)</t>
  </si>
  <si>
    <t xml:space="preserve">    1.1.1. Assistência Médica</t>
  </si>
  <si>
    <t xml:space="preserve">        1.1.1.1. Médicos</t>
  </si>
  <si>
    <t xml:space="preserve">        1.1.1.2. Outros profissionais de saúde</t>
  </si>
  <si>
    <t xml:space="preserve">    1.1.2. Assistência Odontológica</t>
  </si>
  <si>
    <t xml:space="preserve">    1.1.3. Administrativo</t>
  </si>
  <si>
    <t xml:space="preserve">  1.2. FGTS</t>
  </si>
  <si>
    <t xml:space="preserve">  1.3. PIS</t>
  </si>
  <si>
    <t xml:space="preserve">  1.4. Benefícios</t>
  </si>
  <si>
    <t xml:space="preserve">  1.5. Provisões (Férias + 13º + Rescisões)</t>
  </si>
  <si>
    <t>2. Insumos Assistenciais</t>
  </si>
  <si>
    <t xml:space="preserve">  2.1. Materiais Descartáveis/Materiais de Penso</t>
  </si>
  <si>
    <t xml:space="preserve">  2.2. Medicamentos</t>
  </si>
  <si>
    <t xml:space="preserve">  2.3. Dietas Industrializadas</t>
  </si>
  <si>
    <t xml:space="preserve">  2.4. Gases Medicinais</t>
  </si>
  <si>
    <t xml:space="preserve">  2.5. OPME (Orteses, Próteses e Materiais Especiais)</t>
  </si>
  <si>
    <t xml:space="preserve">  2.6. Material de uso odontológico</t>
  </si>
  <si>
    <t>3. Materiais/Consumos Diversos</t>
  </si>
  <si>
    <t xml:space="preserve">  3.1. Material de Higienização e Limpeza</t>
  </si>
  <si>
    <t xml:space="preserve">  3.2. Material/Gêneros Alimentícios</t>
  </si>
  <si>
    <t xml:space="preserve">  3.3. Material de Expediente</t>
  </si>
  <si>
    <t xml:space="preserve">  3.4. Combustível</t>
  </si>
  <si>
    <t xml:space="preserve">  3.5. GLP</t>
  </si>
  <si>
    <t xml:space="preserve">  3.6. Material de Manutenção</t>
  </si>
  <si>
    <t xml:space="preserve">  3.7. Tecidos, Fardamentos e EPI</t>
  </si>
  <si>
    <t xml:space="preserve">  3.8. Outras Despesas com Materiais Diversos</t>
  </si>
  <si>
    <t xml:space="preserve">  4.2. Tributos (Impostos e Taxas)</t>
  </si>
  <si>
    <t xml:space="preserve">    4.2.1. Taxas</t>
  </si>
  <si>
    <t xml:space="preserve">    4.2.2. Impostos</t>
  </si>
  <si>
    <t xml:space="preserve">    4.3.1. Taxa de Manutenção de Conta</t>
  </si>
  <si>
    <t xml:space="preserve">    4.3.2. Tarifas</t>
  </si>
  <si>
    <t>_____________________________________</t>
  </si>
  <si>
    <t>______/______/_______</t>
  </si>
  <si>
    <t>RECEBIMENTO SMS
(DATA e ASSINATURA)</t>
  </si>
  <si>
    <t xml:space="preserve">DATA </t>
  </si>
  <si>
    <t>ASSINATURA RESPONSÁVEL PELA UNIDADE</t>
  </si>
  <si>
    <t>DESPESAS OPERACIONAIS (continuação)</t>
  </si>
  <si>
    <t>5. Gerais</t>
  </si>
  <si>
    <t xml:space="preserve">  5.1. Telefonia/Internet</t>
  </si>
  <si>
    <t xml:space="preserve">  5.2. Água</t>
  </si>
  <si>
    <t xml:space="preserve">  5.3. Energia Elétrica</t>
  </si>
  <si>
    <t xml:space="preserve">  5.4. Alugueis/Locações (exceto ambulância)</t>
  </si>
  <si>
    <t xml:space="preserve">  6.2. Assistência Odontológica</t>
  </si>
  <si>
    <t xml:space="preserve">    6.2.1. Pessoa Jurídica</t>
  </si>
  <si>
    <t>7. Manutenção</t>
  </si>
  <si>
    <t xml:space="preserve">8. Investimentos </t>
  </si>
  <si>
    <t xml:space="preserve">    8.1. Equipamentos</t>
  </si>
  <si>
    <t xml:space="preserve">    8.2. Móveis e Utensílios</t>
  </si>
  <si>
    <t xml:space="preserve">    8.3. Obras e Construções</t>
  </si>
  <si>
    <t xml:space="preserve">    8.4. Outras despesas Investimentos</t>
  </si>
  <si>
    <t xml:space="preserve"> 9. Despesas com Plano de Investimento Autorizado pela SMS</t>
  </si>
  <si>
    <t>10. Despesa(s) de Competência(s) Anterior(es)</t>
  </si>
  <si>
    <t>TOTAL DE DESPESAS OPERACIONAIS</t>
  </si>
  <si>
    <t>RESULTADO (DÉFICIT/SUPERÁVIT)</t>
  </si>
  <si>
    <t>DEVOLUÇÃO DE SUPERÁVIT</t>
  </si>
  <si>
    <t>RESSARCIMENTO DE DÉFICIT</t>
  </si>
  <si>
    <t>TURNOVER DO MÊS (%)</t>
  </si>
  <si>
    <t>DISPONIBILIDADE DE RECURSOS</t>
  </si>
  <si>
    <t>CAIXA</t>
  </si>
  <si>
    <t>SALDO INICIAL (1)</t>
  </si>
  <si>
    <t>DÉBITOS (2)</t>
  </si>
  <si>
    <t>CRÉDITOS (3)</t>
  </si>
  <si>
    <t>SALDO FINAL (4 = 1-2+3)</t>
  </si>
  <si>
    <t>CONTA CORRENTE</t>
  </si>
  <si>
    <t>SALDO DE ESTOQUE</t>
  </si>
  <si>
    <t>INSUMOS ASSISTENCIAIS (1)</t>
  </si>
  <si>
    <t>MATERIAIS/ CONSUMOS DIVERSOS (2)</t>
  </si>
  <si>
    <t>APLICAÇÕES FINANCEIRAS</t>
  </si>
  <si>
    <t>RESGATES (2)</t>
  </si>
  <si>
    <t>APLICAÇÕES (3)</t>
  </si>
  <si>
    <t>RENDIMENTO APLICAÇÕES (4)</t>
  </si>
  <si>
    <t>TRIBUTOS (5)</t>
  </si>
  <si>
    <t>SALDO FINAL (6 = 1-2+3+4-5)</t>
  </si>
  <si>
    <t>SALDO DE RECURSOS DISPONÍVEIS</t>
  </si>
  <si>
    <t>FORNECEDORES</t>
  </si>
  <si>
    <t>Contas Vencidas no mês da prestação de contas</t>
  </si>
  <si>
    <t>Contas Vencidas em meses anteriores à prestação de contas.</t>
  </si>
  <si>
    <t>Contas a Vencer no mês subsequente ao mês da prestação de contas.</t>
  </si>
  <si>
    <t>Contas a Vencer nos meses posteriores ao mês subsequente à prestação de contas.</t>
  </si>
  <si>
    <t>TOTAL</t>
  </si>
  <si>
    <t>SALDO DE PROVISÕES</t>
  </si>
  <si>
    <t>PROVISÃO DO MÊS (2)</t>
  </si>
  <si>
    <t>FÉRIAS (3)</t>
  </si>
  <si>
    <t>13º SALÁRIO (4)</t>
  </si>
  <si>
    <t>RESCISÕES (5)</t>
  </si>
  <si>
    <t>SALDO FINAL (6 = 1+2-3-4-5)</t>
  </si>
  <si>
    <t xml:space="preserve"> DESPESA COM PLANO DE INVESTIMENTO AUTORIZADO PELA SMS</t>
  </si>
  <si>
    <t>EQUIPAMENTOS</t>
  </si>
  <si>
    <t>MÓVEIS E UTENSÍLIOS</t>
  </si>
  <si>
    <t>OBRAS E CONSTRUÇÕES</t>
  </si>
  <si>
    <t>VEÍCULOS</t>
  </si>
  <si>
    <t>OUTRAS DESPESAS COM INVESTIMENTOS</t>
  </si>
  <si>
    <t xml:space="preserve"> RESULTADO DA DESPESA COM PLANO DE INVESTIMENTO AUTORIZADO PELA SMS</t>
  </si>
  <si>
    <t>RECURSO MENSAL AUTORIZADO (2)</t>
  </si>
  <si>
    <t>DESPESAS INVESTIMENTOS AUTORIZADO (3)</t>
  </si>
  <si>
    <t>SALDO FINAL (4 = 1+2-3)</t>
  </si>
  <si>
    <t>ITEM DA PCF</t>
  </si>
  <si>
    <t>DATA</t>
  </si>
  <si>
    <t>Nº DA NOTA FISCAL</t>
  </si>
  <si>
    <t>NOME DO FORNECEDOR</t>
  </si>
  <si>
    <t>VALOR DÉBITO</t>
  </si>
  <si>
    <t>VALOR CRÉDITO</t>
  </si>
  <si>
    <t>CÁLCULO FINAL</t>
  </si>
  <si>
    <t>SALDO DO MÊS ANTERIOR</t>
  </si>
  <si>
    <t>SALDO TOTAL DOS CUPONS FISCAIS (DÉBITO)</t>
  </si>
  <si>
    <t>SALDO TOTAL  (CRÉDITO)</t>
  </si>
  <si>
    <t>SALDO FINAL</t>
  </si>
  <si>
    <t>_______________________________________</t>
  </si>
  <si>
    <t>ASINATURA DO RESPONSÁVEL PELA UNIDADE</t>
  </si>
  <si>
    <t>NOME DA UNIDADE DE SAÚDE
PLANILHA DÉBITO E CRÉDITO
 MÊS XXXXXX/XXXX</t>
  </si>
  <si>
    <t xml:space="preserve">CONTA CORRENTE 
BANCO XXXXXXXXX
AG: XXXX C/C XXXXXX   </t>
  </si>
  <si>
    <t>SALDO INICIAL</t>
  </si>
  <si>
    <t xml:space="preserve">DÉBITOS </t>
  </si>
  <si>
    <t xml:space="preserve">CRÉDITOS </t>
  </si>
  <si>
    <t>SALDO</t>
  </si>
  <si>
    <t>________________________________________________________</t>
  </si>
  <si>
    <t>ASSINATURA DO RESPONSÁVEL PELA UNIDADE</t>
  </si>
  <si>
    <t>ESTOQUE ITEM 2.</t>
  </si>
  <si>
    <t>2.1</t>
  </si>
  <si>
    <t>2.2</t>
  </si>
  <si>
    <t>2.3</t>
  </si>
  <si>
    <t>2.4</t>
  </si>
  <si>
    <t>2.5</t>
  </si>
  <si>
    <t>OPME (Orteses, Próteses e Materiais Especiais)</t>
  </si>
  <si>
    <t>2.6</t>
  </si>
  <si>
    <t>2.7</t>
  </si>
  <si>
    <t>TOTAL 2.</t>
  </si>
  <si>
    <t>ESTOQUE ITEM 3.</t>
  </si>
  <si>
    <t>3.1</t>
  </si>
  <si>
    <t>3.2</t>
  </si>
  <si>
    <t>3.3</t>
  </si>
  <si>
    <t>3.4</t>
  </si>
  <si>
    <t>3.5</t>
  </si>
  <si>
    <t>3.7</t>
  </si>
  <si>
    <t>3.8</t>
  </si>
  <si>
    <t>TOTAL 3.</t>
  </si>
  <si>
    <t>Acompanhamento de Saldos Bancários</t>
  </si>
  <si>
    <t>SALDO DISPONÍVEL EM APLICAÇÕES TOTAIS</t>
  </si>
  <si>
    <t>APLICAÇÃO FINANCEIRA</t>
  </si>
  <si>
    <t>Saldo Inicial</t>
  </si>
  <si>
    <t>Resgate</t>
  </si>
  <si>
    <t>Aplicação</t>
  </si>
  <si>
    <t>Rendimento</t>
  </si>
  <si>
    <t>Tributos</t>
  </si>
  <si>
    <t>Saldo Final</t>
  </si>
  <si>
    <t>BANCO:                        
AG: 
CONTA:    
TIPO DE APLICAÇÃO:</t>
  </si>
  <si>
    <t>TOTAL DA APLICAÇÃO FINANCEIRA</t>
  </si>
  <si>
    <t>APLICAÇÃO FINANCEIRA DE PROVISÃO</t>
  </si>
  <si>
    <t>TOTAL DA APLICAÇÃO FINANCEIRA DE PROVISÃO</t>
  </si>
  <si>
    <t>_________________________________________________________</t>
  </si>
  <si>
    <t>Assinatura do responsável pela unidade</t>
  </si>
  <si>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</si>
  <si>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</si>
  <si>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</si>
  <si>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</si>
  <si>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</si>
  <si>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</si>
  <si>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</si>
  <si>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</si>
  <si>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</si>
  <si>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</si>
  <si>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</si>
  <si>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</si>
  <si>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</si>
  <si>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</si>
  <si>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</si>
  <si>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</si>
  <si>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</si>
  <si>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</si>
  <si>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</si>
  <si>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</si>
  <si>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</si>
  <si>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</si>
  <si>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</si>
  <si>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</si>
  <si>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</si>
  <si>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</si>
  <si>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</si>
  <si>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</si>
  <si>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Valor</t>
  </si>
  <si>
    <t>Nota de Emprenho</t>
  </si>
  <si>
    <t>Data NE</t>
  </si>
  <si>
    <t>Valor Empenhado</t>
  </si>
  <si>
    <t>Número Ordem Bancária</t>
  </si>
  <si>
    <t>Data OB</t>
  </si>
  <si>
    <t>Valor Pago</t>
  </si>
  <si>
    <t>CPF / CNPJ Origem</t>
  </si>
  <si>
    <t>Nome Origem</t>
  </si>
  <si>
    <t>Descrição</t>
  </si>
  <si>
    <t>Data</t>
  </si>
  <si>
    <t>CNPJ do Fornecedor</t>
  </si>
  <si>
    <t>Nome do Fornecedor</t>
  </si>
  <si>
    <t>Objeto do Contrato</t>
  </si>
  <si>
    <t>Data de Assinatura</t>
  </si>
  <si>
    <t>Término Vigênica</t>
  </si>
  <si>
    <t>Valot Total</t>
  </si>
  <si>
    <t>Link para o contrato</t>
  </si>
  <si>
    <t>CNPJ do Forncedor</t>
  </si>
  <si>
    <t>Número do TA</t>
  </si>
  <si>
    <t>Térmo Vigência</t>
  </si>
  <si>
    <t>Valor Total</t>
  </si>
  <si>
    <t>Link para o aditivo</t>
  </si>
  <si>
    <t>CÁLCULO DO TURNOVER</t>
  </si>
  <si>
    <t>RESPONSÁVEL</t>
  </si>
  <si>
    <t>MÊS/ANO</t>
  </si>
  <si>
    <t>DESCRIÇÃO DO CAMPO</t>
  </si>
  <si>
    <t>PREENCHIMENTO</t>
  </si>
  <si>
    <t>TURNOVER =</t>
  </si>
  <si>
    <t>(</t>
  </si>
  <si>
    <t>+</t>
  </si>
  <si>
    <t>)</t>
  </si>
  <si>
    <t>÷</t>
  </si>
  <si>
    <t>CLT Mês anterior</t>
  </si>
  <si>
    <t>x</t>
  </si>
  <si>
    <t>Resultado =</t>
  </si>
  <si>
    <t>CATEGORIA PROFISSIONAL</t>
  </si>
  <si>
    <t xml:space="preserve">RECURSOS HUMANOS </t>
  </si>
  <si>
    <t>TIPO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</si>
  <si>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</si>
  <si>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</si>
  <si>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</si>
  <si>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</si>
  <si>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</si>
  <si>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</si>
  <si>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</si>
  <si>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</si>
  <si>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</si>
  <si>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</si>
  <si>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</si>
  <si>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</si>
  <si>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QUANTIDADE</t>
  </si>
  <si>
    <t>1.1.1.1. Médicos</t>
  </si>
  <si>
    <t>CLT</t>
  </si>
  <si>
    <t>1.1.1.2. Outros profissionais de saúde
Incluir (1.1.2. Assistencia Odontológica)</t>
  </si>
  <si>
    <t>1.1.3. Administrativo</t>
  </si>
  <si>
    <t>SUBTOTAL 01 (CLT)</t>
  </si>
  <si>
    <t>6.1.1.1. Médicos</t>
  </si>
  <si>
    <t>PESSOA 
JURÍDICA</t>
  </si>
  <si>
    <t>6.1.1.2. Outros profissionais de saúde</t>
  </si>
  <si>
    <t>SUBTOTAL 02 (TERCEIRIZADOS)</t>
  </si>
  <si>
    <t>GERAL RH (CLT + TERCEIRIZADOS)</t>
  </si>
  <si>
    <t>FGTS 8%</t>
  </si>
  <si>
    <t>PIS 1%</t>
  </si>
  <si>
    <t>FÉRIAS (Resumo da Folha de Férias anexada)</t>
  </si>
  <si>
    <t>FOLHA 13º SALÁRIO (Resumo da folha anexada)</t>
  </si>
  <si>
    <t>RESCISÃO</t>
  </si>
  <si>
    <t>PIS/GUIA PAGA</t>
  </si>
  <si>
    <t>GUIA PAGA</t>
  </si>
  <si>
    <t>FGTS/GUIA PAGA</t>
  </si>
  <si>
    <t>SOMA DAS GUIAS PAGAS ( ATIVOS E JOVENS)</t>
  </si>
  <si>
    <t>PIS/FOLHA ATIVO</t>
  </si>
  <si>
    <t>1% SOB FOLHA DE ATIVOS</t>
  </si>
  <si>
    <t>FGTS/FOLHA ATIVO</t>
  </si>
  <si>
    <t>8% SOB FOLHA DE ATIVOS</t>
  </si>
  <si>
    <t>PIS/FOLHA JOVEM APRENDIZ</t>
  </si>
  <si>
    <t>1% SOB FOLHA DE JOVENS APRENDIZ</t>
  </si>
  <si>
    <t>FGTS/JOVEM APRENDIZ</t>
  </si>
  <si>
    <t>8% SOB FOLHA DE JOVENS APRENDIZ</t>
  </si>
  <si>
    <t>PIS/ FÉRIAS</t>
  </si>
  <si>
    <t>1% SOB FOLHA DE FÉRIAS</t>
  </si>
  <si>
    <t>FGTS/FÉRIAS</t>
  </si>
  <si>
    <t>8% SOB FOLHA DE FÉRIAS</t>
  </si>
  <si>
    <t>PIS/ 13º</t>
  </si>
  <si>
    <t>1% SOB. FOLHA 13º SALÁRIO</t>
  </si>
  <si>
    <t>FGTS/13º</t>
  </si>
  <si>
    <t>8% SOB FOLHA 13º SALÁRIO</t>
  </si>
  <si>
    <t>PIS/RESCISÃO</t>
  </si>
  <si>
    <t>1% CONFORME ITEM TRIB. DA FOLHA DEMITIDOS</t>
  </si>
  <si>
    <t>FGTS/RESCISÃO</t>
  </si>
  <si>
    <t>8% CONFORME ITEM TRIB. FOLHA DE DEMITIDOS</t>
  </si>
  <si>
    <t>BASES DA FOLHA</t>
  </si>
  <si>
    <t>TOTAL DE ORDENADOS (Somatório dos Médicos, Outros Profissionais, Assistência Odontológica e Administrativo)</t>
  </si>
  <si>
    <t>FOLHA DE FÉRIAS</t>
  </si>
  <si>
    <t>TOTAL DE VENCIMENTO DA FOLHA 13º SALÁRIO</t>
  </si>
  <si>
    <t>Deduções (Somatório dos eventos: )</t>
  </si>
  <si>
    <t>FOLHA DE ATIVOS (Conforme resumo de folha)</t>
  </si>
  <si>
    <t>FOLHA DO JOVEM APRENDIZ (Não está incluído na folha de Ativos e nem Geral. É uma folha separada)</t>
  </si>
  <si>
    <t>TOTAL DE VENCIMENTOS/FOLHA DE RESCISÃO</t>
  </si>
  <si>
    <t>TOTAL DE VENCIMENTOS (Somatório do total de Ativos, Jovem Aprendiz e Folha de Rescisão)</t>
  </si>
  <si>
    <t xml:space="preserve">COD. DO EVENTO </t>
  </si>
  <si>
    <t>DEDUÇÃO DOS ORDENADOS 
FOLHA ATIVO</t>
  </si>
  <si>
    <t>INFORMAÇÕES GRRF PARA FGTS RESCISÃO</t>
  </si>
  <si>
    <t>Nome</t>
  </si>
  <si>
    <t>Valor da GRRF</t>
  </si>
  <si>
    <t>DEDUÇÃO DOS ORDENADOS 
FOLHA DEMITIDOS</t>
  </si>
  <si>
    <t>INFORMAÇÕES ENCARGOS PARA PLANILHA FINANCEIRA</t>
  </si>
  <si>
    <t>1.2 FGTS</t>
  </si>
  <si>
    <t>FGTS DOS ATIVOS + FGTS DOS JOVENS</t>
  </si>
  <si>
    <t>1.3 PIS</t>
  </si>
  <si>
    <t>PIS DOS ATIVOS + PIS DOS JOVENS</t>
  </si>
  <si>
    <t>INFORMAÇÕES BENEFÍCIOS PARA PLANILHA FINANCEIRA</t>
  </si>
  <si>
    <t xml:space="preserve">1.4 BENEFÍCIOS </t>
  </si>
  <si>
    <t>Benefícios Pagos</t>
  </si>
  <si>
    <t>Vale Transporte</t>
  </si>
  <si>
    <t>Seguro de Vida</t>
  </si>
  <si>
    <t>Auxilios</t>
  </si>
  <si>
    <t>Plano de Saúde</t>
  </si>
  <si>
    <t>Alimentação (NF Refeição)</t>
  </si>
  <si>
    <t>Desconto Folha Geral Benefícios</t>
  </si>
  <si>
    <t xml:space="preserve">Vale Transporte </t>
  </si>
  <si>
    <t>Seguro de Vida Médicos</t>
  </si>
  <si>
    <t>Refeição</t>
  </si>
  <si>
    <t>GERÊNCIA CONTÁBIL FINANCEIRA - FUNDO MUNICIPAL DE SAÚDE</t>
  </si>
  <si>
    <t>ELETRÔNICO - E-MAIL</t>
  </si>
  <si>
    <t>PRESTAÇÃO DE CONTAS FÍSICA</t>
  </si>
  <si>
    <t>PCF
(formato excel)</t>
  </si>
  <si>
    <t xml:space="preserve">Planilha Contábil Financeiro </t>
  </si>
  <si>
    <t>Quant. de Pasta A a Z enviada</t>
  </si>
  <si>
    <t>Fundo Fixo</t>
  </si>
  <si>
    <t>ARQUIVOS FÍSICOS</t>
  </si>
  <si>
    <t>Planilha Contábil Financeiro 
(PDF, carimbo e assinatura)</t>
  </si>
  <si>
    <t>1 Conta Corrente (D e C)</t>
  </si>
  <si>
    <t>Demonstrativos
(Anexos II ao VIII, Categoria Profissional e Planilha de Conferência)</t>
  </si>
  <si>
    <t>2 Conta Corrente (D e C)</t>
  </si>
  <si>
    <t>Receitas Operacionais</t>
  </si>
  <si>
    <t>Saldo Final do Estoque</t>
  </si>
  <si>
    <t>Aplicação Financeira</t>
  </si>
  <si>
    <t xml:space="preserve">Certidões
(Certidão Municipal/Mercantil, Certidão FGTS, Certidão Trabalhista, Certidão de Regularidade Fiscal do Estado, Certidão de Débitos Fiscais Estado, Certidão Conjunta Dívida Ativa, Certidão Simplificada Junta Comercial, Cartão do CNPJ atualizado e Consulta ao Portal da Transparência - CEIS) 
</t>
  </si>
  <si>
    <t>Anexos II 
(preenchido conforme Resolução do TCE)</t>
  </si>
  <si>
    <t>Contratos e Termos Aditivos</t>
  </si>
  <si>
    <t>Anexos III
(preenchido conforme Resolução do TCE)</t>
  </si>
  <si>
    <t>Extrato CAGED</t>
  </si>
  <si>
    <t>Anexos IV
(preenchido conforme Resolução do TCE)</t>
  </si>
  <si>
    <t>Turnover</t>
  </si>
  <si>
    <t>Anexos V
(preenchido conforme Resolução do TCE)</t>
  </si>
  <si>
    <t>Memória de Cálculo da Folha de Pagamento</t>
  </si>
  <si>
    <t>Anexos VI
(preenchido conforme Resolução do TCE)</t>
  </si>
  <si>
    <t>Folhas Ativos / Jovem Aprendiz / 13º
 (completas)</t>
  </si>
  <si>
    <t>Anexos VII
(preenchido conforme Resolução do TCE)</t>
  </si>
  <si>
    <t>Impostos
(DARF, GPS, FGTS, PIS)</t>
  </si>
  <si>
    <t>Anexos VIII
(preenchido conforme Resolução do TCE)</t>
  </si>
  <si>
    <t>Benefícios 
(Nota fiscal, boleto, apólice, relação dos funcionários e comprovante de pagamento)</t>
  </si>
  <si>
    <t>Folha Demitidos / Jovem Aprendiz
(completas)</t>
  </si>
  <si>
    <t>Categoria Profissional</t>
  </si>
  <si>
    <t>GRRF
(duas folhas da GRRF e comprovante de pagamento)</t>
  </si>
  <si>
    <t>Cálculo Folha de Pagamento</t>
  </si>
  <si>
    <t>Termo Rescisório
(termo e comprovante de pagamento)</t>
  </si>
  <si>
    <t>PASTA</t>
  </si>
  <si>
    <t>Planilha Contábil Financeiro 
(formato PDF, carimbo e assinatura)</t>
  </si>
  <si>
    <t>Balancete Contábil Analítico 
(última folha)</t>
  </si>
  <si>
    <t>Anexos II ao VIII
(formato excel)</t>
  </si>
  <si>
    <t>Anexos II ao VIII
(formato CSV)</t>
  </si>
  <si>
    <t>Balancete Contábil Analítico 
(geral)</t>
  </si>
  <si>
    <t>Anexos II ao VIII
(formato ZIP)</t>
  </si>
  <si>
    <t>Memória de Cálculo Estoque
(planilha excel)</t>
  </si>
  <si>
    <t>Relatório de Saída
 (por grupo)</t>
  </si>
  <si>
    <t>Fluxo de Caixa</t>
  </si>
  <si>
    <t>Relatório de Entrada
 (por grupo)</t>
  </si>
  <si>
    <t>Conciliação Bancária</t>
  </si>
  <si>
    <t>Notas Fiscais</t>
  </si>
  <si>
    <t>Extratos Bancários em formato PDF
(Conta Corrente e Aplicação)</t>
  </si>
  <si>
    <t>Extratos Bancários em formato CSV
(Conta Corrente e Aplicação)</t>
  </si>
  <si>
    <t>Planilha Débito e Crédito em formato excel
(Extratos Bancários)</t>
  </si>
  <si>
    <t>Planilha Aplicação Financeira em formato excel
(Extratos Bancários)</t>
  </si>
  <si>
    <t>Extratos Bancários 
(Conta Corrente)</t>
  </si>
  <si>
    <t>Extratos Bancários 
(Aplicação)</t>
  </si>
  <si>
    <t>Impostos</t>
  </si>
  <si>
    <t>Termo de Responsabilidade do Fundo Fixo</t>
  </si>
  <si>
    <t>Memória de Cálculo Folha
(planilha excel)</t>
  </si>
  <si>
    <t>Planilha do Fundo Fixo</t>
  </si>
  <si>
    <t>Relatório Gerencial</t>
  </si>
  <si>
    <t>Prestação de Contas em formato PDF</t>
  </si>
  <si>
    <t>LEGENDA PARA PREENCHIMENTO COLUNAS "C" e "G"</t>
  </si>
  <si>
    <t>N / A: NÃO SE APLICA</t>
  </si>
  <si>
    <t>OK: QUANDO A UNIDADE ANEXAR NO DRIVE E NA PRESTAÇÃO DE CONTAS.</t>
  </si>
  <si>
    <t>F :  QUANDO FALTAR NO DRIVE OU NA PRESTAÇÃO DE CONTAS</t>
  </si>
  <si>
    <t>UPA EDUARDO CAMPOS - SOTAVE</t>
  </si>
  <si>
    <t>PLANILHA DE CONFERÊNCIA
UPA EDUARDO CAMPOS - SOTAVE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</si>
  <si>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</si>
  <si>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</si>
  <si>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</si>
  <si>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</si>
  <si>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</si>
  <si>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</si>
  <si>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</si>
  <si>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</si>
  <si>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</si>
  <si>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 xml:space="preserve"> </t>
  </si>
  <si>
    <t>DIFERENÇA</t>
  </si>
  <si>
    <t xml:space="preserve">  </t>
  </si>
  <si>
    <t>JANEIRO/2022 - VERSÃO 1.0</t>
  </si>
  <si>
    <t xml:space="preserve">BANCO:                        
AG: 
CONTA: 
TIPO DE APLICAÇÃO: </t>
  </si>
  <si>
    <t>SALDO FINAL DO ESTOQUE</t>
  </si>
  <si>
    <t>INSUMOS ASSISTENCIAIS</t>
  </si>
  <si>
    <t>Materiais Descartáveis/Materiais de Penso</t>
  </si>
  <si>
    <t>Medicamentos</t>
  </si>
  <si>
    <t>Dietas Industrializadas</t>
  </si>
  <si>
    <t>Gases Medicinais</t>
  </si>
  <si>
    <t>Material de uso odontológico</t>
  </si>
  <si>
    <t>Material laboratorial</t>
  </si>
  <si>
    <t>2.8</t>
  </si>
  <si>
    <t>Outras Despesas com Insumos Assistenciais</t>
  </si>
  <si>
    <t>MATERIAL / CONSUMOS DIVERSOS</t>
  </si>
  <si>
    <t>3.6.</t>
  </si>
  <si>
    <t>3.6.1</t>
  </si>
  <si>
    <r>
      <rPr>
        <i/>
        <sz val="12"/>
        <rFont val="Calibri"/>
        <family val="2"/>
      </rPr>
      <t xml:space="preserve">      3.6.1.</t>
    </r>
    <r>
      <rPr>
        <i/>
        <sz val="14"/>
        <rFont val="Calibri"/>
        <family val="2"/>
      </rPr>
      <t xml:space="preserve"> Manutenção de Bem</t>
    </r>
    <r>
      <rPr>
        <i/>
        <sz val="12"/>
        <rFont val="Calibri"/>
        <family val="2"/>
      </rPr>
      <t xml:space="preserve"> Imóvel </t>
    </r>
  </si>
  <si>
    <t>3.6.1.1</t>
  </si>
  <si>
    <r>
      <rPr>
        <sz val="12"/>
        <rFont val="Calibri"/>
        <family val="2"/>
      </rPr>
      <t xml:space="preserve">      3.6.1.1.</t>
    </r>
    <r>
      <rPr>
        <sz val="14"/>
        <rFont val="Calibri"/>
        <family val="2"/>
      </rPr>
      <t xml:space="preserve"> Manutenção Predial / Mobiliário</t>
    </r>
  </si>
  <si>
    <t>3.6.2</t>
  </si>
  <si>
    <t xml:space="preserve">      3.6.2.  Manutenção de Bem Móvel</t>
  </si>
  <si>
    <t>3.6.2.1</t>
  </si>
  <si>
    <t xml:space="preserve">             3.6.2.1. Suprimentos de Informática</t>
  </si>
  <si>
    <t>3.6.2.2</t>
  </si>
  <si>
    <t xml:space="preserve">             3.6.2.2.  Manutenção de Veículos</t>
  </si>
  <si>
    <t>3.6.2.2.1</t>
  </si>
  <si>
    <t xml:space="preserve">                  3.6.2.2.1. Lubrificantes Veiculares</t>
  </si>
  <si>
    <t>3.6.2.2.2</t>
  </si>
  <si>
    <t xml:space="preserve">                  3.6.2.2.2. Outros Materiais de Manutenção de Veículos</t>
  </si>
  <si>
    <t>3.6.2.3</t>
  </si>
  <si>
    <t xml:space="preserve">             3.6.2.3.  Manutenção de Equipamentos</t>
  </si>
  <si>
    <t>3.6.2.3.1</t>
  </si>
  <si>
    <t xml:space="preserve">             3.6.2.3.1. Equipamento Médico - Hospitalar</t>
  </si>
  <si>
    <t>3.6.2.3.2</t>
  </si>
  <si>
    <t xml:space="preserve">             3.6.2.3.2. Outros Equipamentos </t>
  </si>
  <si>
    <t>3.6.2.4</t>
  </si>
  <si>
    <t xml:space="preserve">             3.6.2.4. Outros Materiais de Manutenção de Bem Móvel</t>
  </si>
  <si>
    <t>ESTOQUE ITEM 8.</t>
  </si>
  <si>
    <t>TOTAL 8.</t>
  </si>
  <si>
    <t>TOTAL GERAL (1.2 + 2 + 3 + 8)</t>
  </si>
  <si>
    <t>_______________________________________________________________</t>
  </si>
  <si>
    <t xml:space="preserve">Assinatura do responsável </t>
  </si>
  <si>
    <t xml:space="preserve">  2.7. Material Laboratorial</t>
  </si>
  <si>
    <t xml:space="preserve">  2.8. Outras Despesas com Insumos Assistenciais</t>
  </si>
  <si>
    <t xml:space="preserve">  3.2. Material / Gêneros Alimentícios</t>
  </si>
  <si>
    <t xml:space="preserve">      3.6.1. Manutenção de Bem Imóvel </t>
  </si>
  <si>
    <t xml:space="preserve">      3.6.1.1. Manutenção Predial / Mobiliário</t>
  </si>
  <si>
    <t xml:space="preserve">        3.6.2.4. Outros Materiais de Manutenção de Bem Móvel</t>
  </si>
  <si>
    <t>4. Seguro / Tributos / Despesas Bancárias</t>
  </si>
  <si>
    <t xml:space="preserve">  4.1. Seguro (Imóvel e Veículo)</t>
  </si>
  <si>
    <t xml:space="preserve">  4.1.1. Seguros Imóvel</t>
  </si>
  <si>
    <t xml:space="preserve">  4.1.2. Seguros Veículo</t>
  </si>
  <si>
    <t xml:space="preserve">  4.3. Despesas Bancárias (Taxa de Manutenção / Tarifas)</t>
  </si>
  <si>
    <t xml:space="preserve">      5.1.1. Telefonia Móvel</t>
  </si>
  <si>
    <t xml:space="preserve">      5.1.2. Telefonia Fixa/Internet</t>
  </si>
  <si>
    <t xml:space="preserve">      5.4.1. Locação de Imóvel (Pessoa Jurídica)</t>
  </si>
  <si>
    <t xml:space="preserve">      5.4.2. Locação de Máquinas e Equipamentos (Pessoa Jurídica)</t>
  </si>
  <si>
    <t xml:space="preserve">      5.4.3. Locação de Equipamentos Médico-Hospitalares (Pessoa Jurídica)</t>
  </si>
  <si>
    <t xml:space="preserve">      5.4.4. Locação de Veículos Automotores (Exceto Ambulância) (Pessoa Jurídica) </t>
  </si>
  <si>
    <t xml:space="preserve">  5.5. Serviços Gráficos, de Encadernação e de Emolduração</t>
  </si>
  <si>
    <t xml:space="preserve">  5.6. Serviços Cartório e Correios</t>
  </si>
  <si>
    <t xml:space="preserve">  5.7. Outras Despesas Gerais </t>
  </si>
  <si>
    <t xml:space="preserve">      5.7.1. Outras Despesas Gerais (Pessoa Física)</t>
  </si>
  <si>
    <t xml:space="preserve">      5.7.2. Outras Despesas Gerais (Pessoa Juridica)</t>
  </si>
  <si>
    <t>6. Serviços Terceirizados / Contratos de Prestação de Serviços</t>
  </si>
  <si>
    <t xml:space="preserve">  6.1. Assistência Médica</t>
  </si>
  <si>
    <t xml:space="preserve">        6.1.1. Médicos</t>
  </si>
  <si>
    <t xml:space="preserve">        6.1.2. Outros profissionais de saúde</t>
  </si>
  <si>
    <t xml:space="preserve">        6.1.3. Laboratório</t>
  </si>
  <si>
    <t xml:space="preserve">        6.1.4. Alimentação/Dietas</t>
  </si>
  <si>
    <t xml:space="preserve">        6.1.5. Locação de Ambulâncias</t>
  </si>
  <si>
    <t xml:space="preserve">        6.1.6. Outras Pessoas Jurídicas</t>
  </si>
  <si>
    <t xml:space="preserve">  6.3. Administrativos </t>
  </si>
  <si>
    <t xml:space="preserve">    6.3.1. Pessoa Jurídica</t>
  </si>
  <si>
    <t xml:space="preserve">        6.3.1.1. Coleta de Lixo Hospitalar</t>
  </si>
  <si>
    <t xml:space="preserve">        6.3.1.2. Manutenção/Aluguel/Uso de Sistemas ou Softwares</t>
  </si>
  <si>
    <t xml:space="preserve">        6.3.1.3. Vigilância</t>
  </si>
  <si>
    <t xml:space="preserve">        6.3.1.4. Consultorias </t>
  </si>
  <si>
    <t xml:space="preserve">        6.3.1.5. Treinamentos</t>
  </si>
  <si>
    <t xml:space="preserve">        6.3.1.6. Serviços Contábeis</t>
  </si>
  <si>
    <t xml:space="preserve">        6.3.1.7. Serviços Advocatícios</t>
  </si>
  <si>
    <t xml:space="preserve">        6.3.1.8. Dedetização</t>
  </si>
  <si>
    <t xml:space="preserve">        6.3.1.9. Limpeza</t>
  </si>
  <si>
    <t xml:space="preserve">        6.3.1.10. Outras Pessoas Jurídicas</t>
  </si>
  <si>
    <t xml:space="preserve">        6.3.2. Serviços Domésticos</t>
  </si>
  <si>
    <t xml:space="preserve">             6.3.2.1. Lavanderia</t>
  </si>
  <si>
    <t xml:space="preserve">             6.3.2.2.  Serviços de Cozinha e Copeira</t>
  </si>
  <si>
    <t xml:space="preserve">             6.3.2.3. Outros Serviços Domésticos</t>
  </si>
  <si>
    <t>7.1 Manutenção (Pessoa Física)</t>
  </si>
  <si>
    <t xml:space="preserve">  7.1.1. Reparo e Manutenção de Equipamentos</t>
  </si>
  <si>
    <t xml:space="preserve">      7.1.1.1. Equipamentos Médico - Hospitalar</t>
  </si>
  <si>
    <t xml:space="preserve">      7.1.1.2. Equipamentos de Informática</t>
  </si>
  <si>
    <t xml:space="preserve">      7.1.1.3. Outros Reparos e Manutenção de Equipamentos</t>
  </si>
  <si>
    <t xml:space="preserve">  7.1.2. Reparo e Manutenção de Bens Móveis de Outras Naturezas</t>
  </si>
  <si>
    <t xml:space="preserve">  7.1.3. Reparo e Manutenção de Veículos</t>
  </si>
  <si>
    <t xml:space="preserve">  7.1.4. Reparo e Manutenção de Bens Imóveis</t>
  </si>
  <si>
    <t>7.2 Manutenção (Pessoa Jurídica)</t>
  </si>
  <si>
    <t xml:space="preserve">  7.2.1. Reparo e Manutenção de Máquinas e Equipamentos</t>
  </si>
  <si>
    <t xml:space="preserve">      7.2.1.1. Equipamentos Médico - Hospitalar</t>
  </si>
  <si>
    <t xml:space="preserve">      7.2.1.2. Equipamentos de Informática</t>
  </si>
  <si>
    <t xml:space="preserve">      7.2.1.3. Engenharia Clínica</t>
  </si>
  <si>
    <t xml:space="preserve">      7.2.1.4. Outros Reparos e Manutenção de Máquinas e Equipamentos</t>
  </si>
  <si>
    <t xml:space="preserve">  7.2.2. Reparo e Manutenção de Bens Imóveis</t>
  </si>
  <si>
    <t xml:space="preserve">  7.2.3. Reparo e Manutenção de Veículos</t>
  </si>
  <si>
    <t xml:space="preserve">  7.2.4. Reparo e Manutenção de Bens Móveis de Outras Naturezas</t>
  </si>
  <si>
    <t>INVESTIMENTOS (3)</t>
  </si>
  <si>
    <t>SALDO FINAL (4 =1+2+3)</t>
  </si>
  <si>
    <t>AUXILIO CRECHE</t>
  </si>
  <si>
    <t>SALARIO FAMILIA</t>
  </si>
  <si>
    <t>INVESTIMENTO AUTORIZADO PELA SMS</t>
  </si>
  <si>
    <t>14284483000108</t>
  </si>
  <si>
    <t>Unidade de Pronto Atendimento Eduardo Campos UPA Sotave</t>
  </si>
  <si>
    <t>CONTA CORRENTE 
BANCO BRADESCO
AG: 02864 C/C 03694-3</t>
  </si>
  <si>
    <t>ABEL JOSE DOS SANTOS</t>
  </si>
  <si>
    <t>2</t>
  </si>
  <si>
    <t xml:space="preserve">ADRIANO VALENCIO XAVIER DOS SANTOS </t>
  </si>
  <si>
    <t>3</t>
  </si>
  <si>
    <t>ALEXSANDRA BARBOSA SOUTO</t>
  </si>
  <si>
    <t xml:space="preserve">ALEXSANDRO SANTOS DA ROCHA </t>
  </si>
  <si>
    <t xml:space="preserve">ALMIR VALENCIO DOS SANTOS </t>
  </si>
  <si>
    <t>ANA PAULA PEREIRA DE MENDONÇA</t>
  </si>
  <si>
    <t xml:space="preserve">ANDERSON FREITAS </t>
  </si>
  <si>
    <t>ANDRE MARIO DE SA</t>
  </si>
  <si>
    <t xml:space="preserve">ANDRE RICARDO MOREIRA DE BRITO </t>
  </si>
  <si>
    <t>1</t>
  </si>
  <si>
    <t xml:space="preserve">ANDRESSON MAXIMO DA SILVA </t>
  </si>
  <si>
    <t xml:space="preserve">ANDREZA MARIA DA SILVA ARRUDA </t>
  </si>
  <si>
    <t xml:space="preserve">ANTONIO CARLOS DA SILVA </t>
  </si>
  <si>
    <t>ANTONIO MADSON DA SILVA BEZERRA</t>
  </si>
  <si>
    <t>BETANIA MARIA GOMES</t>
  </si>
  <si>
    <t>CAMILA GOMES DE MORAIS SILVA</t>
  </si>
  <si>
    <t>CAMILA REGINA GOMES DE OLIVEIRA</t>
  </si>
  <si>
    <t>CAMILA SANTOS DA SILVA ALMEIDA</t>
  </si>
  <si>
    <t xml:space="preserve">CARLOS JOSE MOURA DA SILVA </t>
  </si>
  <si>
    <t xml:space="preserve">CLAUDETE CRUZ DUARTE DE ALENCAR </t>
  </si>
  <si>
    <t xml:space="preserve">CLAUDIA REJANE DE OLIVEIRA SILVA LIMA </t>
  </si>
  <si>
    <t xml:space="preserve">CLELIO TOMAZ DA SILVA </t>
  </si>
  <si>
    <t xml:space="preserve">DANILO RIBEIRO DE BARROS </t>
  </si>
  <si>
    <t>DOUGLAS HENRIQUE MACENA DA CUNHA</t>
  </si>
  <si>
    <t xml:space="preserve">EDILEIDE ELIAS DOS SANTOS </t>
  </si>
  <si>
    <t xml:space="preserve">EDILENE EDILZA DA ROCHA </t>
  </si>
  <si>
    <t xml:space="preserve">EDILENE MARIA DE QUEIROZ </t>
  </si>
  <si>
    <t xml:space="preserve">EDILEUZA AZEVEDO DE LIMA SILVA </t>
  </si>
  <si>
    <t>ELENILDO DA SILVA BEZERRA</t>
  </si>
  <si>
    <t xml:space="preserve">ELISANGELA CRISTINA SILVA DE LIMA </t>
  </si>
  <si>
    <t xml:space="preserve">ELVIS DOS SANTOS SILVA </t>
  </si>
  <si>
    <t>EMILIANA PRISCILA DE OLIVEIRA</t>
  </si>
  <si>
    <t>EVELLIN PRISCILLA OLIVEIRA LINS DA SILVA</t>
  </si>
  <si>
    <t xml:space="preserve">EZEQUIEL CORREIA DE ARAUJO JUNIOR </t>
  </si>
  <si>
    <t>FABIANA MARIA DA SILVA</t>
  </si>
  <si>
    <t xml:space="preserve">FABIANO SILVESTRE DE LIMA </t>
  </si>
  <si>
    <t xml:space="preserve">FELIPE BRUNO MONTEIRO ARAUJO </t>
  </si>
  <si>
    <t xml:space="preserve">FELIPE TRAJANO DE OLIVEIRA </t>
  </si>
  <si>
    <t>FRANCILMAR LINS PAES</t>
  </si>
  <si>
    <t>FRANCISCO DE ASSIS OLIVEIRA DOS SANTOS</t>
  </si>
  <si>
    <t>GABRIELA FARIAS TEIXEIRA DOS SANTOS</t>
  </si>
  <si>
    <t xml:space="preserve">GILVAN JOSE SILVA BORGES </t>
  </si>
  <si>
    <t xml:space="preserve">GRECY KALLY FERNANDES DA SILVA BASTOS </t>
  </si>
  <si>
    <t xml:space="preserve">HEIZY VIEIRA LIMA </t>
  </si>
  <si>
    <t>IVANILDA SANTOS DA SILVA BARRETO</t>
  </si>
  <si>
    <t>IVONETE DE PAULA DAS NEVES</t>
  </si>
  <si>
    <t>JACICLEIDE PUNÇA DA SILVA ALBUQUERQUE</t>
  </si>
  <si>
    <t xml:space="preserve">JAILSON VIEIRA DA SILVA </t>
  </si>
  <si>
    <t xml:space="preserve">JANINY DANIELY DOS SANTOS SERPA </t>
  </si>
  <si>
    <t>JAQUELINE MARIA AZEVEDO DE LIMA ALMEIDA</t>
  </si>
  <si>
    <t>JAQUELINE MARIA DA SILVA</t>
  </si>
  <si>
    <t xml:space="preserve">JAQUELINE SANTOS FARIAS DA SILVA </t>
  </si>
  <si>
    <t>JAQUELINE SILVA DE CARVALHO</t>
  </si>
  <si>
    <t xml:space="preserve">JEANE FERREIRA DA SILVA </t>
  </si>
  <si>
    <t>JENNIFER MARIA DE CASTRO</t>
  </si>
  <si>
    <t xml:space="preserve">JOAO DOS SANTOS SILVA JUNIOR </t>
  </si>
  <si>
    <t>JONAS HENRIQUE RAULINO DE SOUSA</t>
  </si>
  <si>
    <t>JOSE DE BARROS PEREIRA NETO</t>
  </si>
  <si>
    <t xml:space="preserve">JOSE LUCAS CORREIA LEITE </t>
  </si>
  <si>
    <t xml:space="preserve">JOSE OTAVIO DO NASCIMENTO </t>
  </si>
  <si>
    <t>JOSE RENATO DE ALBUQUERQUE CARRERA</t>
  </si>
  <si>
    <t>JOSE SERGIO DA SILVA</t>
  </si>
  <si>
    <t xml:space="preserve">JOSIAS NELSON TORRES DE AMORIM </t>
  </si>
  <si>
    <t>JULLIANE TRYCIA DA SILVA</t>
  </si>
  <si>
    <t xml:space="preserve">KATHELLEN KAROLYNNE MARIA DA SILVA </t>
  </si>
  <si>
    <t>LAIS CAMILA DE ARAUJO LIRA OLIVEIRA</t>
  </si>
  <si>
    <t>LARISSA SOUSA RANGEL</t>
  </si>
  <si>
    <t>LEIDJANE DA SILVA DOMINGOS</t>
  </si>
  <si>
    <t>LEONARDO INACIO DE MEDEIROS</t>
  </si>
  <si>
    <t xml:space="preserve">LEONARDO JOSE DA SILVA </t>
  </si>
  <si>
    <t xml:space="preserve">MARCIA CRISTINA FERREIRA DE LIMA LOBO </t>
  </si>
  <si>
    <t xml:space="preserve">MARCOS ANDRE CIPRIANO NUNES </t>
  </si>
  <si>
    <t xml:space="preserve">MARIA DA CONCEICAO DE MENDONCA LIMA </t>
  </si>
  <si>
    <t xml:space="preserve">MARIA DA CONCEICAO SILVA MOREIRA </t>
  </si>
  <si>
    <t xml:space="preserve">MARIA VALDENICE DAS NEVES </t>
  </si>
  <si>
    <t>MIRIAM ALVES DA SILVA</t>
  </si>
  <si>
    <t>MOURACIA TORRES DANTAS FIGUEIROA</t>
  </si>
  <si>
    <t>NEIDE DA SILVA FERREIRA</t>
  </si>
  <si>
    <t>NILZA FERREIRA DOS SANTOS</t>
  </si>
  <si>
    <t xml:space="preserve">NOEMIA MENEZES DOS SANTOS SILVA </t>
  </si>
  <si>
    <t xml:space="preserve">PAMELA KARINNE FERREIRA DA SILVA </t>
  </si>
  <si>
    <t>PATRICIA EUNICE VASCONCELOS MARINHO PEREIRA</t>
  </si>
  <si>
    <t>PAULO HENRIQUE CARVALHO DA SILVA ARCANJO</t>
  </si>
  <si>
    <t>PAULO LUIZ DOS SANTOS</t>
  </si>
  <si>
    <t xml:space="preserve">RAFAEL FERREIRA DOS SANTOS </t>
  </si>
  <si>
    <t>RAFAELA MARTINS DOS SANTOS</t>
  </si>
  <si>
    <t>RAONY FRANCISCO DA SILVA</t>
  </si>
  <si>
    <t xml:space="preserve">RAQUEL ELIAS DE ARAUJO GOMES </t>
  </si>
  <si>
    <t xml:space="preserve">REINALDO LUIZ DA SILVA </t>
  </si>
  <si>
    <t xml:space="preserve">RILDO PEREIRA DE MENDONCA </t>
  </si>
  <si>
    <t>RILZO KELLES SANTOS BENEDITO</t>
  </si>
  <si>
    <t>RITA DE CASSIA ALVES DOS SANTOS VIEIRA</t>
  </si>
  <si>
    <t xml:space="preserve">ROGER GUILHERME XIMENES FELIPE </t>
  </si>
  <si>
    <t xml:space="preserve">RONALDO COSME LIMA MADUREIRA </t>
  </si>
  <si>
    <t xml:space="preserve">ROSANGELA DA SILVA RICHENI </t>
  </si>
  <si>
    <t>ROSILEIDE GALVAO DE LIMA NASCIMENTO</t>
  </si>
  <si>
    <t>SANDRA CRISTINA GOMES DE LIMA</t>
  </si>
  <si>
    <t>SERGIO ALVES ARAUJO FILHO</t>
  </si>
  <si>
    <t xml:space="preserve">SERGIO RICARDO LEITE COUTINHO </t>
  </si>
  <si>
    <t xml:space="preserve">SILMAR JOSE DA SILVA </t>
  </si>
  <si>
    <t xml:space="preserve">SILVANE MARIA DA SILVA </t>
  </si>
  <si>
    <t xml:space="preserve">SYLVANIA DOS SANTOS LEAL </t>
  </si>
  <si>
    <t>TAMARA MIRELLY XAVIER DA SILVA</t>
  </si>
  <si>
    <t>TARCISIO CLEBER ARAUJO DA SILVA</t>
  </si>
  <si>
    <t xml:space="preserve">THACYANE PEREIRA DORNELAS </t>
  </si>
  <si>
    <t xml:space="preserve">THAIS CAROLINE NUNES DA SILVA </t>
  </si>
  <si>
    <t>THIAGO LINS DA SILVA</t>
  </si>
  <si>
    <t xml:space="preserve">VALDOMIRO JOSE DE SANTANA </t>
  </si>
  <si>
    <t>VALQUIRIA FERREIRA DA SILVA</t>
  </si>
  <si>
    <t xml:space="preserve">VERA LUCIA DA SILVA </t>
  </si>
  <si>
    <t>VITORIA LARISSA DA SILVA PACHECO</t>
  </si>
  <si>
    <t>WALERIA WALLESKA DA SILVA COUTINHO</t>
  </si>
  <si>
    <t>ZILANDIA RODRIGUES DE FRANÇA</t>
  </si>
  <si>
    <t>324115</t>
  </si>
  <si>
    <t>21/02/2022</t>
  </si>
  <si>
    <t>15/02/2022</t>
  </si>
  <si>
    <t>08/02/2022</t>
  </si>
  <si>
    <t>27/01/2022</t>
  </si>
  <si>
    <t>04/02/2022</t>
  </si>
  <si>
    <t>14/02/2022</t>
  </si>
  <si>
    <t>11/02/2022</t>
  </si>
  <si>
    <t>07/02/2022</t>
  </si>
  <si>
    <t>35343136000189</t>
  </si>
  <si>
    <t>L. C EMPREENDIMENTOS E LOCAÇÕES EIRELI</t>
  </si>
  <si>
    <t>03313161000123</t>
  </si>
  <si>
    <t>CENTRAL DE ATENDIMENTO MEDICO SANTO EXPEDITO LTDA</t>
  </si>
  <si>
    <t>24261778000112</t>
  </si>
  <si>
    <t>CELARE CENTRO LABORATORIAL DE ANÁLISES DO RECIFE LTDA ME</t>
  </si>
  <si>
    <t>11239132000197</t>
  </si>
  <si>
    <t>ANTONIO MARQUES DOS SANTOS ME</t>
  </si>
  <si>
    <t>03/03/2022</t>
  </si>
  <si>
    <t>EMBRAESTER - EMPRESA BRASILEIRA DE ESTERILIZAÇÃO EIRELI</t>
  </si>
  <si>
    <t>27837083000124</t>
  </si>
  <si>
    <t>CLEAN HIGIENIZAÇÃO DE TEXTEIS EIRELI</t>
  </si>
  <si>
    <t>20153710000169</t>
  </si>
  <si>
    <t>TS GERADORES LTDA</t>
  </si>
  <si>
    <t>06349848000107</t>
  </si>
  <si>
    <t>11389239000111</t>
  </si>
  <si>
    <t>JR XAVIER CAVALCANTE</t>
  </si>
  <si>
    <t>18630942000119</t>
  </si>
  <si>
    <t>PROVTEL TECNOLOGIA SERVIÇOS GERENCIADOS LTDA</t>
  </si>
  <si>
    <t>03480539000183</t>
  </si>
  <si>
    <t>SL ENGENHARIA HOSPITALAR LTDA</t>
  </si>
  <si>
    <t>12836422000180</t>
  </si>
  <si>
    <t>SEVERINO SILVANO DA SILVA</t>
  </si>
  <si>
    <t>10891998000115</t>
  </si>
  <si>
    <t>ADVISERSIT SERVIÇOS EM INFORMATICA LTDA</t>
  </si>
  <si>
    <t>04752237000180</t>
  </si>
  <si>
    <t>ILAND COMERCIO E SERVIÇOS DE INFORMATICA LTDA ME</t>
  </si>
  <si>
    <t>22401344000145</t>
  </si>
  <si>
    <t>ALLIANCE MEDINFUSION LTDA</t>
  </si>
  <si>
    <t>ok</t>
  </si>
  <si>
    <t>n/a</t>
  </si>
  <si>
    <t xml:space="preserve"> ok</t>
  </si>
  <si>
    <t>322205</t>
  </si>
  <si>
    <t>517415</t>
  </si>
  <si>
    <t>ALLISSON JOSE GONCALVES DE MOURA</t>
  </si>
  <si>
    <t>515110</t>
  </si>
  <si>
    <t>223505</t>
  </si>
  <si>
    <t>223232</t>
  </si>
  <si>
    <t>515205</t>
  </si>
  <si>
    <t>514320</t>
  </si>
  <si>
    <t>252545</t>
  </si>
  <si>
    <t>782320</t>
  </si>
  <si>
    <t>317210</t>
  </si>
  <si>
    <t>422105</t>
  </si>
  <si>
    <t>513425</t>
  </si>
  <si>
    <t xml:space="preserve">EDINALDO LUIZ MESQUITA JUNIOR </t>
  </si>
  <si>
    <t>ELAINE MACHADO ALMEIDA</t>
  </si>
  <si>
    <t>121010</t>
  </si>
  <si>
    <t>410105</t>
  </si>
  <si>
    <t>515215</t>
  </si>
  <si>
    <t>223405</t>
  </si>
  <si>
    <t>251605</t>
  </si>
  <si>
    <t>411010</t>
  </si>
  <si>
    <t>HELAN MARCELO AZEVEDO DE LIRA BEZERRA</t>
  </si>
  <si>
    <t>131205</t>
  </si>
  <si>
    <t>351605</t>
  </si>
  <si>
    <t>322430</t>
  </si>
  <si>
    <t>414105</t>
  </si>
  <si>
    <t xml:space="preserve">SANDRA SIMONE DA SILVA MAGALHAES </t>
  </si>
  <si>
    <t>212405</t>
  </si>
  <si>
    <t>514310</t>
  </si>
  <si>
    <t>00888757417</t>
  </si>
  <si>
    <t>76931382420</t>
  </si>
  <si>
    <t>12007624443</t>
  </si>
  <si>
    <t>70243973497</t>
  </si>
  <si>
    <t>89866681491</t>
  </si>
  <si>
    <t>SUPORTE E MONITORAMENTO REMOTO DE BANCOS DE DADOS</t>
  </si>
  <si>
    <t>MANUTENÇÃO DE RX</t>
  </si>
  <si>
    <t>11863530000180</t>
  </si>
  <si>
    <t xml:space="preserve">BRASCON AMBIENTAL LTDA </t>
  </si>
  <si>
    <t>COLETA,TRANSPORTE E TRATAMENTO E DISPOSIÇÃO DE RESIDUOS PROVINIENTES DAS UNIDADES DE SAÚDE</t>
  </si>
  <si>
    <t>LAVANDERIA</t>
  </si>
  <si>
    <t>MEDICINA E SEGURANÇA DO TRABALHO (PGR,PCMSO,LTCAT )</t>
  </si>
  <si>
    <t>EXAMES OCUPACIONAIS</t>
  </si>
  <si>
    <t>ESTERELIZAÇÃO REESTERELIZAÇÃO EM MATERIAIS MÉDICOS HOSPITALARES</t>
  </si>
  <si>
    <t>SERVIÇOS DE DEDETIZAÇÃO</t>
  </si>
  <si>
    <t>FM IMOVÉIS - MANUEL  ABAD SANCHEZ - ME</t>
  </si>
  <si>
    <t>LOCAÇÃO DE SALA</t>
  </si>
  <si>
    <t>LOCAÇÃO DE AMBULÂNCIA</t>
  </si>
  <si>
    <t>NUTRIFINE REFEIÇÕES</t>
  </si>
  <si>
    <t>FORNECIMENTO DE REFEIÇÃO</t>
  </si>
  <si>
    <t>LOCAÇÃO DE SERVIDOR</t>
  </si>
  <si>
    <t>LINK DEDICADO</t>
  </si>
  <si>
    <t>ENGENHARIA CLINICA</t>
  </si>
  <si>
    <t>MANUTENÇÃO DE GERADORES</t>
  </si>
  <si>
    <t>EXAMES LABORATORIAIS</t>
  </si>
  <si>
    <t>11735586000159</t>
  </si>
  <si>
    <t>FUNDACAO D APOIO AO DESENVOLVIMENTO DA UNIVERSIDADE FEDERAL</t>
  </si>
  <si>
    <t>DOSIMETROS</t>
  </si>
  <si>
    <t>MANUTENÇÃO AR CONDICONADO</t>
  </si>
  <si>
    <t>LOCAÇÃO SERVIDOR</t>
  </si>
  <si>
    <t>https://drive.google.com/file/d/1l56lZCBbkDT8cFHBFmPY_YCRdVQTCo3u/view?usp=sharing</t>
  </si>
  <si>
    <t>https://drive.google.com/file/d/123viNAHB3InJUg2g1NGnXkEeUsVnj674/view?usp=sharing</t>
  </si>
  <si>
    <t>https://drive.google.com/file/d/1ELls50XuRJV8ZPcT7QDLV4KGoLZTX79C/view?usp=sharing</t>
  </si>
  <si>
    <t>https://drive.google.com/file/d/1eJ1ot9g8-5o-iTVvGmC5jkwtiyYiAGqm/view?usp=sharing</t>
  </si>
  <si>
    <t>https://drive.google.com/file/d/11cE_iCA8FZp8DR_G_Io7ImhH0OZjrccV/view?usp=sharing</t>
  </si>
  <si>
    <t>https://drive.google.com/file/d/1w0B_yWGpR1p4wt5pkqGiqdP7Mfrh_yIn/view?usp=sharing</t>
  </si>
  <si>
    <t>https://drive.google.com/file/d/1fnloq45cmhbvOeUxq9pqsfvWV5UD3ji-/view?usp=sharing</t>
  </si>
  <si>
    <t>https://drive.google.com/file/d/1WuJ-wBB87y0w0fBB8ucJXFqEAM6UqU3F/view?usp=sharing</t>
  </si>
  <si>
    <t>https://drive.google.com/file/d/1y3_EUyZK4Obvul1PRv3I9PrKZq9k9jdi/view?usp=sharing</t>
  </si>
  <si>
    <t>https://drive.google.com/file/d/1P0eLMxzOSGw3WHN6DQ5bGOAJZLqSgdgN/view?usp=sharing</t>
  </si>
  <si>
    <t>https://drive.google.com/file/d/1qSktCU6xkp9T9jtXVSyx-ea5AJeddES2/view?usp=sharing</t>
  </si>
  <si>
    <t>https://drive.google.com/file/d/1hqbu8gphez9UIVjq4uRd-LACzY_MTxcd/view?usp=sharing</t>
  </si>
  <si>
    <t>https://drive.google.com/file/d/108S2l7nZDUwryhUZi_1glNxgP94ocw3p/view?usp=sharing</t>
  </si>
  <si>
    <t>https://drive.google.com/file/d/1Dtg-KJk8mWZbid0a9q23pCzRox1PhcDY/view?usp=sharing</t>
  </si>
  <si>
    <t>https://drive.google.com/file/d/11XGdmaPRt7MfzRF2dI1Zn9OagyEqzmLB/view?usp=sharing</t>
  </si>
  <si>
    <t>https://drive.google.com/file/d/1VO-Fqfx_RjnA-tE3_1o6e1LNV6dlvcIc/view?usp=sharing</t>
  </si>
  <si>
    <t>https://drive.google.com/file/d/1UPOFYQBjAaOW_N7ULQ6xefy3aeNZpdfX/view?usp=sharing</t>
  </si>
  <si>
    <t>https://drive.google.com/file/d/1gZxOP3OtfFui54uFD1PQaGgIGnadEGAA/view?usp=sharing</t>
  </si>
  <si>
    <t>MARÇO/2022</t>
  </si>
  <si>
    <t>Percentual de turnover do mês de MARÇO/2022</t>
  </si>
  <si>
    <t>UPA EDUARDO CAMPOS - SOTAVE
PLANILHA DO FUNDO FIXO
MARÇO/2022</t>
  </si>
  <si>
    <t>UPA EDUARDO CAMPOS - SOTAVE
PLANILHA DÉBITO E CRÉDITO
 MÊS MARÇO/2022</t>
  </si>
  <si>
    <t>ELAINE ALMEIDA MACHADO</t>
  </si>
  <si>
    <t>ANO 2 0 2 2 - Competência mês de MARÇO / 2022</t>
  </si>
  <si>
    <t>UPA EDUARDO CAMPOS - SOTAVE
SALDO DE PROVISÃO - MARÇO/2022</t>
  </si>
  <si>
    <t>-</t>
  </si>
  <si>
    <t xml:space="preserve">LF DOS SANTOS GRÁFICA </t>
  </si>
  <si>
    <t>COMPRA DE MATERIAL DE EXPEDIENTE</t>
  </si>
  <si>
    <t>KALUNGA AS</t>
  </si>
  <si>
    <t>COMERCIAL MIPEL EPP</t>
  </si>
  <si>
    <t>COMERCIAL BATISTA LTDA</t>
  </si>
  <si>
    <t>COMPRA MATERIAL DE MANUTENÇÃO</t>
  </si>
  <si>
    <t>UBER</t>
  </si>
  <si>
    <t>DA UNIDADE AO COMPLEXO</t>
  </si>
  <si>
    <t>IDA AO COMPLEXO</t>
  </si>
  <si>
    <t>DO COMPLEXO `A UNIDADE</t>
  </si>
  <si>
    <t>EQUIPE 99</t>
  </si>
  <si>
    <t>POSTO SUL LTDA</t>
  </si>
  <si>
    <t>ABASTECIMENTO DA AMBULÂNCIA</t>
  </si>
  <si>
    <t>5.7.2</t>
  </si>
  <si>
    <t>https://drive.google.com/file/d/1EsnbBsQ_S3eQ1Oh4U4WZ2i5Nx7l3ZSbV/view?usp=sharing</t>
  </si>
  <si>
    <t>03/2022</t>
  </si>
  <si>
    <t>ALBA ELENA SOUSA PEREIRA</t>
  </si>
  <si>
    <t>225125</t>
  </si>
  <si>
    <t>ALESSANDRA OLIVEIRA SANTIAGO</t>
  </si>
  <si>
    <t>ALINE MARIA DA SILVA DE ARAUJO</t>
  </si>
  <si>
    <t>252405</t>
  </si>
  <si>
    <t>AMANDA MONTEIRO CANUTO</t>
  </si>
  <si>
    <t>ANA LUCIA NASCIMENTO LINS CAVALCANTE</t>
  </si>
  <si>
    <t>ANA PAULA DA SILVA MATIAS</t>
  </si>
  <si>
    <t>ANDREA CRISTINA SOUSA PEREIRA</t>
  </si>
  <si>
    <t>ANNA KARINA  BARROS MELCOP</t>
  </si>
  <si>
    <t>CHISTIANE MARIA BEZERRA SOARES</t>
  </si>
  <si>
    <t>CLAUDIA CICERA MONTEIRO DE MORAIS</t>
  </si>
  <si>
    <t>DANIELLE LUIZA FIGUEROA DE ALBUQUERQUE AYMAR</t>
  </si>
  <si>
    <t>225124</t>
  </si>
  <si>
    <t>EDNALDO GOMES JUNIOR</t>
  </si>
  <si>
    <t>ISABELA DA SILVA BARBOSA</t>
  </si>
  <si>
    <t>JACYARA MARIA ROMAO DO NASCIMENTO</t>
  </si>
  <si>
    <t>JULIANA COUTO BARROS LIMA</t>
  </si>
  <si>
    <t>LARISSA TAVARES CORREA PINTO</t>
  </si>
  <si>
    <t>LYCIA SIQUEIRA VILELA</t>
  </si>
  <si>
    <t xml:space="preserve">LYVIA NAYA BEZERRA DA SILVA </t>
  </si>
  <si>
    <t>MARCELO RODRIGUES SANTANA</t>
  </si>
  <si>
    <t>MARIA DO SOCORRO MACHADO  DIAS A. MELO</t>
  </si>
  <si>
    <t>MARIA KAROLINA DE BRITO GOUVEIA</t>
  </si>
  <si>
    <t>POLLYANA RABELO BORBA CARVALHO AMORIM</t>
  </si>
  <si>
    <t>RAFAELA ESPOSITO DE LIMA ASFORA</t>
  </si>
  <si>
    <t>ROBERTA VERCOZA DE CASTRO SILVEIRA</t>
  </si>
  <si>
    <t xml:space="preserve">ROBERTO JOSE DA SILVA JUNIOR </t>
  </si>
  <si>
    <t xml:space="preserve">SHERLEY ALENCAR VIEIRA DA SILVA </t>
  </si>
  <si>
    <t>TAISA MELANIA MOREIRA DE OLIVEIRA</t>
  </si>
  <si>
    <t>TAMIRIS CRISTINA DE SOUZA LIPPO</t>
  </si>
  <si>
    <t xml:space="preserve">THALLYS ARTHUR DARC SOARES DA SILVA </t>
  </si>
  <si>
    <t xml:space="preserve">THIAGO FELIPE DA SILVA </t>
  </si>
  <si>
    <t>32068748827</t>
  </si>
  <si>
    <t xml:space="preserve">ZEILA DO CARMO  VIEIRA </t>
  </si>
  <si>
    <t xml:space="preserve"> AUXILIO CRECHE</t>
  </si>
  <si>
    <t>00192-002</t>
  </si>
  <si>
    <t>30/03/2022</t>
  </si>
  <si>
    <t>00191-002</t>
  </si>
  <si>
    <t>31/03/2022</t>
  </si>
  <si>
    <t>CONTA CORRENTE 
BANCO BRADESCO
AG: 02864 C/C 03683-8</t>
  </si>
  <si>
    <t>REEMB DESC INDEVIDO</t>
  </si>
  <si>
    <t>HORAS FALTAS</t>
  </si>
  <si>
    <t>DESC VALOR PAGO INDEVIDO</t>
  </si>
  <si>
    <t>BANCO: BRADESCO                    
AG: 2864
CONTA: 0003683-8   
TIPO DE APLICAÇÃO: APLICAÇÃO FIC RF REFERENCIADO DI MAX</t>
  </si>
  <si>
    <t>92306257000780</t>
  </si>
  <si>
    <t>MV INFORMATICA NORDESTE LTDA</t>
  </si>
  <si>
    <t>19533734000164</t>
  </si>
  <si>
    <t>04069709000102</t>
  </si>
  <si>
    <t>White Martins Gases Industriais NE Ltda</t>
  </si>
  <si>
    <t>GASES MEDICINAIS</t>
  </si>
  <si>
    <t>LOCAÇÃO BOM DE INFUSÃO</t>
  </si>
  <si>
    <t>480,00</t>
  </si>
  <si>
    <t>https://drive.google.com/file/d/16SLzN_5L9rvZbEXGqKVtIzl4UKzlJjAB/view?usp=sharing</t>
  </si>
  <si>
    <t>SISTEMA MV SOUL</t>
  </si>
  <si>
    <t>https://drive.google.com/file/d/1PaI4Zb-_B8dODQRWmuujLwMGKvbC5Hf_/view?usp=sharing</t>
  </si>
  <si>
    <t>SOCASA SÁUDE AMBIENTAL LTDA</t>
  </si>
  <si>
    <t>450,00</t>
  </si>
  <si>
    <t>https://drive.google.com/file/d/14hqFZoGZ62dzgTWY0DyAozDvWqy2YDjR/view?usp=sharing</t>
  </si>
  <si>
    <t>HELSON CARLOS  LIMA DE SOUZA</t>
  </si>
  <si>
    <t>LOCAÇÃO DE NOBREAKS</t>
  </si>
  <si>
    <t>https://drive.google.com/file/d/1kv5KztKP49VTFlAixsNgO_UCbQu-liZ4/view?usp=sharing</t>
  </si>
  <si>
    <t>R &amp; F CLIMATIZAÇÃO LTDA</t>
  </si>
  <si>
    <t>4000,00</t>
  </si>
  <si>
    <t>https://drive.google.com/file/d/1IYxuIfp_7TULeqSIjkXl0Eqcv5ZGRpil/view?usp=sharing</t>
  </si>
  <si>
    <t>500,00</t>
  </si>
  <si>
    <t>PALLIO COMÉRCIO E SERVIÇOS LTDA</t>
  </si>
  <si>
    <t>LOCAÇÃO AMBULANCIA</t>
  </si>
  <si>
    <t>13000,00</t>
  </si>
  <si>
    <t>https://drive.google.com/file/d/1MnQTcvBwYbLkZS-qfQFoL_rmkesmL-WN/view?usp=sharing</t>
  </si>
  <si>
    <t>LAVECLIN LAVANDERIA HOSPITALAR LTDA</t>
  </si>
  <si>
    <t>1500,00</t>
  </si>
  <si>
    <t>https://drive.google.com/file/d/1BvdwcokPTLHasCZOGeIQL2vsu_6_uGxx/view?usp=sharing</t>
  </si>
  <si>
    <t>300,00</t>
  </si>
  <si>
    <t>https://drive.google.com/file/d/1zVkbI132rTelVbBKEsJQybhqu7lVb_4o/view?usp=sharing</t>
  </si>
  <si>
    <t>1º TERMO ADITIVO</t>
  </si>
  <si>
    <t>https://drive.google.com/file/d/1H8JjaVkH6ImrmMgoth3R77GcSCifsIZZ/view?usp=sharing</t>
  </si>
  <si>
    <t>https://drive.google.com/file/d/1XXYAsG9Ra8MyylWh6I5J6Gd7SCMy5bsA/view?usp=sharing</t>
  </si>
  <si>
    <t>PLATAFORMA DIGITAL DE COMPRAS</t>
  </si>
  <si>
    <t>BIONEXO S.A</t>
  </si>
  <si>
    <t>RENDIMENTO DE APLICAÇÃO FINANCEIRA</t>
  </si>
  <si>
    <t>BRADESCO RENDIMENTO DE APLICAÇÃO FINANCEIRA</t>
  </si>
  <si>
    <t>ALEXSANDRA DE GUSMÃO NERES</t>
  </si>
  <si>
    <t>LOCAÇÃO DE IMPRESSORA</t>
  </si>
  <si>
    <t>1840,00</t>
  </si>
  <si>
    <t>https://drive.google.com/file/d/1LPnFyR07_zu5T4JKOSTK2tWTOH73BRzq/view?usp=sharing</t>
  </si>
  <si>
    <t>https://drive.google.com/file/d/1iL6UZcbbGOlILIoJmXstoIJtpBB4KRnU/view?usp=sharing</t>
  </si>
  <si>
    <t>https://drive.google.com/file/d/1XX0ouVRXjG3bHz3kqPUASv_nTi6hr8z5/view?usp=sharing</t>
  </si>
  <si>
    <t>https://drive.google.com/file/d/17Fq8-rjNgMQSkqrbAxB96QqnATiOVtro/view?usp=sharing</t>
  </si>
  <si>
    <t>14284483000450</t>
  </si>
  <si>
    <t>https://drive.google.com/file/d/1ywXTL4WJEvH-vqnRvAdqrqRhFLgDEItT/view?usp=sharing</t>
  </si>
  <si>
    <t>https://drive.google.com/file/d/1P27bwpE1Uybq3hkz1GcFbCpgV4r6XGMR/view?usp=sharing</t>
  </si>
  <si>
    <t>22544432000104</t>
  </si>
  <si>
    <t>RBA VIAGENS E TURISMO EIRELI</t>
  </si>
  <si>
    <t>https://drive.google.com/file/d/1Zk0L1UBaFC0L3K7skfipEMcPQD9RUeII/view?usp=sharing</t>
  </si>
  <si>
    <t>SERVIÇOS DE VIAGEM</t>
  </si>
  <si>
    <t>29/03/2023</t>
  </si>
  <si>
    <t>https://drive.google.com/file/d/1eXJJEWn2pbMdBhPRObzwlKvnxnAxJNUy/view?usp=sharing</t>
  </si>
  <si>
    <t>https://drive.google.com/file/d/1t6IjB0zDlOKpNX7XREtr46psy_3foOle/view?usp=sharing</t>
  </si>
  <si>
    <t>29/03/2022</t>
  </si>
  <si>
    <t>05/02/2022</t>
  </si>
  <si>
    <t>05/02/2023</t>
  </si>
  <si>
    <t>https://drive.google.com/file/d/1ekfL-5ERUztu3Xvc9JvQUgaCV9XD1MDl/view?usp=sharing</t>
  </si>
  <si>
    <t>https://drive.google.com/file/d/1l9JsEtH6Y40joqSrLkyiygxQERMoBT11/view?usp=sharing</t>
  </si>
  <si>
    <t>01838829000120</t>
  </si>
  <si>
    <t>Categoria de Despesa</t>
  </si>
  <si>
    <t>CNPF / CPF do Fornecedor / Prestador</t>
  </si>
  <si>
    <t>Nome do Fornecedor / Prestador</t>
  </si>
  <si>
    <t>Tipo (Bem ou Serviço)</t>
  </si>
  <si>
    <t>Possui NF</t>
  </si>
  <si>
    <t>Número da Nota Fiscal</t>
  </si>
  <si>
    <t>Data de Emissão da NF</t>
  </si>
  <si>
    <t>Chave de Acesso</t>
  </si>
  <si>
    <t>Código IBGE</t>
  </si>
  <si>
    <t>3.12</t>
  </si>
  <si>
    <t>09007162000126</t>
  </si>
  <si>
    <t>MAUES LOBATO COM E REP LTDA</t>
  </si>
  <si>
    <t>B</t>
  </si>
  <si>
    <t>S</t>
  </si>
  <si>
    <t>84568</t>
  </si>
  <si>
    <t>02/03/2022</t>
  </si>
  <si>
    <t>26220309007162000126550010000845681047262479</t>
  </si>
  <si>
    <t>21939878000167</t>
  </si>
  <si>
    <t>BEM ESTAR PRODUTOS FARMACEUTICOS LTDA</t>
  </si>
  <si>
    <t>3524</t>
  </si>
  <si>
    <t>09/03/2022</t>
  </si>
  <si>
    <t>26220321939878000167550010000035241100042533</t>
  </si>
  <si>
    <t>05932624000160</t>
  </si>
  <si>
    <t>MEGAMED COMERCIO LTDA</t>
  </si>
  <si>
    <t>17249</t>
  </si>
  <si>
    <t>07/03/2022</t>
  </si>
  <si>
    <t>26220305932624000160550010000172491009579800</t>
  </si>
  <si>
    <t>14035</t>
  </si>
  <si>
    <t>11/03/2022</t>
  </si>
  <si>
    <t>26220322401344000145550010000140351020000426</t>
  </si>
  <si>
    <t>08014460000180</t>
  </si>
  <si>
    <t>VANPEL MAT DE ESCRITORIO E INFOR</t>
  </si>
  <si>
    <t>43305</t>
  </si>
  <si>
    <t>26220308014460000180550010000433051001250145</t>
  </si>
  <si>
    <t>2178,28</t>
  </si>
  <si>
    <t>27058274000198</t>
  </si>
  <si>
    <t>JATOBARRETO CENTRO DE DISTRIBUIÇÃO LTDA ME</t>
  </si>
  <si>
    <t>7327</t>
  </si>
  <si>
    <t>26220327058274000198550010000073271975546268</t>
  </si>
  <si>
    <t>7323</t>
  </si>
  <si>
    <t>26220327058274000198550010000073231411749402</t>
  </si>
  <si>
    <t>3.99</t>
  </si>
  <si>
    <t>24326435000199</t>
  </si>
  <si>
    <t>QUALIMAX DO BRASIL D.P. DE L. H</t>
  </si>
  <si>
    <t>16342</t>
  </si>
  <si>
    <t>04/03/2022</t>
  </si>
  <si>
    <t>262203243264350001995500100000163421230134276</t>
  </si>
  <si>
    <t>16341</t>
  </si>
  <si>
    <t>26220324326435000199550010000163411230134279</t>
  </si>
  <si>
    <t>16511</t>
  </si>
  <si>
    <t>15/03/2022</t>
  </si>
  <si>
    <t>26220324326435000199550010000165111250131226</t>
  </si>
  <si>
    <t>AIR LIQUIDE BRASIL LTDA</t>
  </si>
  <si>
    <t>151376</t>
  </si>
  <si>
    <t>26220300331788002405552000001513761745949460</t>
  </si>
  <si>
    <t>151590</t>
  </si>
  <si>
    <t>10/03/2022</t>
  </si>
  <si>
    <t>26220300331788002405552000001515901741592002</t>
  </si>
  <si>
    <t>151733</t>
  </si>
  <si>
    <t>14/03/2022</t>
  </si>
  <si>
    <t>26220300331788002405552000001517331717733186</t>
  </si>
  <si>
    <t>151874</t>
  </si>
  <si>
    <t>17/03/2022</t>
  </si>
  <si>
    <t>26220300331788002405552000001518741950780580</t>
  </si>
  <si>
    <t>152070</t>
  </si>
  <si>
    <t>26220300331788002405552000001520701681965856</t>
  </si>
  <si>
    <t>69896090001542</t>
  </si>
  <si>
    <t>VENEZA MATERIAL DE CONSTRUÇÃO LTDA</t>
  </si>
  <si>
    <t>30683</t>
  </si>
  <si>
    <t>26220369896090001542550010000306831551571557</t>
  </si>
  <si>
    <t>20265080000114</t>
  </si>
  <si>
    <t>JM SILVA MAQUINAS E EQUIPAMENTOS LTDA</t>
  </si>
  <si>
    <t>608</t>
  </si>
  <si>
    <t>26220320265080000114550010000006081552667469</t>
  </si>
  <si>
    <t>35230010000106</t>
  </si>
  <si>
    <t>REPIFARMA COMERCIAL DE MED. LTDA</t>
  </si>
  <si>
    <t>175252</t>
  </si>
  <si>
    <t>25/02/2022</t>
  </si>
  <si>
    <t>23220235230010000106550010001752521447733721</t>
  </si>
  <si>
    <t>07295266000158</t>
  </si>
  <si>
    <t>MB COMERCIAL EIRELIB</t>
  </si>
  <si>
    <t>35214</t>
  </si>
  <si>
    <t>25/03/2022</t>
  </si>
  <si>
    <t>26220307295266000158550010000352141779505773</t>
  </si>
  <si>
    <t>4.1</t>
  </si>
  <si>
    <t>37262</t>
  </si>
  <si>
    <t>21/03/2022</t>
  </si>
  <si>
    <t>UAXCRJPC</t>
  </si>
  <si>
    <t>5.3</t>
  </si>
  <si>
    <t>ALEXSANDRA DE GUSMÃO NERES - ME</t>
  </si>
  <si>
    <t>12921</t>
  </si>
  <si>
    <t>28/03/2022</t>
  </si>
  <si>
    <t>N</t>
  </si>
  <si>
    <t>5.9</t>
  </si>
  <si>
    <t>76535764002278</t>
  </si>
  <si>
    <t>OI SA</t>
  </si>
  <si>
    <t>1200116688659</t>
  </si>
  <si>
    <t>10/04/2022</t>
  </si>
  <si>
    <t>1200116688656</t>
  </si>
  <si>
    <t>5.5</t>
  </si>
  <si>
    <t>425</t>
  </si>
  <si>
    <t>01/04/2022</t>
  </si>
  <si>
    <t>IMEH TJ8QB</t>
  </si>
  <si>
    <t>5.17</t>
  </si>
  <si>
    <t>1483</t>
  </si>
  <si>
    <t>TS5TJFC8</t>
  </si>
  <si>
    <t>1484</t>
  </si>
  <si>
    <t>PLEBB6ND</t>
  </si>
  <si>
    <t>18554757000192</t>
  </si>
  <si>
    <t>NUTRIFINE REFEIÇOES LTDA EPP</t>
  </si>
  <si>
    <t>3545</t>
  </si>
  <si>
    <t>26220418554757000192550010000035451568948837</t>
  </si>
  <si>
    <t>3551</t>
  </si>
  <si>
    <t>04/04/2022</t>
  </si>
  <si>
    <t>26220418554757000192550010000035511851273044</t>
  </si>
  <si>
    <t>5.2</t>
  </si>
  <si>
    <t>1879</t>
  </si>
  <si>
    <t>XFES97900</t>
  </si>
  <si>
    <t>06177615000174</t>
  </si>
  <si>
    <t>THA E THI FARMACIA DE MANIPULAÇAO</t>
  </si>
  <si>
    <t>17221</t>
  </si>
  <si>
    <t>35220306177615000174550010000172211368524698</t>
  </si>
  <si>
    <t>5.7</t>
  </si>
  <si>
    <t>ADVISERSIT SERVICOS EM INFORMATICA LTDA</t>
  </si>
  <si>
    <t>633</t>
  </si>
  <si>
    <t>ABZU077589</t>
  </si>
  <si>
    <t>5.16</t>
  </si>
  <si>
    <t>CELARE CENTRO  LABORATORIAL DE ANÁLISES DO RECIFE LTDA ME</t>
  </si>
  <si>
    <t>383</t>
  </si>
  <si>
    <t>TPTGBN8U</t>
  </si>
  <si>
    <t>5.12</t>
  </si>
  <si>
    <t>10835932000108</t>
  </si>
  <si>
    <t>COMPANHIA ENERGETICA DE PERNAMBUCO</t>
  </si>
  <si>
    <t>20099724</t>
  </si>
  <si>
    <t>5.10</t>
  </si>
  <si>
    <t>JR XAVIER CAVALCANTI</t>
  </si>
  <si>
    <t>05/04/2022</t>
  </si>
  <si>
    <t>GVUU18030</t>
  </si>
  <si>
    <t>14591</t>
  </si>
  <si>
    <t>AQUZ06294</t>
  </si>
  <si>
    <t>9635</t>
  </si>
  <si>
    <t>OLNZ76329</t>
  </si>
  <si>
    <t>212</t>
  </si>
  <si>
    <t>06/04/2022</t>
  </si>
  <si>
    <t>XDCA25014</t>
  </si>
  <si>
    <t>5.13</t>
  </si>
  <si>
    <t>09769035000164</t>
  </si>
  <si>
    <t>COMPANHIA PERNAMBUCANA DE SANEAMENTO</t>
  </si>
  <si>
    <t>202203105049158</t>
  </si>
  <si>
    <t>08/03/2022</t>
  </si>
  <si>
    <t>BRASCON GESTAO AMBIENTAL LTDA</t>
  </si>
  <si>
    <t>107068</t>
  </si>
  <si>
    <t>11/04/2022</t>
  </si>
  <si>
    <t>954LF6I6Q</t>
  </si>
  <si>
    <t>4.5</t>
  </si>
  <si>
    <t>032022</t>
  </si>
  <si>
    <t>08/04/2022</t>
  </si>
  <si>
    <t>5.8</t>
  </si>
  <si>
    <t>LC EMPREENDIMENTOS E LOCAÇOES EIRELI</t>
  </si>
  <si>
    <t>13</t>
  </si>
  <si>
    <t>15/04/2022</t>
  </si>
  <si>
    <t>2926202</t>
  </si>
  <si>
    <t>5.99</t>
  </si>
  <si>
    <t>BIONEXO SA</t>
  </si>
  <si>
    <t>273820</t>
  </si>
  <si>
    <t>KNPEWHSF</t>
  </si>
  <si>
    <t>1.99</t>
  </si>
  <si>
    <t>24441891000180</t>
  </si>
  <si>
    <t>RODOVIARIA BORBOREMA LTDA</t>
  </si>
  <si>
    <t>27542</t>
  </si>
  <si>
    <t>2605301</t>
  </si>
  <si>
    <t>09759606000180</t>
  </si>
  <si>
    <t>SIND DAS EMP DE TRANSP DE PASSAG DO EST DE PERNAMBUCO</t>
  </si>
  <si>
    <t>8410199</t>
  </si>
  <si>
    <t>24/02/2022</t>
  </si>
  <si>
    <t>8489168</t>
  </si>
  <si>
    <t>8513505</t>
  </si>
  <si>
    <t>08674752000301</t>
  </si>
  <si>
    <t>CIRURGICA MONTEBELLO LTDA</t>
  </si>
  <si>
    <t>12352</t>
  </si>
  <si>
    <t>26220208674752000301550010000123521945016350</t>
  </si>
  <si>
    <t>09441460000120</t>
  </si>
  <si>
    <t>PADRAO DIST DE PRODUTOS E EQUIP HOSP PADRE CALLOU LTDA</t>
  </si>
  <si>
    <t>281753</t>
  </si>
  <si>
    <t>26220209441460000120550010002817631913215801</t>
  </si>
  <si>
    <t>15227236000132</t>
  </si>
  <si>
    <t>ATOS MEDICA COM E REPRE DE PRODUTOS MEDICOS HOSP</t>
  </si>
  <si>
    <t>15824</t>
  </si>
  <si>
    <t>28/02/2022</t>
  </si>
  <si>
    <t>26220215227236000132550010000158241315922165</t>
  </si>
  <si>
    <t>01835769000192</t>
  </si>
  <si>
    <t>BRAMED MATERIAL CIRURGICO LTDA-EPP</t>
  </si>
  <si>
    <t>18542</t>
  </si>
  <si>
    <t>26220201835769000192550010000185421861679361</t>
  </si>
  <si>
    <t>281768</t>
  </si>
  <si>
    <t>26220209441460000120550010002817681192635541</t>
  </si>
  <si>
    <t>125713</t>
  </si>
  <si>
    <t>26220208674752000140550010001257131699016027</t>
  </si>
  <si>
    <t>35353050000137</t>
  </si>
  <si>
    <t>MEDITECH COMERCIO SERVICOS LTDA</t>
  </si>
  <si>
    <t>310</t>
  </si>
  <si>
    <t>01/03/2022</t>
  </si>
  <si>
    <t>26220335353050000137550010000003101046739381</t>
  </si>
  <si>
    <t>ENAE EMPRESA NACIONAL DE ESTERILIZAÇÃO EIRELI</t>
  </si>
  <si>
    <t>12732</t>
  </si>
  <si>
    <t>GEHE-HZHL</t>
  </si>
  <si>
    <t>1452</t>
  </si>
  <si>
    <t>VEOS41904</t>
  </si>
  <si>
    <t>00331788000119</t>
  </si>
  <si>
    <t>24/03/2022</t>
  </si>
  <si>
    <t>3.10</t>
  </si>
  <si>
    <t>11863530000503</t>
  </si>
  <si>
    <t>01545203000126</t>
  </si>
  <si>
    <t>PROVTEL TECNOLOGIA SERVIÇOS GERENCIADOS LTDA - LINK DEDICADO</t>
  </si>
  <si>
    <t>https://drive.google.com/file/d/10eWzm6GgJ91EbeS_U5PdxbGelCjCPF-r/view?usp=sharing</t>
  </si>
  <si>
    <t>https://drive.google.com/file/d/1sim5Xz8fRp9IBSsMdWd0pBiJFrvetycS/view?usp=sharing</t>
  </si>
  <si>
    <t>https://drive.google.com/file/d/1pn1nJn2jMgMChrPICCzNUVUjtGjWGN4k/view?usp=sharing</t>
  </si>
  <si>
    <t>https://drive.google.com/file/d/1gbCuonWj1jgH3S3e_HJ6XBR_R5E3mih4/view?usp=sharing</t>
  </si>
  <si>
    <t>https://drive.google.com/file/d/1eZqrrcscxjLi9yiJL1tcFe9XV1jidiQg/view?usp=sharing</t>
  </si>
  <si>
    <t>https://drive.google.com/file/d/11fr_bavXOWRpV3KvITkrEQawImx9bJvv/view?usp=sharing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</si>
</sst>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7" formatCode="&quot;R$&quot;\ #,##0.00;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.00"/>
    <numFmt numFmtId="166" formatCode="_(* #,##0.00_);_(* \(#,##0.00\);_(* &quot;-&quot;??_);_(@_)"/>
    <numFmt numFmtId="167" formatCode="_(&quot;R$ &quot;* #,##0.00_);_(&quot;R$ &quot;* \(#,##0.00\);_(&quot;R$ &quot;* &quot;-&quot;??_);_(@_)"/>
    <numFmt numFmtId="168" formatCode="[$-416]General"/>
    <numFmt numFmtId="169" formatCode="_(* #,##0.00_);_(* \(#,##0.00\);_(* \-??_);_(@_)"/>
    <numFmt numFmtId="170" formatCode="_-&quot;R$ &quot;* #,##0.00_-;&quot;-R$ &quot;* #,##0.00_-;_-&quot;R$ &quot;* \-??_-;_-@_-"/>
    <numFmt numFmtId="171" formatCode="[$R$-416]\ #,##0.00;[Red]\-[$R$-416]\ #,##0.00"/>
    <numFmt numFmtId="172" formatCode="mm/yy"/>
    <numFmt numFmtId="173" formatCode="_-&quot;R$&quot;* #,##0.00_-;&quot;-R$&quot;* #,##0.00_-;_-&quot;R$&quot;* \-??_-;_-@_-"/>
    <numFmt numFmtId="174" formatCode="00000"/>
    <numFmt numFmtId="175" formatCode="00000.00"/>
    <numFmt numFmtId="176" formatCode="_-* #,###.##000_-;\-* #,###.##000_-;_-* &quot;-&quot;??_-;_-@_-"/>
    <numFmt numFmtId="177" formatCode="00000000000"/>
    <numFmt numFmtId="178" formatCode="#,##0.00_ ;\-#,##0.00\ "/>
  </numFmts>
  <fonts count="17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5"/>
      <color theme="0"/>
      <name val="Arial"/>
      <family val="2"/>
    </font>
    <font>
      <b/>
      <sz val="12"/>
      <color rgb="FF000000"/>
      <name val="Arial"/>
      <family val="2"/>
    </font>
    <font>
      <b/>
      <sz val="11"/>
      <color theme="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0"/>
      <name val="Calibri"/>
      <family val="2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b/>
      <sz val="12"/>
      <color theme="0"/>
      <name val="Calibri"/>
      <family val="2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</font>
    <font>
      <b/>
      <sz val="10"/>
      <name val="Arial"/>
      <family val="2"/>
    </font>
    <font>
      <sz val="16"/>
      <color indexed="63"/>
      <name val="Calibri"/>
      <family val="2"/>
    </font>
    <font>
      <b/>
      <sz val="16"/>
      <color indexed="63"/>
      <name val="Calibri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sz val="14"/>
      <name val="Arial"/>
      <family val="2"/>
    </font>
    <font>
      <sz val="16"/>
      <name val="Calibri"/>
      <family val="2"/>
    </font>
    <font>
      <b/>
      <sz val="10"/>
      <color rgb="FFFF0000"/>
      <name val="Arial"/>
      <family val="2"/>
    </font>
    <font>
      <sz val="8"/>
      <color rgb="FF000080"/>
      <name val="Arial"/>
      <family val="2"/>
    </font>
    <font>
      <b/>
      <sz val="7"/>
      <name val="Arial"/>
      <family val="2"/>
    </font>
    <font>
      <b/>
      <sz val="12"/>
      <color indexed="63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indexed="63"/>
      <name val="Arial"/>
      <family val="2"/>
    </font>
    <font>
      <b/>
      <sz val="16"/>
      <color indexed="63"/>
      <name val="Calibri"/>
      <family val="2"/>
    </font>
    <font>
      <b/>
      <sz val="14"/>
      <color indexed="63"/>
      <name val="Calibri"/>
      <family val="2"/>
    </font>
    <font>
      <b/>
      <sz val="14"/>
      <color theme="3" tint="0.39994506668294322"/>
      <name val="Calibri"/>
      <family val="2"/>
    </font>
    <font>
      <sz val="14"/>
      <color indexed="63"/>
      <name val="Calibri"/>
      <family val="2"/>
    </font>
    <font>
      <b/>
      <u/>
      <sz val="16"/>
      <color indexed="63"/>
      <name val="Calibri"/>
      <family val="2"/>
    </font>
    <font>
      <b/>
      <i/>
      <u/>
      <sz val="16"/>
      <color indexed="63"/>
      <name val="Calibri"/>
      <family val="2"/>
    </font>
    <font>
      <u/>
      <sz val="16"/>
      <color indexed="63"/>
      <name val="Calibri"/>
      <family val="2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9"/>
      <color indexed="63"/>
      <name val="Calibri"/>
      <family val="2"/>
    </font>
    <font>
      <sz val="12"/>
      <color indexed="8"/>
      <name val="Calibri"/>
      <family val="2"/>
      <scheme val="minor"/>
    </font>
    <font>
      <sz val="11"/>
      <color indexed="63"/>
      <name val="Calibri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3"/>
      <color theme="0"/>
      <name val="Calibri"/>
      <family val="2"/>
    </font>
    <font>
      <b/>
      <sz val="11"/>
      <color indexed="59"/>
      <name val="Arial"/>
      <family val="2"/>
    </font>
    <font>
      <b/>
      <sz val="11"/>
      <color indexed="59"/>
      <name val="Calibri"/>
      <family val="2"/>
    </font>
    <font>
      <sz val="10"/>
      <color indexed="59"/>
      <name val="Calibri"/>
      <family val="2"/>
    </font>
    <font>
      <sz val="11"/>
      <color indexed="59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9"/>
      <color indexed="8"/>
      <name val="Calibri"/>
      <family val="2"/>
    </font>
    <font>
      <sz val="11"/>
      <color rgb="FF000000"/>
      <name val="Calibri"/>
      <family val="2"/>
    </font>
    <font>
      <b/>
      <sz val="11"/>
      <color rgb="FF8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00000"/>
      <name val="Arial"/>
      <family val="2"/>
    </font>
    <font>
      <b/>
      <i/>
      <sz val="14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theme="0"/>
      <name val="Calibri"/>
      <family val="2"/>
    </font>
    <font>
      <b/>
      <sz val="10"/>
      <color rgb="FF000000"/>
      <name val="Calibri"/>
      <family val="2"/>
    </font>
    <font>
      <b/>
      <sz val="14"/>
      <name val="Calibri"/>
      <family val="2"/>
    </font>
    <font>
      <b/>
      <sz val="18"/>
      <color rgb="FF000000"/>
      <name val="Calibri"/>
      <family val="2"/>
    </font>
    <font>
      <b/>
      <sz val="16"/>
      <color rgb="FF000000"/>
      <name val="Calibri"/>
      <family val="2"/>
    </font>
    <font>
      <sz val="12"/>
      <color rgb="FFFF0000"/>
      <name val="Calibri"/>
      <family val="2"/>
    </font>
    <font>
      <b/>
      <sz val="13"/>
      <color theme="3"/>
      <name val="Calibri"/>
      <family val="2"/>
      <scheme val="minor"/>
    </font>
    <font>
      <sz val="11"/>
      <color indexed="9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1"/>
    </font>
    <font>
      <b/>
      <sz val="18"/>
      <color theme="3"/>
      <name val="Cambria"/>
      <family val="1"/>
      <scheme val="maj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3"/>
      <color indexed="56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1"/>
    </font>
    <font>
      <sz val="10"/>
      <name val="Arial"/>
      <family val="2"/>
    </font>
    <font>
      <b/>
      <sz val="11"/>
      <name val="Arial"/>
      <family val="2"/>
      <charset val="1"/>
    </font>
    <font>
      <sz val="10"/>
      <color indexed="59"/>
      <name val="Calibri"/>
      <family val="2"/>
      <charset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Arial"/>
      <family val="2"/>
      <charset val="1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charset val="1"/>
    </font>
    <font>
      <b/>
      <sz val="15"/>
      <color theme="0"/>
      <name val="Arial"/>
      <family val="2"/>
      <charset val="1"/>
    </font>
    <font>
      <sz val="10"/>
      <color indexed="8"/>
      <name val="Calibri"/>
      <family val="2"/>
      <scheme val="minor"/>
    </font>
    <font>
      <sz val="10"/>
      <name val="Arial"/>
      <family val="2"/>
      <charset val="1"/>
    </font>
    <font>
      <sz val="11"/>
      <name val="Calibri"/>
      <family val="2"/>
      <scheme val="minor"/>
    </font>
    <font>
      <b/>
      <sz val="12"/>
      <color theme="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indexed="63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2" tint="-0.89996032593768116"/>
      <name val="Calibri"/>
      <family val="2"/>
      <scheme val="minor"/>
    </font>
    <font>
      <sz val="8"/>
      <name val="Calibri"/>
      <family val="2"/>
      <scheme val="minor"/>
    </font>
    <font>
      <b/>
      <sz val="18"/>
      <color indexed="56"/>
      <name val="Cambria"/>
      <family val="2"/>
      <charset val="1"/>
    </font>
    <font>
      <sz val="11"/>
      <color theme="1"/>
      <name val="Arial"/>
      <family val="2"/>
    </font>
    <font>
      <b/>
      <i/>
      <sz val="12"/>
      <name val="Calibri"/>
      <family val="2"/>
    </font>
    <font>
      <i/>
      <sz val="12"/>
      <name val="Calibri"/>
      <family val="2"/>
    </font>
    <font>
      <i/>
      <sz val="14"/>
      <name val="Calibri"/>
      <family val="2"/>
    </font>
    <font>
      <i/>
      <sz val="12"/>
      <color rgb="FF000000"/>
      <name val="Calibri"/>
      <family val="2"/>
    </font>
    <font>
      <i/>
      <sz val="14"/>
      <color rgb="FF000000"/>
      <name val="Calibri"/>
      <family val="2"/>
    </font>
    <font>
      <sz val="10"/>
      <color indexed="63"/>
      <name val="Calibri"/>
      <family val="2"/>
    </font>
    <font>
      <sz val="10"/>
      <color rgb="FF000000"/>
      <name val="Calibri"/>
      <family val="2"/>
      <scheme val="minor"/>
    </font>
    <font>
      <sz val="11"/>
      <name val="Calibri"/>
      <family val="2"/>
    </font>
    <font>
      <sz val="10"/>
      <color rgb="FF333333"/>
      <name val="Calibri"/>
      <family val="2"/>
      <scheme val="minor"/>
    </font>
  </fonts>
  <fills count="101">
    <fill>
      <patternFill patternType="none"/>
    </fill>
    <fill>
      <patternFill patternType="gray125"/>
    </fill>
    <fill>
      <patternFill patternType="solid">
        <fgColor theme="3"/>
        <bgColor rgb="FF8EB4E3"/>
      </patternFill>
    </fill>
    <fill>
      <patternFill patternType="solid">
        <fgColor rgb="FFFFFF00"/>
        <bgColor rgb="FFFFFF00"/>
      </patternFill>
    </fill>
    <fill>
      <patternFill patternType="solid">
        <fgColor theme="3"/>
        <bgColor rgb="FF33CCCC"/>
      </patternFill>
    </fill>
    <fill>
      <patternFill patternType="solid">
        <fgColor theme="4" tint="0.59999389629810485"/>
        <bgColor rgb="FFC0C0C0"/>
      </patternFill>
    </fill>
    <fill>
      <patternFill patternType="solid">
        <fgColor theme="4" tint="0.59999389629810485"/>
        <bgColor rgb="FF33CCCC"/>
      </patternFill>
    </fill>
    <fill>
      <patternFill patternType="solid">
        <fgColor theme="3"/>
        <bgColor rgb="FF83CAFF"/>
      </patternFill>
    </fill>
    <fill>
      <patternFill patternType="solid">
        <fgColor theme="3" tint="0.39994506668294322"/>
        <bgColor rgb="FFC0C0C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22"/>
      </patternFill>
    </fill>
    <fill>
      <patternFill patternType="solid">
        <fgColor theme="3"/>
        <bgColor indexed="31"/>
      </patternFill>
    </fill>
    <fill>
      <patternFill patternType="solid">
        <fgColor rgb="FFFFFF00"/>
        <bgColor indexed="45"/>
      </patternFill>
    </fill>
    <fill>
      <patternFill patternType="solid">
        <fgColor theme="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3"/>
        <bgColor indexed="45"/>
      </patternFill>
    </fill>
    <fill>
      <patternFill patternType="solid">
        <fgColor rgb="FFFFFF00"/>
        <bgColor indexed="22"/>
      </patternFill>
    </fill>
    <fill>
      <patternFill patternType="solid">
        <fgColor theme="3" tint="0.59999389629810485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theme="3"/>
        <bgColor rgb="FF808080"/>
      </patternFill>
    </fill>
    <fill>
      <patternFill patternType="solid">
        <fgColor theme="3" tint="0.59999389629810485"/>
        <bgColor rgb="FFD7E4BD"/>
      </patternFill>
    </fill>
    <fill>
      <patternFill patternType="solid">
        <fgColor rgb="FF8EB4E3"/>
        <bgColor rgb="FF9999FF"/>
      </patternFill>
    </fill>
    <fill>
      <patternFill patternType="solid">
        <fgColor rgb="FFFFFF00"/>
        <bgColor rgb="FFC3D69B"/>
      </patternFill>
    </fill>
    <fill>
      <patternFill patternType="solid">
        <fgColor rgb="FFFFFF00"/>
        <bgColor rgb="FF8EB4E3"/>
      </patternFill>
    </fill>
    <fill>
      <patternFill patternType="solid">
        <fgColor theme="0"/>
        <bgColor indexed="64"/>
      </patternFill>
    </fill>
    <fill>
      <patternFill patternType="solid">
        <fgColor theme="3"/>
        <bgColor rgb="FF9999FF"/>
      </patternFill>
    </fill>
    <fill>
      <patternFill patternType="solid">
        <fgColor theme="3"/>
        <bgColor indexed="23"/>
      </patternFill>
    </fill>
    <fill>
      <patternFill patternType="solid">
        <fgColor theme="3"/>
        <bgColor indexed="44"/>
      </patternFill>
    </fill>
    <fill>
      <patternFill patternType="solid">
        <fgColor theme="3" tint="0.59999389629810485"/>
        <bgColor indexed="4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rgb="FFB9CDE5"/>
      </patternFill>
    </fill>
    <fill>
      <patternFill patternType="solid">
        <fgColor theme="3"/>
        <bgColor rgb="FF95B3D7"/>
      </patternFill>
    </fill>
    <fill>
      <patternFill patternType="solid">
        <fgColor rgb="FF8EB4E3"/>
        <bgColor rgb="FF95B3D7"/>
      </patternFill>
    </fill>
    <fill>
      <patternFill patternType="solid">
        <fgColor rgb="FF95B3D7"/>
        <bgColor rgb="FF8EB4E3"/>
      </patternFill>
    </fill>
    <fill>
      <patternFill patternType="solid">
        <fgColor rgb="FFB9CDE5"/>
        <bgColor rgb="FFC5D9E6"/>
      </patternFill>
    </fill>
    <fill>
      <patternFill patternType="solid">
        <fgColor rgb="FFDCE6F2"/>
        <bgColor rgb="FFC6D9F1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rgb="FFC6D9F1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95117038483843"/>
        <bgColor indexed="23"/>
      </patternFill>
    </fill>
    <fill>
      <patternFill patternType="solid">
        <fgColor theme="0"/>
        <bgColor indexed="27"/>
      </patternFill>
    </fill>
    <fill>
      <patternFill patternType="solid">
        <fgColor theme="3" tint="0.59999389629810485"/>
        <bgColor rgb="FFC5D9E6"/>
      </patternFill>
    </fill>
    <fill>
      <patternFill patternType="solid">
        <fgColor theme="3" tint="0.79976805932798245"/>
        <bgColor indexed="64"/>
      </patternFill>
    </fill>
    <fill>
      <patternFill patternType="solid">
        <fgColor theme="3" tint="0.79976805932798245"/>
        <bgColor indexed="23"/>
      </patternFill>
    </fill>
    <fill>
      <patternFill patternType="solid">
        <fgColor theme="3" tint="0.79976805932798245"/>
        <bgColor rgb="FFC5D9E6"/>
      </patternFill>
    </fill>
    <fill>
      <patternFill patternType="solid">
        <fgColor theme="3" tint="0.59999389629810485"/>
        <bgColor indexed="23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</borders>
  <cellStyleXfs count="2157">
    <xf numFmtId="0" fontId="0" fillId="0" borderId="0"/>
    <xf numFmtId="0" fontId="103" fillId="44" borderId="0" applyNumberFormat="0" applyBorder="0" applyAlignment="0" applyProtection="0"/>
    <xf numFmtId="0" fontId="134" fillId="46" borderId="0" applyNumberFormat="0" applyBorder="0" applyAlignment="0" applyProtection="0"/>
    <xf numFmtId="43" fontId="134" fillId="0" borderId="0" applyFont="0" applyFill="0" applyBorder="0" applyAlignment="0" applyProtection="0"/>
    <xf numFmtId="0" fontId="134" fillId="48" borderId="0" applyNumberFormat="0" applyBorder="0" applyAlignment="0" applyProtection="0"/>
    <xf numFmtId="0" fontId="134" fillId="9" borderId="0" applyNumberFormat="0" applyBorder="0" applyAlignment="0" applyProtection="0"/>
    <xf numFmtId="0" fontId="105" fillId="52" borderId="24" applyNumberFormat="0" applyAlignment="0" applyProtection="0"/>
    <xf numFmtId="43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0" fontId="134" fillId="46" borderId="0" applyNumberFormat="0" applyBorder="0" applyAlignment="0" applyProtection="0"/>
    <xf numFmtId="44" fontId="134" fillId="0" borderId="0" applyFont="0" applyFill="0" applyBorder="0" applyAlignment="0" applyProtection="0"/>
    <xf numFmtId="0" fontId="134" fillId="40" borderId="22" applyNumberFormat="0" applyFont="0" applyAlignment="0" applyProtection="0"/>
    <xf numFmtId="0" fontId="134" fillId="0" borderId="0"/>
    <xf numFmtId="0" fontId="62" fillId="0" borderId="0" applyNumberFormat="0" applyFill="0" applyBorder="0" applyAlignment="0" applyProtection="0"/>
    <xf numFmtId="0" fontId="103" fillId="61" borderId="0" applyNumberFormat="0" applyBorder="0" applyAlignment="0" applyProtection="0"/>
    <xf numFmtId="0" fontId="84" fillId="49" borderId="23" applyNumberFormat="0" applyAlignment="0" applyProtection="0"/>
    <xf numFmtId="0" fontId="134" fillId="0" borderId="0"/>
    <xf numFmtId="0" fontId="134" fillId="55" borderId="0" applyNumberFormat="0" applyBorder="0" applyAlignment="0" applyProtection="0"/>
    <xf numFmtId="44" fontId="61" fillId="0" borderId="0" applyFont="0" applyFill="0" applyBorder="0" applyAlignment="0" applyProtection="0"/>
    <xf numFmtId="0" fontId="134" fillId="48" borderId="0" applyNumberFormat="0" applyBorder="0" applyAlignment="0" applyProtection="0"/>
    <xf numFmtId="0" fontId="134" fillId="48" borderId="0" applyNumberFormat="0" applyBorder="0" applyAlignment="0" applyProtection="0"/>
    <xf numFmtId="0" fontId="134" fillId="41" borderId="0" applyNumberFormat="0" applyBorder="0" applyAlignment="0" applyProtection="0"/>
    <xf numFmtId="0" fontId="134" fillId="0" borderId="0"/>
    <xf numFmtId="0" fontId="134" fillId="53" borderId="0" applyNumberFormat="0" applyBorder="0" applyAlignment="0" applyProtection="0"/>
    <xf numFmtId="0" fontId="77" fillId="60" borderId="0" applyNumberFormat="0" applyBorder="0" applyAlignment="0" applyProtection="0"/>
    <xf numFmtId="0" fontId="108" fillId="0" borderId="0" applyNumberFormat="0" applyFill="0" applyBorder="0" applyAlignment="0" applyProtection="0"/>
    <xf numFmtId="0" fontId="134" fillId="41" borderId="0" applyNumberFormat="0" applyBorder="0" applyAlignment="0" applyProtection="0"/>
    <xf numFmtId="0" fontId="134" fillId="51" borderId="0" applyNumberFormat="0" applyBorder="0" applyAlignment="0" applyProtection="0"/>
    <xf numFmtId="0" fontId="134" fillId="47" borderId="0" applyNumberFormat="0" applyBorder="0" applyAlignment="0" applyProtection="0"/>
    <xf numFmtId="0" fontId="134" fillId="0" borderId="0"/>
    <xf numFmtId="0" fontId="134" fillId="53" borderId="0" applyNumberFormat="0" applyBorder="0" applyAlignment="0" applyProtection="0"/>
    <xf numFmtId="0" fontId="134" fillId="55" borderId="0" applyNumberFormat="0" applyBorder="0" applyAlignment="0" applyProtection="0"/>
    <xf numFmtId="0" fontId="18" fillId="42" borderId="0" applyNumberFormat="0" applyBorder="0" applyAlignment="0" applyProtection="0"/>
    <xf numFmtId="0" fontId="134" fillId="15" borderId="0" applyNumberFormat="0" applyBorder="0" applyAlignment="0" applyProtection="0"/>
    <xf numFmtId="0" fontId="134" fillId="53" borderId="0" applyNumberFormat="0" applyBorder="0" applyAlignment="0" applyProtection="0"/>
    <xf numFmtId="0" fontId="134" fillId="55" borderId="0" applyNumberFormat="0" applyBorder="0" applyAlignment="0" applyProtection="0"/>
    <xf numFmtId="0" fontId="134" fillId="53" borderId="0" applyNumberFormat="0" applyBorder="0" applyAlignment="0" applyProtection="0"/>
    <xf numFmtId="0" fontId="112" fillId="0" borderId="0" applyNumberFormat="0" applyFill="0" applyBorder="0" applyAlignment="0" applyProtection="0"/>
    <xf numFmtId="0" fontId="134" fillId="48" borderId="0" applyNumberFormat="0" applyBorder="0" applyAlignment="0" applyProtection="0"/>
    <xf numFmtId="0" fontId="134" fillId="53" borderId="0" applyNumberFormat="0" applyBorder="0" applyAlignment="0" applyProtection="0"/>
    <xf numFmtId="0" fontId="111" fillId="0" borderId="0" applyNumberFormat="0" applyFill="0" applyBorder="0" applyAlignment="0" applyProtection="0"/>
    <xf numFmtId="0" fontId="134" fillId="48" borderId="0" applyNumberFormat="0" applyBorder="0" applyAlignment="0" applyProtection="0"/>
    <xf numFmtId="0" fontId="134" fillId="48" borderId="0" applyNumberFormat="0" applyBorder="0" applyAlignment="0" applyProtection="0"/>
    <xf numFmtId="0" fontId="134" fillId="41" borderId="0" applyNumberFormat="0" applyBorder="0" applyAlignment="0" applyProtection="0"/>
    <xf numFmtId="0" fontId="134" fillId="48" borderId="0" applyNumberFormat="0" applyBorder="0" applyAlignment="0" applyProtection="0"/>
    <xf numFmtId="0" fontId="134" fillId="48" borderId="0" applyNumberFormat="0" applyBorder="0" applyAlignment="0" applyProtection="0"/>
    <xf numFmtId="0" fontId="18" fillId="72" borderId="0" applyNumberFormat="0" applyBorder="0" applyAlignment="0" applyProtection="0"/>
    <xf numFmtId="0" fontId="134" fillId="15" borderId="0" applyNumberFormat="0" applyBorder="0" applyAlignment="0" applyProtection="0"/>
    <xf numFmtId="0" fontId="134" fillId="51" borderId="0" applyNumberFormat="0" applyBorder="0" applyAlignment="0" applyProtection="0"/>
    <xf numFmtId="0" fontId="104" fillId="0" borderId="0" applyNumberFormat="0" applyFill="0" applyBorder="0" applyAlignment="0" applyProtection="0"/>
    <xf numFmtId="0" fontId="134" fillId="48" borderId="0" applyNumberFormat="0" applyBorder="0" applyAlignment="0" applyProtection="0"/>
    <xf numFmtId="0" fontId="134" fillId="46" borderId="0" applyNumberFormat="0" applyBorder="0" applyAlignment="0" applyProtection="0"/>
    <xf numFmtId="0" fontId="134" fillId="47" borderId="0" applyNumberFormat="0" applyBorder="0" applyAlignment="0" applyProtection="0"/>
    <xf numFmtId="0" fontId="111" fillId="0" borderId="0" applyNumberFormat="0" applyFill="0" applyBorder="0" applyAlignment="0" applyProtection="0"/>
    <xf numFmtId="0" fontId="134" fillId="48" borderId="0" applyNumberFormat="0" applyBorder="0" applyAlignment="0" applyProtection="0"/>
    <xf numFmtId="0" fontId="134" fillId="48" borderId="0" applyNumberFormat="0" applyBorder="0" applyAlignment="0" applyProtection="0"/>
    <xf numFmtId="0" fontId="134" fillId="48" borderId="0" applyNumberFormat="0" applyBorder="0" applyAlignment="0" applyProtection="0"/>
    <xf numFmtId="0" fontId="134" fillId="48" borderId="0" applyNumberFormat="0" applyBorder="0" applyAlignment="0" applyProtection="0"/>
    <xf numFmtId="0" fontId="134" fillId="48" borderId="0" applyNumberFormat="0" applyBorder="0" applyAlignment="0" applyProtection="0"/>
    <xf numFmtId="0" fontId="134" fillId="48" borderId="0" applyNumberFormat="0" applyBorder="0" applyAlignment="0" applyProtection="0"/>
    <xf numFmtId="0" fontId="134" fillId="48" borderId="0" applyNumberFormat="0" applyBorder="0" applyAlignment="0" applyProtection="0"/>
    <xf numFmtId="0" fontId="134" fillId="48" borderId="0" applyNumberFormat="0" applyBorder="0" applyAlignment="0" applyProtection="0"/>
    <xf numFmtId="0" fontId="134" fillId="15" borderId="0" applyNumberFormat="0" applyBorder="0" applyAlignment="0" applyProtection="0"/>
    <xf numFmtId="0" fontId="134" fillId="9" borderId="0" applyNumberFormat="0" applyBorder="0" applyAlignment="0" applyProtection="0"/>
    <xf numFmtId="0" fontId="134" fillId="9" borderId="0" applyNumberFormat="0" applyBorder="0" applyAlignment="0" applyProtection="0"/>
    <xf numFmtId="0" fontId="134" fillId="48" borderId="0" applyNumberFormat="0" applyBorder="0" applyAlignment="0" applyProtection="0"/>
    <xf numFmtId="0" fontId="134" fillId="48" borderId="0" applyNumberFormat="0" applyBorder="0" applyAlignment="0" applyProtection="0"/>
    <xf numFmtId="44" fontId="113" fillId="0" borderId="0" applyFont="0" applyFill="0" applyBorder="0" applyAlignment="0" applyProtection="0"/>
    <xf numFmtId="0" fontId="134" fillId="48" borderId="0" applyNumberFormat="0" applyBorder="0" applyAlignment="0" applyProtection="0"/>
    <xf numFmtId="0" fontId="134" fillId="48" borderId="0" applyNumberFormat="0" applyBorder="0" applyAlignment="0" applyProtection="0"/>
    <xf numFmtId="0" fontId="134" fillId="48" borderId="0" applyNumberFormat="0" applyBorder="0" applyAlignment="0" applyProtection="0"/>
    <xf numFmtId="0" fontId="134" fillId="48" borderId="0" applyNumberFormat="0" applyBorder="0" applyAlignment="0" applyProtection="0"/>
    <xf numFmtId="0" fontId="134" fillId="48" borderId="0" applyNumberFormat="0" applyBorder="0" applyAlignment="0" applyProtection="0"/>
    <xf numFmtId="0" fontId="134" fillId="41" borderId="0" applyNumberFormat="0" applyBorder="0" applyAlignment="0" applyProtection="0"/>
    <xf numFmtId="0" fontId="134" fillId="46" borderId="0" applyNumberFormat="0" applyBorder="0" applyAlignment="0" applyProtection="0"/>
    <xf numFmtId="0" fontId="134" fillId="48" borderId="0" applyNumberFormat="0" applyBorder="0" applyAlignment="0" applyProtection="0"/>
    <xf numFmtId="0" fontId="134" fillId="41" borderId="0" applyNumberFormat="0" applyBorder="0" applyAlignment="0" applyProtection="0"/>
    <xf numFmtId="0" fontId="134" fillId="48" borderId="0" applyNumberFormat="0" applyBorder="0" applyAlignment="0" applyProtection="0"/>
    <xf numFmtId="0" fontId="134" fillId="41" borderId="0" applyNumberFormat="0" applyBorder="0" applyAlignment="0" applyProtection="0"/>
    <xf numFmtId="0" fontId="134" fillId="62" borderId="0" applyNumberFormat="0" applyBorder="0" applyAlignment="0" applyProtection="0"/>
    <xf numFmtId="0" fontId="134" fillId="48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1" borderId="0" applyNumberFormat="0" applyBorder="0" applyAlignment="0" applyProtection="0"/>
    <xf numFmtId="0" fontId="134" fillId="48" borderId="0" applyNumberFormat="0" applyBorder="0" applyAlignment="0" applyProtection="0"/>
    <xf numFmtId="0" fontId="134" fillId="41" borderId="0" applyNumberFormat="0" applyBorder="0" applyAlignment="0" applyProtection="0"/>
    <xf numFmtId="0" fontId="134" fillId="48" borderId="0" applyNumberFormat="0" applyBorder="0" applyAlignment="0" applyProtection="0"/>
    <xf numFmtId="0" fontId="134" fillId="41" borderId="0" applyNumberFormat="0" applyBorder="0" applyAlignment="0" applyProtection="0"/>
    <xf numFmtId="0" fontId="134" fillId="48" borderId="0" applyNumberFormat="0" applyBorder="0" applyAlignment="0" applyProtection="0"/>
    <xf numFmtId="0" fontId="134" fillId="48" borderId="0" applyNumberFormat="0" applyBorder="0" applyAlignment="0" applyProtection="0"/>
    <xf numFmtId="0" fontId="134" fillId="0" borderId="0"/>
    <xf numFmtId="0" fontId="134" fillId="41" borderId="0" applyNumberFormat="0" applyBorder="0" applyAlignment="0" applyProtection="0"/>
    <xf numFmtId="0" fontId="134" fillId="62" borderId="0" applyNumberFormat="0" applyBorder="0" applyAlignment="0" applyProtection="0"/>
    <xf numFmtId="0" fontId="134" fillId="0" borderId="0"/>
    <xf numFmtId="0" fontId="134" fillId="0" borderId="0"/>
    <xf numFmtId="0" fontId="134" fillId="62" borderId="0" applyNumberFormat="0" applyBorder="0" applyAlignment="0" applyProtection="0"/>
    <xf numFmtId="0" fontId="103" fillId="74" borderId="0" applyNumberFormat="0" applyBorder="0" applyAlignment="0" applyProtection="0"/>
    <xf numFmtId="0" fontId="134" fillId="39" borderId="0" applyNumberFormat="0" applyBorder="0" applyAlignment="0" applyProtection="0"/>
    <xf numFmtId="0" fontId="134" fillId="51" borderId="0" applyNumberFormat="0" applyBorder="0" applyAlignment="0" applyProtection="0"/>
    <xf numFmtId="0" fontId="134" fillId="55" borderId="0" applyNumberFormat="0" applyBorder="0" applyAlignment="0" applyProtection="0"/>
    <xf numFmtId="0" fontId="134" fillId="47" borderId="0" applyNumberFormat="0" applyBorder="0" applyAlignment="0" applyProtection="0"/>
    <xf numFmtId="0" fontId="134" fillId="62" borderId="0" applyNumberFormat="0" applyBorder="0" applyAlignment="0" applyProtection="0"/>
    <xf numFmtId="0" fontId="134" fillId="62" borderId="0" applyNumberFormat="0" applyBorder="0" applyAlignment="0" applyProtection="0"/>
    <xf numFmtId="0" fontId="134" fillId="62" borderId="0" applyNumberFormat="0" applyBorder="0" applyAlignment="0" applyProtection="0"/>
    <xf numFmtId="0" fontId="134" fillId="62" borderId="0" applyNumberFormat="0" applyBorder="0" applyAlignment="0" applyProtection="0"/>
    <xf numFmtId="0" fontId="134" fillId="62" borderId="0" applyNumberFormat="0" applyBorder="0" applyAlignment="0" applyProtection="0"/>
    <xf numFmtId="0" fontId="134" fillId="62" borderId="0" applyNumberFormat="0" applyBorder="0" applyAlignment="0" applyProtection="0"/>
    <xf numFmtId="0" fontId="134" fillId="62" borderId="0" applyNumberFormat="0" applyBorder="0" applyAlignment="0" applyProtection="0"/>
    <xf numFmtId="0" fontId="134" fillId="62" borderId="0" applyNumberFormat="0" applyBorder="0" applyAlignment="0" applyProtection="0"/>
    <xf numFmtId="0" fontId="134" fillId="62" borderId="0" applyNumberFormat="0" applyBorder="0" applyAlignment="0" applyProtection="0"/>
    <xf numFmtId="0" fontId="18" fillId="75" borderId="0" applyNumberFormat="0" applyBorder="0" applyAlignment="0" applyProtection="0"/>
    <xf numFmtId="0" fontId="134" fillId="62" borderId="0" applyNumberFormat="0" applyBorder="0" applyAlignment="0" applyProtection="0"/>
    <xf numFmtId="0" fontId="134" fillId="62" borderId="0" applyNumberFormat="0" applyBorder="0" applyAlignment="0" applyProtection="0"/>
    <xf numFmtId="0" fontId="134" fillId="62" borderId="0" applyNumberFormat="0" applyBorder="0" applyAlignment="0" applyProtection="0"/>
    <xf numFmtId="0" fontId="134" fillId="0" borderId="0"/>
    <xf numFmtId="0" fontId="134" fillId="0" borderId="0"/>
    <xf numFmtId="0" fontId="134" fillId="54" borderId="0" applyNumberFormat="0" applyBorder="0" applyAlignment="0" applyProtection="0"/>
    <xf numFmtId="0" fontId="134" fillId="54" borderId="0" applyNumberFormat="0" applyBorder="0" applyAlignment="0" applyProtection="0"/>
    <xf numFmtId="0" fontId="134" fillId="9" borderId="0" applyNumberFormat="0" applyBorder="0" applyAlignment="0" applyProtection="0"/>
    <xf numFmtId="0" fontId="134" fillId="62" borderId="0" applyNumberFormat="0" applyBorder="0" applyAlignment="0" applyProtection="0"/>
    <xf numFmtId="166" fontId="61" fillId="0" borderId="0" applyFont="0" applyFill="0" applyBorder="0" applyAlignment="0" applyProtection="0"/>
    <xf numFmtId="0" fontId="134" fillId="0" borderId="0"/>
    <xf numFmtId="0" fontId="134" fillId="62" borderId="0" applyNumberFormat="0" applyBorder="0" applyAlignment="0" applyProtection="0"/>
    <xf numFmtId="0" fontId="134" fillId="0" borderId="0"/>
    <xf numFmtId="0" fontId="134" fillId="0" borderId="0"/>
    <xf numFmtId="0" fontId="134" fillId="46" borderId="0" applyNumberFormat="0" applyBorder="0" applyAlignment="0" applyProtection="0"/>
    <xf numFmtId="0" fontId="134" fillId="62" borderId="0" applyNumberFormat="0" applyBorder="0" applyAlignment="0" applyProtection="0"/>
    <xf numFmtId="0" fontId="134" fillId="62" borderId="0" applyNumberFormat="0" applyBorder="0" applyAlignment="0" applyProtection="0"/>
    <xf numFmtId="0" fontId="134" fillId="0" borderId="0"/>
    <xf numFmtId="0" fontId="134" fillId="0" borderId="0"/>
    <xf numFmtId="0" fontId="134" fillId="62" borderId="0" applyNumberFormat="0" applyBorder="0" applyAlignment="0" applyProtection="0"/>
    <xf numFmtId="0" fontId="134" fillId="0" borderId="0"/>
    <xf numFmtId="0" fontId="134" fillId="0" borderId="0"/>
    <xf numFmtId="0" fontId="134" fillId="39" borderId="0" applyNumberFormat="0" applyBorder="0" applyAlignment="0" applyProtection="0"/>
    <xf numFmtId="0" fontId="134" fillId="62" borderId="0" applyNumberFormat="0" applyBorder="0" applyAlignment="0" applyProtection="0"/>
    <xf numFmtId="0" fontId="134" fillId="62" borderId="0" applyNumberFormat="0" applyBorder="0" applyAlignment="0" applyProtection="0"/>
    <xf numFmtId="0" fontId="134" fillId="0" borderId="0"/>
    <xf numFmtId="0" fontId="134" fillId="0" borderId="0"/>
    <xf numFmtId="0" fontId="134" fillId="39" borderId="0" applyNumberFormat="0" applyBorder="0" applyAlignment="0" applyProtection="0"/>
    <xf numFmtId="0" fontId="134" fillId="62" borderId="0" applyNumberFormat="0" applyBorder="0" applyAlignment="0" applyProtection="0"/>
    <xf numFmtId="0" fontId="134" fillId="0" borderId="0"/>
    <xf numFmtId="0" fontId="134" fillId="0" borderId="0"/>
    <xf numFmtId="0" fontId="134" fillId="51" borderId="0" applyNumberFormat="0" applyBorder="0" applyAlignment="0" applyProtection="0"/>
    <xf numFmtId="0" fontId="134" fillId="39" borderId="0" applyNumberFormat="0" applyBorder="0" applyAlignment="0" applyProtection="0"/>
    <xf numFmtId="0" fontId="134" fillId="62" borderId="0" applyNumberFormat="0" applyBorder="0" applyAlignment="0" applyProtection="0"/>
    <xf numFmtId="0" fontId="134" fillId="55" borderId="0" applyNumberFormat="0" applyBorder="0" applyAlignment="0" applyProtection="0"/>
    <xf numFmtId="0" fontId="134" fillId="47" borderId="0" applyNumberFormat="0" applyBorder="0" applyAlignment="0" applyProtection="0"/>
    <xf numFmtId="0" fontId="134" fillId="54" borderId="0" applyNumberFormat="0" applyBorder="0" applyAlignment="0" applyProtection="0"/>
    <xf numFmtId="0" fontId="134" fillId="39" borderId="0" applyNumberFormat="0" applyBorder="0" applyAlignment="0" applyProtection="0"/>
    <xf numFmtId="0" fontId="134" fillId="15" borderId="0" applyNumberFormat="0" applyBorder="0" applyAlignment="0" applyProtection="0"/>
    <xf numFmtId="0" fontId="134" fillId="62" borderId="0" applyNumberFormat="0" applyBorder="0" applyAlignment="0" applyProtection="0"/>
    <xf numFmtId="0" fontId="134" fillId="39" borderId="0" applyNumberFormat="0" applyBorder="0" applyAlignment="0" applyProtection="0"/>
    <xf numFmtId="0" fontId="134" fillId="62" borderId="0" applyNumberFormat="0" applyBorder="0" applyAlignment="0" applyProtection="0"/>
    <xf numFmtId="0" fontId="134" fillId="0" borderId="0"/>
    <xf numFmtId="0" fontId="134" fillId="39" borderId="0" applyNumberFormat="0" applyBorder="0" applyAlignment="0" applyProtection="0"/>
    <xf numFmtId="0" fontId="134" fillId="55" borderId="0" applyNumberFormat="0" applyBorder="0" applyAlignment="0" applyProtection="0"/>
    <xf numFmtId="0" fontId="134" fillId="62" borderId="0" applyNumberFormat="0" applyBorder="0" applyAlignment="0" applyProtection="0"/>
    <xf numFmtId="0" fontId="134" fillId="39" borderId="0" applyNumberFormat="0" applyBorder="0" applyAlignment="0" applyProtection="0"/>
    <xf numFmtId="0" fontId="134" fillId="62" borderId="0" applyNumberFormat="0" applyBorder="0" applyAlignment="0" applyProtection="0"/>
    <xf numFmtId="0" fontId="134" fillId="39" borderId="0" applyNumberFormat="0" applyBorder="0" applyAlignment="0" applyProtection="0"/>
    <xf numFmtId="0" fontId="134" fillId="53" borderId="0" applyNumberFormat="0" applyBorder="0" applyAlignment="0" applyProtection="0"/>
    <xf numFmtId="0" fontId="134" fillId="62" borderId="0" applyNumberFormat="0" applyBorder="0" applyAlignment="0" applyProtection="0"/>
    <xf numFmtId="0" fontId="134" fillId="47" borderId="0" applyNumberFormat="0" applyBorder="0" applyAlignment="0" applyProtection="0"/>
    <xf numFmtId="0" fontId="134" fillId="0" borderId="0"/>
    <xf numFmtId="0" fontId="134" fillId="47" borderId="0" applyNumberFormat="0" applyBorder="0" applyAlignment="0" applyProtection="0"/>
    <xf numFmtId="0" fontId="134" fillId="41" borderId="0" applyNumberFormat="0" applyBorder="0" applyAlignment="0" applyProtection="0"/>
    <xf numFmtId="0" fontId="134" fillId="51" borderId="0" applyNumberFormat="0" applyBorder="0" applyAlignment="0" applyProtection="0"/>
    <xf numFmtId="0" fontId="134" fillId="47" borderId="0" applyNumberFormat="0" applyBorder="0" applyAlignment="0" applyProtection="0"/>
    <xf numFmtId="0" fontId="134" fillId="0" borderId="0"/>
    <xf numFmtId="0" fontId="134" fillId="55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0" borderId="22" applyNumberFormat="0" applyFont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8" fillId="76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41" fontId="113" fillId="0" borderId="0" applyFont="0" applyFill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1" borderId="0" applyNumberFormat="0" applyBorder="0" applyAlignment="0" applyProtection="0"/>
    <xf numFmtId="0" fontId="134" fillId="41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47" borderId="0" applyNumberFormat="0" applyBorder="0" applyAlignment="0" applyProtection="0"/>
    <xf numFmtId="0" fontId="134" fillId="51" borderId="0" applyNumberFormat="0" applyBorder="0" applyAlignment="0" applyProtection="0"/>
    <xf numFmtId="0" fontId="134" fillId="47" borderId="0" applyNumberFormat="0" applyBorder="0" applyAlignment="0" applyProtection="0"/>
    <xf numFmtId="0" fontId="134" fillId="51" borderId="0" applyNumberFormat="0" applyBorder="0" applyAlignment="0" applyProtection="0"/>
    <xf numFmtId="0" fontId="134" fillId="47" borderId="0" applyNumberFormat="0" applyBorder="0" applyAlignment="0" applyProtection="0"/>
    <xf numFmtId="0" fontId="134" fillId="51" borderId="0" applyNumberFormat="0" applyBorder="0" applyAlignment="0" applyProtection="0"/>
    <xf numFmtId="0" fontId="134" fillId="55" borderId="0" applyNumberFormat="0" applyBorder="0" applyAlignment="0" applyProtection="0"/>
    <xf numFmtId="0" fontId="134" fillId="47" borderId="0" applyNumberFormat="0" applyBorder="0" applyAlignment="0" applyProtection="0"/>
    <xf numFmtId="43" fontId="134" fillId="0" borderId="0" applyFont="0" applyFill="0" applyBorder="0" applyAlignment="0" applyProtection="0"/>
    <xf numFmtId="0" fontId="134" fillId="51" borderId="0" applyNumberFormat="0" applyBorder="0" applyAlignment="0" applyProtection="0"/>
    <xf numFmtId="0" fontId="134" fillId="47" borderId="0" applyNumberFormat="0" applyBorder="0" applyAlignment="0" applyProtection="0"/>
    <xf numFmtId="0" fontId="134" fillId="39" borderId="0" applyNumberFormat="0" applyBorder="0" applyAlignment="0" applyProtection="0"/>
    <xf numFmtId="0" fontId="134" fillId="39" borderId="0" applyNumberFormat="0" applyBorder="0" applyAlignment="0" applyProtection="0"/>
    <xf numFmtId="0" fontId="134" fillId="51" borderId="0" applyNumberFormat="0" applyBorder="0" applyAlignment="0" applyProtection="0"/>
    <xf numFmtId="0" fontId="134" fillId="55" borderId="0" applyNumberFormat="0" applyBorder="0" applyAlignment="0" applyProtection="0"/>
    <xf numFmtId="0" fontId="134" fillId="47" borderId="0" applyNumberFormat="0" applyBorder="0" applyAlignment="0" applyProtection="0"/>
    <xf numFmtId="0" fontId="134" fillId="15" borderId="0" applyNumberFormat="0" applyBorder="0" applyAlignment="0" applyProtection="0"/>
    <xf numFmtId="0" fontId="134" fillId="0" borderId="0"/>
    <xf numFmtId="0" fontId="134" fillId="15" borderId="0" applyNumberFormat="0" applyBorder="0" applyAlignment="0" applyProtection="0"/>
    <xf numFmtId="0" fontId="134" fillId="15" borderId="0" applyNumberFormat="0" applyBorder="0" applyAlignment="0" applyProtection="0"/>
    <xf numFmtId="0" fontId="134" fillId="0" borderId="0"/>
    <xf numFmtId="0" fontId="134" fillId="55" borderId="0" applyNumberFormat="0" applyBorder="0" applyAlignment="0" applyProtection="0"/>
    <xf numFmtId="0" fontId="134" fillId="15" borderId="0" applyNumberFormat="0" applyBorder="0" applyAlignment="0" applyProtection="0"/>
    <xf numFmtId="0" fontId="134" fillId="0" borderId="0"/>
    <xf numFmtId="0" fontId="134" fillId="15" borderId="0" applyNumberFormat="0" applyBorder="0" applyAlignment="0" applyProtection="0"/>
    <xf numFmtId="0" fontId="77" fillId="45" borderId="0" applyNumberFormat="0" applyBorder="0" applyAlignment="0" applyProtection="0"/>
    <xf numFmtId="0" fontId="134" fillId="0" borderId="0"/>
    <xf numFmtId="0" fontId="134" fillId="15" borderId="0" applyNumberFormat="0" applyBorder="0" applyAlignment="0" applyProtection="0"/>
    <xf numFmtId="0" fontId="103" fillId="77" borderId="0" applyNumberFormat="0" applyBorder="0" applyAlignment="0" applyProtection="0"/>
    <xf numFmtId="0" fontId="134" fillId="0" borderId="0"/>
    <xf numFmtId="0" fontId="134" fillId="15" borderId="0" applyNumberFormat="0" applyBorder="0" applyAlignment="0" applyProtection="0"/>
    <xf numFmtId="0" fontId="134" fillId="15" borderId="0" applyNumberFormat="0" applyBorder="0" applyAlignment="0" applyProtection="0"/>
    <xf numFmtId="0" fontId="121" fillId="67" borderId="0" applyNumberFormat="0" applyBorder="0" applyAlignment="0" applyProtection="0"/>
    <xf numFmtId="0" fontId="134" fillId="0" borderId="0"/>
    <xf numFmtId="0" fontId="134" fillId="15" borderId="0" applyNumberFormat="0" applyBorder="0" applyAlignment="0" applyProtection="0"/>
    <xf numFmtId="0" fontId="134" fillId="15" borderId="0" applyNumberFormat="0" applyBorder="0" applyAlignment="0" applyProtection="0"/>
    <xf numFmtId="0" fontId="118" fillId="78" borderId="0" applyNumberFormat="0" applyBorder="0" applyAlignment="0" applyProtection="0"/>
    <xf numFmtId="0" fontId="134" fillId="0" borderId="0"/>
    <xf numFmtId="0" fontId="134" fillId="15" borderId="0" applyNumberFormat="0" applyBorder="0" applyAlignment="0" applyProtection="0"/>
    <xf numFmtId="0" fontId="18" fillId="84" borderId="0" applyNumberFormat="0" applyBorder="0" applyAlignment="0" applyProtection="0"/>
    <xf numFmtId="0" fontId="134" fillId="0" borderId="0"/>
    <xf numFmtId="0" fontId="134" fillId="15" borderId="0" applyNumberFormat="0" applyBorder="0" applyAlignment="0" applyProtection="0"/>
    <xf numFmtId="0" fontId="134" fillId="0" borderId="0"/>
    <xf numFmtId="0" fontId="134" fillId="15" borderId="0" applyNumberFormat="0" applyBorder="0" applyAlignment="0" applyProtection="0"/>
    <xf numFmtId="0" fontId="134" fillId="53" borderId="0" applyNumberFormat="0" applyBorder="0" applyAlignment="0" applyProtection="0"/>
    <xf numFmtId="0" fontId="134" fillId="15" borderId="0" applyNumberFormat="0" applyBorder="0" applyAlignment="0" applyProtection="0"/>
    <xf numFmtId="0" fontId="134" fillId="15" borderId="0" applyNumberFormat="0" applyBorder="0" applyAlignment="0" applyProtection="0"/>
    <xf numFmtId="0" fontId="134" fillId="15" borderId="0" applyNumberFormat="0" applyBorder="0" applyAlignment="0" applyProtection="0"/>
    <xf numFmtId="0" fontId="134" fillId="15" borderId="0" applyNumberFormat="0" applyBorder="0" applyAlignment="0" applyProtection="0"/>
    <xf numFmtId="0" fontId="134" fillId="15" borderId="0" applyNumberFormat="0" applyBorder="0" applyAlignment="0" applyProtection="0"/>
    <xf numFmtId="0" fontId="134" fillId="54" borderId="0" applyNumberFormat="0" applyBorder="0" applyAlignment="0" applyProtection="0"/>
    <xf numFmtId="0" fontId="134" fillId="15" borderId="0" applyNumberFormat="0" applyBorder="0" applyAlignment="0" applyProtection="0"/>
    <xf numFmtId="0" fontId="134" fillId="54" borderId="0" applyNumberFormat="0" applyBorder="0" applyAlignment="0" applyProtection="0"/>
    <xf numFmtId="0" fontId="134" fillId="15" borderId="0" applyNumberFormat="0" applyBorder="0" applyAlignment="0" applyProtection="0"/>
    <xf numFmtId="0" fontId="134" fillId="54" borderId="0" applyNumberFormat="0" applyBorder="0" applyAlignment="0" applyProtection="0"/>
    <xf numFmtId="0" fontId="134" fillId="15" borderId="0" applyNumberFormat="0" applyBorder="0" applyAlignment="0" applyProtection="0"/>
    <xf numFmtId="0" fontId="134" fillId="54" borderId="0" applyNumberFormat="0" applyBorder="0" applyAlignment="0" applyProtection="0"/>
    <xf numFmtId="0" fontId="134" fillId="15" borderId="0" applyNumberFormat="0" applyBorder="0" applyAlignment="0" applyProtection="0"/>
    <xf numFmtId="0" fontId="134" fillId="54" borderId="0" applyNumberFormat="0" applyBorder="0" applyAlignment="0" applyProtection="0"/>
    <xf numFmtId="0" fontId="134" fillId="15" borderId="0" applyNumberFormat="0" applyBorder="0" applyAlignment="0" applyProtection="0"/>
    <xf numFmtId="0" fontId="134" fillId="54" borderId="0" applyNumberFormat="0" applyBorder="0" applyAlignment="0" applyProtection="0"/>
    <xf numFmtId="0" fontId="134" fillId="15" borderId="0" applyNumberFormat="0" applyBorder="0" applyAlignment="0" applyProtection="0"/>
    <xf numFmtId="0" fontId="134" fillId="54" borderId="0" applyNumberFormat="0" applyBorder="0" applyAlignment="0" applyProtection="0"/>
    <xf numFmtId="0" fontId="134" fillId="9" borderId="0" applyNumberFormat="0" applyBorder="0" applyAlignment="0" applyProtection="0"/>
    <xf numFmtId="0" fontId="134" fillId="9" borderId="0" applyNumberFormat="0" applyBorder="0" applyAlignment="0" applyProtection="0"/>
    <xf numFmtId="0" fontId="134" fillId="15" borderId="0" applyNumberFormat="0" applyBorder="0" applyAlignment="0" applyProtection="0"/>
    <xf numFmtId="0" fontId="134" fillId="51" borderId="0" applyNumberFormat="0" applyBorder="0" applyAlignment="0" applyProtection="0"/>
    <xf numFmtId="0" fontId="134" fillId="55" borderId="0" applyNumberFormat="0" applyBorder="0" applyAlignment="0" applyProtection="0"/>
    <xf numFmtId="0" fontId="134" fillId="51" borderId="0" applyNumberFormat="0" applyBorder="0" applyAlignment="0" applyProtection="0"/>
    <xf numFmtId="0" fontId="134" fillId="55" borderId="0" applyNumberFormat="0" applyBorder="0" applyAlignment="0" applyProtection="0"/>
    <xf numFmtId="0" fontId="134" fillId="51" borderId="0" applyNumberFormat="0" applyBorder="0" applyAlignment="0" applyProtection="0"/>
    <xf numFmtId="0" fontId="134" fillId="55" borderId="0" applyNumberFormat="0" applyBorder="0" applyAlignment="0" applyProtection="0"/>
    <xf numFmtId="0" fontId="134" fillId="55" borderId="0" applyNumberFormat="0" applyBorder="0" applyAlignment="0" applyProtection="0"/>
    <xf numFmtId="0" fontId="134" fillId="51" borderId="0" applyNumberFormat="0" applyBorder="0" applyAlignment="0" applyProtection="0"/>
    <xf numFmtId="0" fontId="134" fillId="55" borderId="0" applyNumberFormat="0" applyBorder="0" applyAlignment="0" applyProtection="0"/>
    <xf numFmtId="0" fontId="134" fillId="55" borderId="0" applyNumberFormat="0" applyBorder="0" applyAlignment="0" applyProtection="0"/>
    <xf numFmtId="0" fontId="134" fillId="0" borderId="0"/>
    <xf numFmtId="0" fontId="134" fillId="55" borderId="0" applyNumberFormat="0" applyBorder="0" applyAlignment="0" applyProtection="0"/>
    <xf numFmtId="0" fontId="134" fillId="0" borderId="0"/>
    <xf numFmtId="0" fontId="134" fillId="55" borderId="0" applyNumberFormat="0" applyBorder="0" applyAlignment="0" applyProtection="0"/>
    <xf numFmtId="0" fontId="134" fillId="0" borderId="0"/>
    <xf numFmtId="0" fontId="134" fillId="55" borderId="0" applyNumberFormat="0" applyBorder="0" applyAlignment="0" applyProtection="0"/>
    <xf numFmtId="0" fontId="134" fillId="0" borderId="0"/>
    <xf numFmtId="0" fontId="134" fillId="55" borderId="0" applyNumberFormat="0" applyBorder="0" applyAlignment="0" applyProtection="0"/>
    <xf numFmtId="0" fontId="134" fillId="0" borderId="0"/>
    <xf numFmtId="0" fontId="134" fillId="51" borderId="0" applyNumberFormat="0" applyBorder="0" applyAlignment="0" applyProtection="0"/>
    <xf numFmtId="0" fontId="18" fillId="80" borderId="0" applyNumberFormat="0" applyBorder="0" applyAlignment="0" applyProtection="0"/>
    <xf numFmtId="0" fontId="134" fillId="55" borderId="0" applyNumberFormat="0" applyBorder="0" applyAlignment="0" applyProtection="0"/>
    <xf numFmtId="0" fontId="134" fillId="0" borderId="0"/>
    <xf numFmtId="0" fontId="134" fillId="55" borderId="0" applyNumberFormat="0" applyBorder="0" applyAlignment="0" applyProtection="0"/>
    <xf numFmtId="0" fontId="134" fillId="0" borderId="0"/>
    <xf numFmtId="0" fontId="134" fillId="55" borderId="0" applyNumberFormat="0" applyBorder="0" applyAlignment="0" applyProtection="0"/>
    <xf numFmtId="0" fontId="134" fillId="0" borderId="0"/>
    <xf numFmtId="0" fontId="134" fillId="55" borderId="0" applyNumberFormat="0" applyBorder="0" applyAlignment="0" applyProtection="0"/>
    <xf numFmtId="0" fontId="134" fillId="0" borderId="0"/>
    <xf numFmtId="0" fontId="134" fillId="55" borderId="0" applyNumberFormat="0" applyBorder="0" applyAlignment="0" applyProtection="0"/>
    <xf numFmtId="0" fontId="134" fillId="0" borderId="0"/>
    <xf numFmtId="0" fontId="134" fillId="55" borderId="0" applyNumberFormat="0" applyBorder="0" applyAlignment="0" applyProtection="0"/>
    <xf numFmtId="0" fontId="134" fillId="0" borderId="0"/>
    <xf numFmtId="0" fontId="134" fillId="55" borderId="0" applyNumberFormat="0" applyBorder="0" applyAlignment="0" applyProtection="0"/>
    <xf numFmtId="0" fontId="134" fillId="55" borderId="0" applyNumberFormat="0" applyBorder="0" applyAlignment="0" applyProtection="0"/>
    <xf numFmtId="0" fontId="134" fillId="54" borderId="0" applyNumberFormat="0" applyBorder="0" applyAlignment="0" applyProtection="0"/>
    <xf numFmtId="0" fontId="18" fillId="81" borderId="0" applyNumberFormat="0" applyBorder="0" applyAlignment="0" applyProtection="0"/>
    <xf numFmtId="0" fontId="134" fillId="9" borderId="0" applyNumberFormat="0" applyBorder="0" applyAlignment="0" applyProtection="0"/>
    <xf numFmtId="0" fontId="134" fillId="55" borderId="0" applyNumberFormat="0" applyBorder="0" applyAlignment="0" applyProtection="0"/>
    <xf numFmtId="0" fontId="134" fillId="39" borderId="0" applyNumberFormat="0" applyBorder="0" applyAlignment="0" applyProtection="0"/>
    <xf numFmtId="0" fontId="134" fillId="53" borderId="0" applyNumberFormat="0" applyBorder="0" applyAlignment="0" applyProtection="0"/>
    <xf numFmtId="0" fontId="134" fillId="53" borderId="0" applyNumberFormat="0" applyBorder="0" applyAlignment="0" applyProtection="0"/>
    <xf numFmtId="0" fontId="134" fillId="53" borderId="0" applyNumberFormat="0" applyBorder="0" applyAlignment="0" applyProtection="0"/>
    <xf numFmtId="0" fontId="134" fillId="53" borderId="0" applyNumberFormat="0" applyBorder="0" applyAlignment="0" applyProtection="0"/>
    <xf numFmtId="0" fontId="134" fillId="53" borderId="0" applyNumberFormat="0" applyBorder="0" applyAlignment="0" applyProtection="0"/>
    <xf numFmtId="0" fontId="134" fillId="53" borderId="0" applyNumberFormat="0" applyBorder="0" applyAlignment="0" applyProtection="0"/>
    <xf numFmtId="0" fontId="134" fillId="53" borderId="0" applyNumberFormat="0" applyBorder="0" applyAlignment="0" applyProtection="0"/>
    <xf numFmtId="0" fontId="134" fillId="53" borderId="0" applyNumberFormat="0" applyBorder="0" applyAlignment="0" applyProtection="0"/>
    <xf numFmtId="0" fontId="134" fillId="53" borderId="0" applyNumberFormat="0" applyBorder="0" applyAlignment="0" applyProtection="0"/>
    <xf numFmtId="0" fontId="134" fillId="53" borderId="0" applyNumberFormat="0" applyBorder="0" applyAlignment="0" applyProtection="0"/>
    <xf numFmtId="0" fontId="18" fillId="86" borderId="0" applyNumberFormat="0" applyBorder="0" applyAlignment="0" applyProtection="0"/>
    <xf numFmtId="0" fontId="134" fillId="53" borderId="0" applyNumberFormat="0" applyBorder="0" applyAlignment="0" applyProtection="0"/>
    <xf numFmtId="0" fontId="134" fillId="53" borderId="0" applyNumberFormat="0" applyBorder="0" applyAlignment="0" applyProtection="0"/>
    <xf numFmtId="0" fontId="134" fillId="53" borderId="0" applyNumberFormat="0" applyBorder="0" applyAlignment="0" applyProtection="0"/>
    <xf numFmtId="0" fontId="134" fillId="53" borderId="0" applyNumberFormat="0" applyBorder="0" applyAlignment="0" applyProtection="0"/>
    <xf numFmtId="0" fontId="134" fillId="53" borderId="0" applyNumberFormat="0" applyBorder="0" applyAlignment="0" applyProtection="0"/>
    <xf numFmtId="0" fontId="134" fillId="54" borderId="0" applyNumberFormat="0" applyBorder="0" applyAlignment="0" applyProtection="0"/>
    <xf numFmtId="0" fontId="134" fillId="53" borderId="0" applyNumberFormat="0" applyBorder="0" applyAlignment="0" applyProtection="0"/>
    <xf numFmtId="0" fontId="134" fillId="46" borderId="0" applyNumberFormat="0" applyBorder="0" applyAlignment="0" applyProtection="0"/>
    <xf numFmtId="0" fontId="134" fillId="53" borderId="0" applyNumberFormat="0" applyBorder="0" applyAlignment="0" applyProtection="0"/>
    <xf numFmtId="0" fontId="134" fillId="53" borderId="0" applyNumberFormat="0" applyBorder="0" applyAlignment="0" applyProtection="0"/>
    <xf numFmtId="0" fontId="134" fillId="53" borderId="0" applyNumberFormat="0" applyBorder="0" applyAlignment="0" applyProtection="0"/>
    <xf numFmtId="0" fontId="134" fillId="53" borderId="0" applyNumberFormat="0" applyBorder="0" applyAlignment="0" applyProtection="0"/>
    <xf numFmtId="0" fontId="134" fillId="40" borderId="22" applyNumberFormat="0" applyFont="0" applyAlignment="0" applyProtection="0"/>
    <xf numFmtId="0" fontId="134" fillId="53" borderId="0" applyNumberFormat="0" applyBorder="0" applyAlignment="0" applyProtection="0"/>
    <xf numFmtId="0" fontId="134" fillId="53" borderId="0" applyNumberFormat="0" applyBorder="0" applyAlignment="0" applyProtection="0"/>
    <xf numFmtId="0" fontId="134" fillId="40" borderId="22" applyNumberFormat="0" applyFont="0" applyAlignment="0" applyProtection="0"/>
    <xf numFmtId="0" fontId="134" fillId="9" borderId="0" applyNumberFormat="0" applyBorder="0" applyAlignment="0" applyProtection="0"/>
    <xf numFmtId="0" fontId="134" fillId="9" borderId="0" applyNumberFormat="0" applyBorder="0" applyAlignment="0" applyProtection="0"/>
    <xf numFmtId="0" fontId="134" fillId="9" borderId="0" applyNumberFormat="0" applyBorder="0" applyAlignment="0" applyProtection="0"/>
    <xf numFmtId="0" fontId="134" fillId="9" borderId="0" applyNumberFormat="0" applyBorder="0" applyAlignment="0" applyProtection="0"/>
    <xf numFmtId="0" fontId="134" fillId="9" borderId="0" applyNumberFormat="0" applyBorder="0" applyAlignment="0" applyProtection="0"/>
    <xf numFmtId="0" fontId="119" fillId="58" borderId="32" applyNumberFormat="0" applyAlignment="0" applyProtection="0"/>
    <xf numFmtId="0" fontId="134" fillId="9" borderId="0" applyNumberFormat="0" applyBorder="0" applyAlignment="0" applyProtection="0"/>
    <xf numFmtId="0" fontId="134" fillId="9" borderId="0" applyNumberFormat="0" applyBorder="0" applyAlignment="0" applyProtection="0"/>
    <xf numFmtId="0" fontId="134" fillId="9" borderId="0" applyNumberFormat="0" applyBorder="0" applyAlignment="0" applyProtection="0"/>
    <xf numFmtId="0" fontId="134" fillId="9" borderId="0" applyNumberFormat="0" applyBorder="0" applyAlignment="0" applyProtection="0"/>
    <xf numFmtId="0" fontId="134" fillId="9" borderId="0" applyNumberFormat="0" applyBorder="0" applyAlignment="0" applyProtection="0"/>
    <xf numFmtId="0" fontId="18" fillId="80" borderId="0" applyNumberFormat="0" applyBorder="0" applyAlignment="0" applyProtection="0"/>
    <xf numFmtId="0" fontId="134" fillId="9" borderId="0" applyNumberFormat="0" applyBorder="0" applyAlignment="0" applyProtection="0"/>
    <xf numFmtId="0" fontId="115" fillId="66" borderId="0" applyNumberFormat="0" applyBorder="0" applyAlignment="0" applyProtection="0"/>
    <xf numFmtId="0" fontId="134" fillId="54" borderId="0" applyNumberFormat="0" applyBorder="0" applyAlignment="0" applyProtection="0"/>
    <xf numFmtId="0" fontId="134" fillId="46" borderId="0" applyNumberFormat="0" applyBorder="0" applyAlignment="0" applyProtection="0"/>
    <xf numFmtId="0" fontId="134" fillId="9" borderId="0" applyNumberFormat="0" applyBorder="0" applyAlignment="0" applyProtection="0"/>
    <xf numFmtId="0" fontId="134" fillId="9" borderId="0" applyNumberFormat="0" applyBorder="0" applyAlignment="0" applyProtection="0"/>
    <xf numFmtId="0" fontId="134" fillId="9" borderId="0" applyNumberFormat="0" applyBorder="0" applyAlignment="0" applyProtection="0"/>
    <xf numFmtId="0" fontId="134" fillId="54" borderId="0" applyNumberFormat="0" applyBorder="0" applyAlignment="0" applyProtection="0"/>
    <xf numFmtId="0" fontId="134" fillId="54" borderId="0" applyNumberFormat="0" applyBorder="0" applyAlignment="0" applyProtection="0"/>
    <xf numFmtId="0" fontId="134" fillId="9" borderId="0" applyNumberFormat="0" applyBorder="0" applyAlignment="0" applyProtection="0"/>
    <xf numFmtId="0" fontId="134" fillId="9" borderId="0" applyNumberFormat="0" applyBorder="0" applyAlignment="0" applyProtection="0"/>
    <xf numFmtId="0" fontId="134" fillId="9" borderId="0" applyNumberFormat="0" applyBorder="0" applyAlignment="0" applyProtection="0"/>
    <xf numFmtId="0" fontId="77" fillId="68" borderId="0" applyNumberFormat="0" applyBorder="0" applyAlignment="0" applyProtection="0"/>
    <xf numFmtId="0" fontId="134" fillId="54" borderId="0" applyNumberFormat="0" applyBorder="0" applyAlignment="0" applyProtection="0"/>
    <xf numFmtId="0" fontId="134" fillId="9" borderId="0" applyNumberFormat="0" applyBorder="0" applyAlignment="0" applyProtection="0"/>
    <xf numFmtId="0" fontId="134" fillId="9" borderId="0" applyNumberFormat="0" applyBorder="0" applyAlignment="0" applyProtection="0"/>
    <xf numFmtId="0" fontId="103" fillId="73" borderId="0" applyNumberFormat="0" applyBorder="0" applyAlignment="0" applyProtection="0"/>
    <xf numFmtId="0" fontId="134" fillId="54" borderId="0" applyNumberFormat="0" applyBorder="0" applyAlignment="0" applyProtection="0"/>
    <xf numFmtId="0" fontId="134" fillId="9" borderId="0" applyNumberFormat="0" applyBorder="0" applyAlignment="0" applyProtection="0"/>
    <xf numFmtId="0" fontId="134" fillId="9" borderId="0" applyNumberFormat="0" applyBorder="0" applyAlignment="0" applyProtection="0"/>
    <xf numFmtId="0" fontId="134" fillId="9" borderId="0" applyNumberFormat="0" applyBorder="0" applyAlignment="0" applyProtection="0"/>
    <xf numFmtId="0" fontId="134" fillId="9" borderId="0" applyNumberFormat="0" applyBorder="0" applyAlignment="0" applyProtection="0"/>
    <xf numFmtId="0" fontId="134" fillId="9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8" fillId="77" borderId="0" applyNumberFormat="0" applyBorder="0" applyAlignment="0" applyProtection="0"/>
    <xf numFmtId="0" fontId="134" fillId="41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51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77" fillId="69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03" fillId="79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6" borderId="0" applyNumberFormat="0" applyBorder="0" applyAlignment="0" applyProtection="0"/>
    <xf numFmtId="0" fontId="134" fillId="41" borderId="0" applyNumberFormat="0" applyBorder="0" applyAlignment="0" applyProtection="0"/>
    <xf numFmtId="0" fontId="134" fillId="41" borderId="0" applyNumberFormat="0" applyBorder="0" applyAlignment="0" applyProtection="0"/>
    <xf numFmtId="0" fontId="134" fillId="41" borderId="0" applyNumberFormat="0" applyBorder="0" applyAlignment="0" applyProtection="0"/>
    <xf numFmtId="0" fontId="134" fillId="41" borderId="0" applyNumberFormat="0" applyBorder="0" applyAlignment="0" applyProtection="0"/>
    <xf numFmtId="0" fontId="134" fillId="41" borderId="0" applyNumberFormat="0" applyBorder="0" applyAlignment="0" applyProtection="0"/>
    <xf numFmtId="0" fontId="134" fillId="41" borderId="0" applyNumberFormat="0" applyBorder="0" applyAlignment="0" applyProtection="0"/>
    <xf numFmtId="0" fontId="134" fillId="41" borderId="0" applyNumberFormat="0" applyBorder="0" applyAlignment="0" applyProtection="0"/>
    <xf numFmtId="0" fontId="134" fillId="41" borderId="0" applyNumberFormat="0" applyBorder="0" applyAlignment="0" applyProtection="0"/>
    <xf numFmtId="0" fontId="18" fillId="73" borderId="0" applyNumberFormat="0" applyBorder="0" applyAlignment="0" applyProtection="0"/>
    <xf numFmtId="0" fontId="134" fillId="41" borderId="0" applyNumberFormat="0" applyBorder="0" applyAlignment="0" applyProtection="0"/>
    <xf numFmtId="0" fontId="126" fillId="0" borderId="0" applyNumberFormat="0" applyFill="0" applyBorder="0" applyAlignment="0" applyProtection="0"/>
    <xf numFmtId="0" fontId="134" fillId="0" borderId="0"/>
    <xf numFmtId="0" fontId="134" fillId="41" borderId="0" applyNumberFormat="0" applyBorder="0" applyAlignment="0" applyProtection="0"/>
    <xf numFmtId="0" fontId="77" fillId="70" borderId="0" applyNumberFormat="0" applyBorder="0" applyAlignment="0" applyProtection="0"/>
    <xf numFmtId="0" fontId="134" fillId="41" borderId="0" applyNumberFormat="0" applyBorder="0" applyAlignment="0" applyProtection="0"/>
    <xf numFmtId="0" fontId="134" fillId="40" borderId="22" applyNumberFormat="0" applyFont="0" applyAlignment="0" applyProtection="0"/>
    <xf numFmtId="0" fontId="134" fillId="41" borderId="0" applyNumberFormat="0" applyBorder="0" applyAlignment="0" applyProtection="0"/>
    <xf numFmtId="0" fontId="103" fillId="87" borderId="0" applyNumberFormat="0" applyBorder="0" applyAlignment="0" applyProtection="0"/>
    <xf numFmtId="0" fontId="134" fillId="41" borderId="0" applyNumberFormat="0" applyBorder="0" applyAlignment="0" applyProtection="0"/>
    <xf numFmtId="0" fontId="134" fillId="41" borderId="0" applyNumberFormat="0" applyBorder="0" applyAlignment="0" applyProtection="0"/>
    <xf numFmtId="0" fontId="134" fillId="41" borderId="0" applyNumberFormat="0" applyBorder="0" applyAlignment="0" applyProtection="0"/>
    <xf numFmtId="0" fontId="134" fillId="39" borderId="0" applyNumberFormat="0" applyBorder="0" applyAlignment="0" applyProtection="0"/>
    <xf numFmtId="0" fontId="77" fillId="63" borderId="0" applyNumberFormat="0" applyBorder="0" applyAlignment="0" applyProtection="0"/>
    <xf numFmtId="0" fontId="134" fillId="39" borderId="0" applyNumberFormat="0" applyBorder="0" applyAlignment="0" applyProtection="0"/>
    <xf numFmtId="0" fontId="134" fillId="0" borderId="0"/>
    <xf numFmtId="0" fontId="134" fillId="0" borderId="0"/>
    <xf numFmtId="0" fontId="134" fillId="39" borderId="0" applyNumberFormat="0" applyBorder="0" applyAlignment="0" applyProtection="0"/>
    <xf numFmtId="0" fontId="103" fillId="83" borderId="0" applyNumberFormat="0" applyBorder="0" applyAlignment="0" applyProtection="0"/>
    <xf numFmtId="0" fontId="134" fillId="39" borderId="0" applyNumberFormat="0" applyBorder="0" applyAlignment="0" applyProtection="0"/>
    <xf numFmtId="0" fontId="134" fillId="39" borderId="0" applyNumberFormat="0" applyBorder="0" applyAlignment="0" applyProtection="0"/>
    <xf numFmtId="0" fontId="134" fillId="39" borderId="0" applyNumberFormat="0" applyBorder="0" applyAlignment="0" applyProtection="0"/>
    <xf numFmtId="0" fontId="134" fillId="39" borderId="0" applyNumberFormat="0" applyBorder="0" applyAlignment="0" applyProtection="0"/>
    <xf numFmtId="0" fontId="134" fillId="39" borderId="0" applyNumberFormat="0" applyBorder="0" applyAlignment="0" applyProtection="0"/>
    <xf numFmtId="43" fontId="134" fillId="0" borderId="0" applyFont="0" applyFill="0" applyBorder="0" applyAlignment="0" applyProtection="0"/>
    <xf numFmtId="0" fontId="134" fillId="39" borderId="0" applyNumberFormat="0" applyBorder="0" applyAlignment="0" applyProtection="0"/>
    <xf numFmtId="0" fontId="18" fillId="84" borderId="0" applyNumberFormat="0" applyBorder="0" applyAlignment="0" applyProtection="0"/>
    <xf numFmtId="43" fontId="134" fillId="0" borderId="0" applyFont="0" applyFill="0" applyBorder="0" applyAlignment="0" applyProtection="0"/>
    <xf numFmtId="0" fontId="134" fillId="39" borderId="0" applyNumberFormat="0" applyBorder="0" applyAlignment="0" applyProtection="0"/>
    <xf numFmtId="43" fontId="134" fillId="0" borderId="0" applyFont="0" applyFill="0" applyBorder="0" applyAlignment="0" applyProtection="0"/>
    <xf numFmtId="0" fontId="134" fillId="39" borderId="0" applyNumberFormat="0" applyBorder="0" applyAlignment="0" applyProtection="0"/>
    <xf numFmtId="0" fontId="77" fillId="71" borderId="0" applyNumberFormat="0" applyBorder="0" applyAlignment="0" applyProtection="0"/>
    <xf numFmtId="0" fontId="134" fillId="39" borderId="0" applyNumberFormat="0" applyBorder="0" applyAlignment="0" applyProtection="0"/>
    <xf numFmtId="0" fontId="134" fillId="39" borderId="0" applyNumberFormat="0" applyBorder="0" applyAlignment="0" applyProtection="0"/>
    <xf numFmtId="0" fontId="134" fillId="39" borderId="0" applyNumberFormat="0" applyBorder="0" applyAlignment="0" applyProtection="0"/>
    <xf numFmtId="0" fontId="134" fillId="39" borderId="0" applyNumberFormat="0" applyBorder="0" applyAlignment="0" applyProtection="0"/>
    <xf numFmtId="0" fontId="134" fillId="39" borderId="0" applyNumberFormat="0" applyBorder="0" applyAlignment="0" applyProtection="0"/>
    <xf numFmtId="0" fontId="134" fillId="39" borderId="0" applyNumberFormat="0" applyBorder="0" applyAlignment="0" applyProtection="0"/>
    <xf numFmtId="0" fontId="134" fillId="51" borderId="0" applyNumberFormat="0" applyBorder="0" applyAlignment="0" applyProtection="0"/>
    <xf numFmtId="0" fontId="77" fillId="38" borderId="0" applyNumberFormat="0" applyBorder="0" applyAlignment="0" applyProtection="0"/>
    <xf numFmtId="0" fontId="134" fillId="51" borderId="0" applyNumberFormat="0" applyBorder="0" applyAlignment="0" applyProtection="0"/>
    <xf numFmtId="0" fontId="103" fillId="85" borderId="0" applyNumberFormat="0" applyBorder="0" applyAlignment="0" applyProtection="0"/>
    <xf numFmtId="0" fontId="134" fillId="51" borderId="0" applyNumberFormat="0" applyBorder="0" applyAlignment="0" applyProtection="0"/>
    <xf numFmtId="0" fontId="134" fillId="51" borderId="0" applyNumberFormat="0" applyBorder="0" applyAlignment="0" applyProtection="0"/>
    <xf numFmtId="0" fontId="106" fillId="52" borderId="25" applyNumberFormat="0" applyAlignment="0" applyProtection="0"/>
    <xf numFmtId="0" fontId="134" fillId="51" borderId="0" applyNumberFormat="0" applyBorder="0" applyAlignment="0" applyProtection="0"/>
    <xf numFmtId="0" fontId="134" fillId="51" borderId="0" applyNumberFormat="0" applyBorder="0" applyAlignment="0" applyProtection="0"/>
    <xf numFmtId="0" fontId="134" fillId="0" borderId="0"/>
    <xf numFmtId="0" fontId="109" fillId="58" borderId="27" applyNumberFormat="0" applyAlignment="0" applyProtection="0"/>
    <xf numFmtId="0" fontId="134" fillId="51" borderId="0" applyNumberFormat="0" applyBorder="0" applyAlignment="0" applyProtection="0"/>
    <xf numFmtId="0" fontId="134" fillId="51" borderId="0" applyNumberFormat="0" applyBorder="0" applyAlignment="0" applyProtection="0"/>
    <xf numFmtId="0" fontId="134" fillId="51" borderId="0" applyNumberFormat="0" applyBorder="0" applyAlignment="0" applyProtection="0"/>
    <xf numFmtId="0" fontId="134" fillId="51" borderId="0" applyNumberFormat="0" applyBorder="0" applyAlignment="0" applyProtection="0"/>
    <xf numFmtId="0" fontId="134" fillId="51" borderId="0" applyNumberFormat="0" applyBorder="0" applyAlignment="0" applyProtection="0"/>
    <xf numFmtId="0" fontId="134" fillId="51" borderId="0" applyNumberFormat="0" applyBorder="0" applyAlignment="0" applyProtection="0"/>
    <xf numFmtId="0" fontId="134" fillId="51" borderId="0" applyNumberFormat="0" applyBorder="0" applyAlignment="0" applyProtection="0"/>
    <xf numFmtId="0" fontId="134" fillId="54" borderId="0" applyNumberFormat="0" applyBorder="0" applyAlignment="0" applyProtection="0"/>
    <xf numFmtId="0" fontId="134" fillId="54" borderId="0" applyNumberFormat="0" applyBorder="0" applyAlignment="0" applyProtection="0"/>
    <xf numFmtId="0" fontId="134" fillId="54" borderId="0" applyNumberFormat="0" applyBorder="0" applyAlignment="0" applyProtection="0"/>
    <xf numFmtId="0" fontId="134" fillId="54" borderId="0" applyNumberFormat="0" applyBorder="0" applyAlignment="0" applyProtection="0"/>
    <xf numFmtId="0" fontId="134" fillId="54" borderId="0" applyNumberFormat="0" applyBorder="0" applyAlignment="0" applyProtection="0"/>
    <xf numFmtId="0" fontId="134" fillId="54" borderId="0" applyNumberFormat="0" applyBorder="0" applyAlignment="0" applyProtection="0"/>
    <xf numFmtId="0" fontId="134" fillId="54" borderId="0" applyNumberFormat="0" applyBorder="0" applyAlignment="0" applyProtection="0"/>
    <xf numFmtId="0" fontId="134" fillId="54" borderId="0" applyNumberFormat="0" applyBorder="0" applyAlignment="0" applyProtection="0"/>
    <xf numFmtId="0" fontId="134" fillId="54" borderId="0" applyNumberFormat="0" applyBorder="0" applyAlignment="0" applyProtection="0"/>
    <xf numFmtId="0" fontId="134" fillId="54" borderId="0" applyNumberFormat="0" applyBorder="0" applyAlignment="0" applyProtection="0"/>
    <xf numFmtId="0" fontId="134" fillId="54" borderId="0" applyNumberFormat="0" applyBorder="0" applyAlignment="0" applyProtection="0"/>
    <xf numFmtId="0" fontId="134" fillId="54" borderId="0" applyNumberFormat="0" applyBorder="0" applyAlignment="0" applyProtection="0"/>
    <xf numFmtId="0" fontId="120" fillId="76" borderId="0" applyNumberFormat="0" applyBorder="0" applyAlignment="0" applyProtection="0"/>
    <xf numFmtId="0" fontId="110" fillId="59" borderId="28" applyNumberFormat="0" applyAlignment="0" applyProtection="0"/>
    <xf numFmtId="43" fontId="134" fillId="0" borderId="0" applyFont="0" applyFill="0" applyBorder="0" applyAlignment="0" applyProtection="0"/>
    <xf numFmtId="0" fontId="122" fillId="0" borderId="26" applyNumberFormat="0" applyFill="0" applyAlignment="0" applyProtection="0"/>
    <xf numFmtId="0" fontId="61" fillId="0" borderId="0"/>
    <xf numFmtId="0" fontId="124" fillId="0" borderId="35" applyNumberFormat="0" applyFill="0" applyAlignment="0" applyProtection="0"/>
    <xf numFmtId="0" fontId="77" fillId="56" borderId="0" applyNumberFormat="0" applyBorder="0" applyAlignment="0" applyProtection="0"/>
    <xf numFmtId="0" fontId="103" fillId="82" borderId="0" applyNumberFormat="0" applyBorder="0" applyAlignment="0" applyProtection="0"/>
    <xf numFmtId="0" fontId="127" fillId="75" borderId="0" applyNumberFormat="0" applyBorder="0" applyAlignment="0" applyProtection="0"/>
    <xf numFmtId="0" fontId="77" fillId="43" borderId="0" applyNumberFormat="0" applyBorder="0" applyAlignment="0" applyProtection="0"/>
    <xf numFmtId="0" fontId="77" fillId="50" borderId="0" applyNumberFormat="0" applyBorder="0" applyAlignment="0" applyProtection="0"/>
    <xf numFmtId="0" fontId="103" fillId="79" borderId="0" applyNumberFormat="0" applyBorder="0" applyAlignment="0" applyProtection="0"/>
    <xf numFmtId="0" fontId="77" fillId="64" borderId="0" applyNumberFormat="0" applyBorder="0" applyAlignment="0" applyProtection="0"/>
    <xf numFmtId="0" fontId="103" fillId="87" borderId="0" applyNumberFormat="0" applyBorder="0" applyAlignment="0" applyProtection="0"/>
    <xf numFmtId="0" fontId="125" fillId="65" borderId="24" applyNumberFormat="0" applyAlignment="0" applyProtection="0"/>
    <xf numFmtId="0" fontId="128" fillId="86" borderId="32" applyNumberFormat="0" applyAlignment="0" applyProtection="0"/>
    <xf numFmtId="168" fontId="18" fillId="0" borderId="0" applyBorder="0" applyProtection="0"/>
    <xf numFmtId="0" fontId="129" fillId="0" borderId="0"/>
    <xf numFmtId="0" fontId="130" fillId="57" borderId="0" applyNumberFormat="0" applyBorder="0" applyAlignment="0" applyProtection="0"/>
    <xf numFmtId="0" fontId="134" fillId="0" borderId="0"/>
    <xf numFmtId="0" fontId="134" fillId="40" borderId="22" applyNumberFormat="0" applyFont="0" applyAlignment="0" applyProtection="0"/>
    <xf numFmtId="42" fontId="113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34" fillId="0" borderId="0"/>
    <xf numFmtId="0" fontId="129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8" fillId="0" borderId="0"/>
    <xf numFmtId="0" fontId="61" fillId="0" borderId="0"/>
    <xf numFmtId="0" fontId="134" fillId="0" borderId="0"/>
    <xf numFmtId="0" fontId="134" fillId="0" borderId="0"/>
    <xf numFmtId="0" fontId="134" fillId="0" borderId="0"/>
    <xf numFmtId="0" fontId="79" fillId="0" borderId="0"/>
    <xf numFmtId="0" fontId="134" fillId="0" borderId="0"/>
    <xf numFmtId="0" fontId="134" fillId="0" borderId="0"/>
    <xf numFmtId="0" fontId="61" fillId="0" borderId="0"/>
    <xf numFmtId="0" fontId="61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40" borderId="22" applyNumberFormat="0" applyFont="0" applyAlignment="0" applyProtection="0"/>
    <xf numFmtId="166" fontId="134" fillId="0" borderId="0" applyFont="0" applyFill="0" applyBorder="0" applyAlignment="0" applyProtection="0"/>
    <xf numFmtId="0" fontId="134" fillId="0" borderId="0"/>
    <xf numFmtId="0" fontId="134" fillId="40" borderId="22" applyNumberFormat="0" applyFont="0" applyAlignment="0" applyProtection="0"/>
    <xf numFmtId="166" fontId="134" fillId="0" borderId="0" applyFont="0" applyFill="0" applyBorder="0" applyAlignment="0" applyProtection="0"/>
    <xf numFmtId="0" fontId="134" fillId="0" borderId="0"/>
    <xf numFmtId="0" fontId="134" fillId="40" borderId="22" applyNumberFormat="0" applyFont="0" applyAlignment="0" applyProtection="0"/>
    <xf numFmtId="166" fontId="134" fillId="0" borderId="0" applyFont="0" applyFill="0" applyBorder="0" applyAlignment="0" applyProtection="0"/>
    <xf numFmtId="0" fontId="134" fillId="0" borderId="0"/>
    <xf numFmtId="0" fontId="134" fillId="40" borderId="22" applyNumberFormat="0" applyFont="0" applyAlignment="0" applyProtection="0"/>
    <xf numFmtId="0" fontId="61" fillId="0" borderId="0"/>
    <xf numFmtId="0" fontId="134" fillId="0" borderId="0"/>
    <xf numFmtId="0" fontId="18" fillId="0" borderId="0"/>
    <xf numFmtId="0" fontId="134" fillId="40" borderId="22" applyNumberFormat="0" applyFont="0" applyAlignment="0" applyProtection="0"/>
    <xf numFmtId="0" fontId="134" fillId="40" borderId="22" applyNumberFormat="0" applyFont="0" applyAlignment="0" applyProtection="0"/>
    <xf numFmtId="0" fontId="134" fillId="40" borderId="22" applyNumberFormat="0" applyFont="0" applyAlignment="0" applyProtection="0"/>
    <xf numFmtId="0" fontId="134" fillId="40" borderId="22" applyNumberFormat="0" applyFont="0" applyAlignment="0" applyProtection="0"/>
    <xf numFmtId="0" fontId="132" fillId="0" borderId="0" applyBorder="0" applyProtection="0"/>
    <xf numFmtId="0" fontId="134" fillId="40" borderId="22" applyNumberFormat="0" applyFont="0" applyAlignment="0" applyProtection="0"/>
    <xf numFmtId="0" fontId="134" fillId="40" borderId="22" applyNumberFormat="0" applyFont="0" applyAlignment="0" applyProtection="0"/>
    <xf numFmtId="0" fontId="134" fillId="40" borderId="22" applyNumberFormat="0" applyFont="0" applyAlignment="0" applyProtection="0"/>
    <xf numFmtId="0" fontId="134" fillId="40" borderId="22" applyNumberFormat="0" applyFont="0" applyAlignment="0" applyProtection="0"/>
    <xf numFmtId="0" fontId="134" fillId="40" borderId="22" applyNumberFormat="0" applyFont="0" applyAlignment="0" applyProtection="0"/>
    <xf numFmtId="0" fontId="134" fillId="40" borderId="22" applyNumberFormat="0" applyFont="0" applyAlignment="0" applyProtection="0"/>
    <xf numFmtId="0" fontId="134" fillId="40" borderId="22" applyNumberFormat="0" applyFont="0" applyAlignment="0" applyProtection="0"/>
    <xf numFmtId="0" fontId="134" fillId="40" borderId="22" applyNumberFormat="0" applyFont="0" applyAlignment="0" applyProtection="0"/>
    <xf numFmtId="0" fontId="18" fillId="88" borderId="38" applyNumberFormat="0" applyFont="0" applyAlignment="0" applyProtection="0"/>
    <xf numFmtId="0" fontId="134" fillId="40" borderId="22" applyNumberFormat="0" applyFont="0" applyAlignment="0" applyProtection="0"/>
    <xf numFmtId="0" fontId="134" fillId="40" borderId="22" applyNumberFormat="0" applyFont="0" applyAlignment="0" applyProtection="0"/>
    <xf numFmtId="0" fontId="134" fillId="40" borderId="22" applyNumberFormat="0" applyFont="0" applyAlignment="0" applyProtection="0"/>
    <xf numFmtId="0" fontId="134" fillId="40" borderId="22" applyNumberFormat="0" applyFont="0" applyAlignment="0" applyProtection="0"/>
    <xf numFmtId="0" fontId="134" fillId="40" borderId="22" applyNumberFormat="0" applyFont="0" applyAlignment="0" applyProtection="0"/>
    <xf numFmtId="0" fontId="134" fillId="40" borderId="22" applyNumberFormat="0" applyFont="0" applyAlignment="0" applyProtection="0"/>
    <xf numFmtId="0" fontId="134" fillId="40" borderId="22" applyNumberFormat="0" applyFont="0" applyAlignment="0" applyProtection="0"/>
    <xf numFmtId="0" fontId="134" fillId="40" borderId="22" applyNumberFormat="0" applyFont="0" applyAlignment="0" applyProtection="0"/>
    <xf numFmtId="0" fontId="134" fillId="40" borderId="22" applyNumberFormat="0" applyFont="0" applyAlignment="0" applyProtection="0"/>
    <xf numFmtId="0" fontId="134" fillId="40" borderId="22" applyNumberFormat="0" applyFont="0" applyAlignment="0" applyProtection="0"/>
    <xf numFmtId="0" fontId="134" fillId="40" borderId="22" applyNumberFormat="0" applyFont="0" applyAlignment="0" applyProtection="0"/>
    <xf numFmtId="9" fontId="113" fillId="0" borderId="0" applyFont="0" applyFill="0" applyBorder="0" applyAlignment="0" applyProtection="0"/>
    <xf numFmtId="168" fontId="61" fillId="0" borderId="0" applyFont="0" applyFill="0" applyBorder="0" applyAlignment="0" applyProtection="0"/>
    <xf numFmtId="166" fontId="61" fillId="0" borderId="0" applyFont="0" applyFill="0" applyBorder="0" applyAlignment="0" applyProtection="0"/>
    <xf numFmtId="0" fontId="104" fillId="0" borderId="36" applyNumberFormat="0" applyFill="0" applyAlignment="0" applyProtection="0"/>
    <xf numFmtId="166" fontId="6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61" fillId="0" borderId="0" applyFont="0" applyFill="0" applyBorder="0" applyAlignment="0" applyProtection="0"/>
    <xf numFmtId="0" fontId="116" fillId="0" borderId="31" applyNumberFormat="0" applyFill="0" applyAlignment="0" applyProtection="0"/>
    <xf numFmtId="166" fontId="134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07" fillId="0" borderId="33" applyNumberFormat="0" applyFill="0" applyAlignment="0" applyProtection="0"/>
    <xf numFmtId="0" fontId="123" fillId="0" borderId="34" applyNumberFormat="0" applyFill="0" applyAlignment="0" applyProtection="0"/>
    <xf numFmtId="0" fontId="102" fillId="0" borderId="30" applyNumberFormat="0" applyFill="0" applyAlignment="0" applyProtection="0"/>
    <xf numFmtId="0" fontId="133" fillId="0" borderId="39" applyNumberFormat="0" applyFill="0" applyAlignment="0" applyProtection="0"/>
    <xf numFmtId="0" fontId="116" fillId="0" borderId="0" applyNumberFormat="0" applyFill="0" applyBorder="0" applyAlignment="0" applyProtection="0"/>
    <xf numFmtId="0" fontId="88" fillId="0" borderId="29" applyNumberFormat="0" applyFill="0" applyAlignment="0" applyProtection="0"/>
    <xf numFmtId="0" fontId="131" fillId="0" borderId="37" applyNumberFormat="0" applyFill="0" applyAlignment="0" applyProtection="0"/>
    <xf numFmtId="43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61" fillId="0" borderId="0" applyBorder="0" applyAlignment="0" applyProtection="0"/>
    <xf numFmtId="166" fontId="61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166" fontId="61" fillId="0" borderId="0" applyFont="0" applyFill="0" applyBorder="0" applyAlignment="0" applyProtection="0"/>
    <xf numFmtId="43" fontId="134" fillId="0" borderId="0" applyFont="0" applyFill="0" applyBorder="0" applyAlignment="0" applyProtection="0"/>
    <xf numFmtId="169" fontId="129" fillId="0" borderId="0" applyBorder="0" applyProtection="0"/>
    <xf numFmtId="43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134" fillId="0" borderId="0" applyFont="0" applyFill="0" applyBorder="0" applyAlignment="0" applyProtection="0"/>
    <xf numFmtId="0" fontId="137" fillId="0" borderId="0"/>
    <xf numFmtId="169" fontId="147" fillId="0" borderId="0" applyBorder="0" applyProtection="0"/>
    <xf numFmtId="166" fontId="137" fillId="0" borderId="0" applyFont="0" applyFill="0" applyBorder="0" applyAlignment="0" applyProtection="0"/>
    <xf numFmtId="0" fontId="137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11" fillId="0" borderId="0" applyBorder="0" applyProtection="0"/>
    <xf numFmtId="0" fontId="11" fillId="0" borderId="0"/>
    <xf numFmtId="0" fontId="11" fillId="46" borderId="0" applyNumberFormat="0" applyBorder="0" applyAlignment="0" applyProtection="0"/>
    <xf numFmtId="43" fontId="11" fillId="0" borderId="0" applyFont="0" applyFill="0" applyBorder="0" applyAlignment="0" applyProtection="0"/>
    <xf numFmtId="0" fontId="11" fillId="48" borderId="0" applyNumberFormat="0" applyBorder="0" applyAlignment="0" applyProtection="0"/>
    <xf numFmtId="0" fontId="11" fillId="9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46" borderId="0" applyNumberFormat="0" applyBorder="0" applyAlignment="0" applyProtection="0"/>
    <xf numFmtId="44" fontId="11" fillId="0" borderId="0" applyFont="0" applyFill="0" applyBorder="0" applyAlignment="0" applyProtection="0"/>
    <xf numFmtId="0" fontId="11" fillId="40" borderId="22" applyNumberFormat="0" applyFont="0" applyAlignment="0" applyProtection="0"/>
    <xf numFmtId="0" fontId="11" fillId="0" borderId="0"/>
    <xf numFmtId="0" fontId="11" fillId="0" borderId="0"/>
    <xf numFmtId="0" fontId="11" fillId="55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53" borderId="0" applyNumberFormat="0" applyBorder="0" applyAlignment="0" applyProtection="0"/>
    <xf numFmtId="0" fontId="11" fillId="41" borderId="0" applyNumberFormat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0" borderId="0"/>
    <xf numFmtId="0" fontId="11" fillId="53" borderId="0" applyNumberFormat="0" applyBorder="0" applyAlignment="0" applyProtection="0"/>
    <xf numFmtId="0" fontId="11" fillId="55" borderId="0" applyNumberFormat="0" applyBorder="0" applyAlignment="0" applyProtection="0"/>
    <xf numFmtId="0" fontId="11" fillId="15" borderId="0" applyNumberFormat="0" applyBorder="0" applyAlignment="0" applyProtection="0"/>
    <xf numFmtId="0" fontId="11" fillId="53" borderId="0" applyNumberFormat="0" applyBorder="0" applyAlignment="0" applyProtection="0"/>
    <xf numFmtId="0" fontId="11" fillId="55" borderId="0" applyNumberFormat="0" applyBorder="0" applyAlignment="0" applyProtection="0"/>
    <xf numFmtId="0" fontId="11" fillId="53" borderId="0" applyNumberFormat="0" applyBorder="0" applyAlignment="0" applyProtection="0"/>
    <xf numFmtId="0" fontId="11" fillId="48" borderId="0" applyNumberFormat="0" applyBorder="0" applyAlignment="0" applyProtection="0"/>
    <xf numFmtId="0" fontId="11" fillId="5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5" borderId="0" applyNumberFormat="0" applyBorder="0" applyAlignment="0" applyProtection="0"/>
    <xf numFmtId="0" fontId="11" fillId="51" borderId="0" applyNumberFormat="0" applyBorder="0" applyAlignment="0" applyProtection="0"/>
    <xf numFmtId="0" fontId="11" fillId="48" borderId="0" applyNumberFormat="0" applyBorder="0" applyAlignment="0" applyProtection="0"/>
    <xf numFmtId="0" fontId="11" fillId="46" borderId="0" applyNumberFormat="0" applyBorder="0" applyAlignment="0" applyProtection="0"/>
    <xf numFmtId="0" fontId="11" fillId="47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44" fontId="79" fillId="0" borderId="0" applyFont="0" applyFill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6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62" borderId="0" applyNumberFormat="0" applyBorder="0" applyAlignment="0" applyProtection="0"/>
    <xf numFmtId="0" fontId="11" fillId="48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0" borderId="0"/>
    <xf numFmtId="0" fontId="11" fillId="41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62" borderId="0" applyNumberFormat="0" applyBorder="0" applyAlignment="0" applyProtection="0"/>
    <xf numFmtId="0" fontId="11" fillId="39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62" borderId="0" applyNumberFormat="0" applyBorder="0" applyAlignment="0" applyProtection="0"/>
    <xf numFmtId="43" fontId="61" fillId="0" borderId="0" applyFont="0" applyFill="0" applyBorder="0" applyAlignment="0" applyProtection="0"/>
    <xf numFmtId="0" fontId="11" fillId="0" borderId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46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51" borderId="0" applyNumberFormat="0" applyBorder="0" applyAlignment="0" applyProtection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0" fontId="11" fillId="54" borderId="0" applyNumberFormat="0" applyBorder="0" applyAlignment="0" applyProtection="0"/>
    <xf numFmtId="0" fontId="11" fillId="39" borderId="0" applyNumberFormat="0" applyBorder="0" applyAlignment="0" applyProtection="0"/>
    <xf numFmtId="0" fontId="11" fillId="15" borderId="0" applyNumberFormat="0" applyBorder="0" applyAlignment="0" applyProtection="0"/>
    <xf numFmtId="0" fontId="11" fillId="62" borderId="0" applyNumberFormat="0" applyBorder="0" applyAlignment="0" applyProtection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39" borderId="0" applyNumberFormat="0" applyBorder="0" applyAlignment="0" applyProtection="0"/>
    <xf numFmtId="0" fontId="11" fillId="55" borderId="0" applyNumberFormat="0" applyBorder="0" applyAlignment="0" applyProtection="0"/>
    <xf numFmtId="0" fontId="11" fillId="62" borderId="0" applyNumberFormat="0" applyBorder="0" applyAlignment="0" applyProtection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39" borderId="0" applyNumberFormat="0" applyBorder="0" applyAlignment="0" applyProtection="0"/>
    <xf numFmtId="0" fontId="11" fillId="53" borderId="0" applyNumberFormat="0" applyBorder="0" applyAlignment="0" applyProtection="0"/>
    <xf numFmtId="0" fontId="11" fillId="62" borderId="0" applyNumberFormat="0" applyBorder="0" applyAlignment="0" applyProtection="0"/>
    <xf numFmtId="0" fontId="11" fillId="47" borderId="0" applyNumberFormat="0" applyBorder="0" applyAlignment="0" applyProtection="0"/>
    <xf numFmtId="0" fontId="11" fillId="0" borderId="0"/>
    <xf numFmtId="0" fontId="11" fillId="47" borderId="0" applyNumberFormat="0" applyBorder="0" applyAlignment="0" applyProtection="0"/>
    <xf numFmtId="0" fontId="11" fillId="41" borderId="0" applyNumberFormat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0" borderId="22" applyNumberFormat="0" applyFont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41" fontId="79" fillId="0" borderId="0" applyFont="0" applyFill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43" fontId="11" fillId="0" borderId="0" applyFont="0" applyFill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53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5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55" borderId="0" applyNumberFormat="0" applyBorder="0" applyAlignment="0" applyProtection="0"/>
    <xf numFmtId="0" fontId="11" fillId="39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46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40" borderId="22" applyNumberFormat="0" applyFont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40" borderId="22" applyNumberFormat="0" applyFont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4" borderId="0" applyNumberFormat="0" applyBorder="0" applyAlignment="0" applyProtection="0"/>
    <xf numFmtId="0" fontId="11" fillId="4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0" borderId="22" applyNumberFormat="0" applyFont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0" borderId="0"/>
    <xf numFmtId="0" fontId="11" fillId="0" borderId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43" fontId="11" fillId="0" borderId="0" applyFont="0" applyFill="0" applyBorder="0" applyAlignment="0" applyProtection="0"/>
    <xf numFmtId="0" fontId="11" fillId="39" borderId="0" applyNumberFormat="0" applyBorder="0" applyAlignment="0" applyProtection="0"/>
    <xf numFmtId="43" fontId="11" fillId="0" borderId="0" applyFont="0" applyFill="0" applyBorder="0" applyAlignment="0" applyProtection="0"/>
    <xf numFmtId="0" fontId="11" fillId="39" borderId="0" applyNumberFormat="0" applyBorder="0" applyAlignment="0" applyProtection="0"/>
    <xf numFmtId="43" fontId="11" fillId="0" borderId="0" applyFont="0" applyFill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0" borderId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40" borderId="22" applyNumberFormat="0" applyFont="0" applyAlignment="0" applyProtection="0"/>
    <xf numFmtId="42" fontId="79" fillId="0" borderId="0" applyFont="0" applyFill="0" applyBorder="0" applyAlignment="0" applyProtection="0"/>
    <xf numFmtId="0" fontId="11" fillId="0" borderId="0"/>
    <xf numFmtId="0" fontId="6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40" borderId="22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40" borderId="22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40" borderId="22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40" borderId="22" applyNumberFormat="0" applyFont="0" applyAlignment="0" applyProtection="0"/>
    <xf numFmtId="0" fontId="11" fillId="0" borderId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9" fontId="7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61" fillId="0" borderId="0" applyBorder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46" borderId="0" applyNumberFormat="0" applyBorder="0" applyAlignment="0" applyProtection="0"/>
    <xf numFmtId="43" fontId="11" fillId="0" borderId="0" applyFont="0" applyFill="0" applyBorder="0" applyAlignment="0" applyProtection="0"/>
    <xf numFmtId="0" fontId="11" fillId="48" borderId="0" applyNumberFormat="0" applyBorder="0" applyAlignment="0" applyProtection="0"/>
    <xf numFmtId="0" fontId="11" fillId="9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46" borderId="0" applyNumberFormat="0" applyBorder="0" applyAlignment="0" applyProtection="0"/>
    <xf numFmtId="44" fontId="11" fillId="0" borderId="0" applyFont="0" applyFill="0" applyBorder="0" applyAlignment="0" applyProtection="0"/>
    <xf numFmtId="0" fontId="11" fillId="40" borderId="22" applyNumberFormat="0" applyFont="0" applyAlignment="0" applyProtection="0"/>
    <xf numFmtId="0" fontId="11" fillId="0" borderId="0"/>
    <xf numFmtId="0" fontId="11" fillId="0" borderId="0"/>
    <xf numFmtId="0" fontId="11" fillId="55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53" borderId="0" applyNumberFormat="0" applyBorder="0" applyAlignment="0" applyProtection="0"/>
    <xf numFmtId="0" fontId="11" fillId="41" borderId="0" applyNumberFormat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0" borderId="0"/>
    <xf numFmtId="0" fontId="11" fillId="53" borderId="0" applyNumberFormat="0" applyBorder="0" applyAlignment="0" applyProtection="0"/>
    <xf numFmtId="0" fontId="11" fillId="55" borderId="0" applyNumberFormat="0" applyBorder="0" applyAlignment="0" applyProtection="0"/>
    <xf numFmtId="0" fontId="11" fillId="15" borderId="0" applyNumberFormat="0" applyBorder="0" applyAlignment="0" applyProtection="0"/>
    <xf numFmtId="0" fontId="11" fillId="53" borderId="0" applyNumberFormat="0" applyBorder="0" applyAlignment="0" applyProtection="0"/>
    <xf numFmtId="0" fontId="11" fillId="55" borderId="0" applyNumberFormat="0" applyBorder="0" applyAlignment="0" applyProtection="0"/>
    <xf numFmtId="0" fontId="11" fillId="53" borderId="0" applyNumberFormat="0" applyBorder="0" applyAlignment="0" applyProtection="0"/>
    <xf numFmtId="44" fontId="11" fillId="0" borderId="0" applyFont="0" applyFill="0" applyBorder="0" applyAlignment="0" applyProtection="0"/>
    <xf numFmtId="0" fontId="11" fillId="48" borderId="0" applyNumberFormat="0" applyBorder="0" applyAlignment="0" applyProtection="0"/>
    <xf numFmtId="0" fontId="11" fillId="5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5" borderId="0" applyNumberFormat="0" applyBorder="0" applyAlignment="0" applyProtection="0"/>
    <xf numFmtId="0" fontId="11" fillId="51" borderId="0" applyNumberFormat="0" applyBorder="0" applyAlignment="0" applyProtection="0"/>
    <xf numFmtId="0" fontId="11" fillId="48" borderId="0" applyNumberFormat="0" applyBorder="0" applyAlignment="0" applyProtection="0"/>
    <xf numFmtId="0" fontId="11" fillId="46" borderId="0" applyNumberFormat="0" applyBorder="0" applyAlignment="0" applyProtection="0"/>
    <xf numFmtId="0" fontId="11" fillId="47" borderId="0" applyNumberFormat="0" applyBorder="0" applyAlignment="0" applyProtection="0"/>
    <xf numFmtId="9" fontId="11" fillId="0" borderId="0" applyFont="0" applyFill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44" fontId="79" fillId="0" borderId="0" applyFont="0" applyFill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6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62" borderId="0" applyNumberFormat="0" applyBorder="0" applyAlignment="0" applyProtection="0"/>
    <xf numFmtId="0" fontId="11" fillId="48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1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0" borderId="0"/>
    <xf numFmtId="0" fontId="11" fillId="41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62" borderId="0" applyNumberFormat="0" applyBorder="0" applyAlignment="0" applyProtection="0"/>
    <xf numFmtId="0" fontId="11" fillId="39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46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0" borderId="0"/>
    <xf numFmtId="0" fontId="11" fillId="51" borderId="0" applyNumberFormat="0" applyBorder="0" applyAlignment="0" applyProtection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0" fontId="11" fillId="54" borderId="0" applyNumberFormat="0" applyBorder="0" applyAlignment="0" applyProtection="0"/>
    <xf numFmtId="0" fontId="11" fillId="39" borderId="0" applyNumberFormat="0" applyBorder="0" applyAlignment="0" applyProtection="0"/>
    <xf numFmtId="0" fontId="11" fillId="15" borderId="0" applyNumberFormat="0" applyBorder="0" applyAlignment="0" applyProtection="0"/>
    <xf numFmtId="0" fontId="11" fillId="62" borderId="0" applyNumberFormat="0" applyBorder="0" applyAlignment="0" applyProtection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0" borderId="0"/>
    <xf numFmtId="0" fontId="11" fillId="39" borderId="0" applyNumberFormat="0" applyBorder="0" applyAlignment="0" applyProtection="0"/>
    <xf numFmtId="0" fontId="11" fillId="55" borderId="0" applyNumberFormat="0" applyBorder="0" applyAlignment="0" applyProtection="0"/>
    <xf numFmtId="0" fontId="11" fillId="62" borderId="0" applyNumberFormat="0" applyBorder="0" applyAlignment="0" applyProtection="0"/>
    <xf numFmtId="0" fontId="11" fillId="39" borderId="0" applyNumberFormat="0" applyBorder="0" applyAlignment="0" applyProtection="0"/>
    <xf numFmtId="0" fontId="11" fillId="62" borderId="0" applyNumberFormat="0" applyBorder="0" applyAlignment="0" applyProtection="0"/>
    <xf numFmtId="0" fontId="11" fillId="39" borderId="0" applyNumberFormat="0" applyBorder="0" applyAlignment="0" applyProtection="0"/>
    <xf numFmtId="0" fontId="11" fillId="53" borderId="0" applyNumberFormat="0" applyBorder="0" applyAlignment="0" applyProtection="0"/>
    <xf numFmtId="0" fontId="11" fillId="62" borderId="0" applyNumberFormat="0" applyBorder="0" applyAlignment="0" applyProtection="0"/>
    <xf numFmtId="0" fontId="11" fillId="47" borderId="0" applyNumberFormat="0" applyBorder="0" applyAlignment="0" applyProtection="0"/>
    <xf numFmtId="0" fontId="11" fillId="0" borderId="0"/>
    <xf numFmtId="0" fontId="11" fillId="47" borderId="0" applyNumberFormat="0" applyBorder="0" applyAlignment="0" applyProtection="0"/>
    <xf numFmtId="0" fontId="11" fillId="41" borderId="0" applyNumberFormat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0" borderId="22" applyNumberFormat="0" applyFont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41" fontId="79" fillId="0" borderId="0" applyFont="0" applyFill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43" fontId="11" fillId="0" borderId="0" applyFont="0" applyFill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47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0" borderId="0"/>
    <xf numFmtId="0" fontId="11" fillId="15" borderId="0" applyNumberFormat="0" applyBorder="0" applyAlignment="0" applyProtection="0"/>
    <xf numFmtId="0" fontId="11" fillId="53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15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5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55" borderId="0" applyNumberFormat="0" applyBorder="0" applyAlignment="0" applyProtection="0"/>
    <xf numFmtId="0" fontId="11" fillId="39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46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40" borderId="22" applyNumberFormat="0" applyFont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40" borderId="22" applyNumberFormat="0" applyFont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9" fillId="58" borderId="32" applyNumberFormat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4" borderId="0" applyNumberFormat="0" applyBorder="0" applyAlignment="0" applyProtection="0"/>
    <xf numFmtId="0" fontId="11" fillId="4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0" borderId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0" borderId="22" applyNumberFormat="0" applyFont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0" borderId="0"/>
    <xf numFmtId="0" fontId="11" fillId="0" borderId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43" fontId="11" fillId="0" borderId="0" applyFont="0" applyFill="0" applyBorder="0" applyAlignment="0" applyProtection="0"/>
    <xf numFmtId="0" fontId="11" fillId="39" borderId="0" applyNumberFormat="0" applyBorder="0" applyAlignment="0" applyProtection="0"/>
    <xf numFmtId="43" fontId="11" fillId="0" borderId="0" applyFont="0" applyFill="0" applyBorder="0" applyAlignment="0" applyProtection="0"/>
    <xf numFmtId="0" fontId="11" fillId="39" borderId="0" applyNumberFormat="0" applyBorder="0" applyAlignment="0" applyProtection="0"/>
    <xf numFmtId="43" fontId="11" fillId="0" borderId="0" applyFont="0" applyFill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0" borderId="0"/>
    <xf numFmtId="0" fontId="109" fillId="58" borderId="27" applyNumberFormat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43" fontId="11" fillId="0" borderId="0" applyFont="0" applyFill="0" applyBorder="0" applyAlignment="0" applyProtection="0"/>
    <xf numFmtId="0" fontId="128" fillId="86" borderId="32" applyNumberFormat="0" applyAlignment="0" applyProtection="0"/>
    <xf numFmtId="0" fontId="11" fillId="0" borderId="0"/>
    <xf numFmtId="0" fontId="11" fillId="40" borderId="22" applyNumberFormat="0" applyFont="0" applyAlignment="0" applyProtection="0"/>
    <xf numFmtId="42" fontId="79" fillId="0" borderId="0" applyFont="0" applyFill="0" applyBorder="0" applyAlignment="0" applyProtection="0"/>
    <xf numFmtId="0" fontId="11" fillId="0" borderId="0"/>
    <xf numFmtId="0" fontId="6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40" borderId="22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40" borderId="22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40" borderId="22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40" borderId="22" applyNumberFormat="0" applyFont="0" applyAlignment="0" applyProtection="0"/>
    <xf numFmtId="0" fontId="11" fillId="0" borderId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8" fillId="88" borderId="38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0" fontId="11" fillId="40" borderId="22" applyNumberFormat="0" applyFont="0" applyAlignment="0" applyProtection="0"/>
    <xf numFmtId="9" fontId="79" fillId="0" borderId="0" applyFont="0" applyFill="0" applyBorder="0" applyAlignment="0" applyProtection="0"/>
    <xf numFmtId="0" fontId="163" fillId="0" borderId="0" applyBorder="0" applyProtection="0"/>
    <xf numFmtId="43" fontId="11" fillId="0" borderId="0" applyFont="0" applyFill="0" applyBorder="0" applyAlignment="0" applyProtection="0"/>
    <xf numFmtId="0" fontId="131" fillId="0" borderId="37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61" fillId="0" borderId="0" applyBorder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31" fillId="0" borderId="37" applyNumberFormat="0" applyFill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8" fillId="88" borderId="38" applyNumberFormat="0" applyFont="0" applyAlignment="0" applyProtection="0"/>
    <xf numFmtId="0" fontId="128" fillId="86" borderId="32" applyNumberFormat="0" applyAlignment="0" applyProtection="0"/>
    <xf numFmtId="0" fontId="109" fillId="58" borderId="27" applyNumberFormat="0" applyAlignment="0" applyProtection="0"/>
    <xf numFmtId="0" fontId="119" fillId="58" borderId="32" applyNumberFormat="0" applyAlignment="0" applyProtection="0"/>
    <xf numFmtId="0" fontId="119" fillId="58" borderId="32" applyNumberFormat="0" applyAlignment="0" applyProtection="0"/>
    <xf numFmtId="0" fontId="131" fillId="0" borderId="37" applyNumberFormat="0" applyFill="0" applyAlignment="0" applyProtection="0"/>
    <xf numFmtId="0" fontId="109" fillId="58" borderId="27" applyNumberFormat="0" applyAlignment="0" applyProtection="0"/>
    <xf numFmtId="44" fontId="11" fillId="0" borderId="0" applyFont="0" applyFill="0" applyBorder="0" applyAlignment="0" applyProtection="0"/>
    <xf numFmtId="0" fontId="128" fillId="86" borderId="32" applyNumberFormat="0" applyAlignment="0" applyProtection="0"/>
    <xf numFmtId="0" fontId="18" fillId="88" borderId="38" applyNumberFormat="0" applyFont="0" applyAlignment="0" applyProtection="0"/>
    <xf numFmtId="0" fontId="18" fillId="88" borderId="38" applyNumberFormat="0" applyFont="0" applyAlignment="0" applyProtection="0"/>
    <xf numFmtId="0" fontId="131" fillId="0" borderId="37" applyNumberFormat="0" applyFill="0" applyAlignment="0" applyProtection="0"/>
    <xf numFmtId="44" fontId="11" fillId="0" borderId="0" applyFont="0" applyFill="0" applyBorder="0" applyAlignment="0" applyProtection="0"/>
    <xf numFmtId="0" fontId="128" fillId="86" borderId="32" applyNumberFormat="0" applyAlignment="0" applyProtection="0"/>
    <xf numFmtId="0" fontId="109" fillId="58" borderId="27" applyNumberFormat="0" applyAlignment="0" applyProtection="0"/>
    <xf numFmtId="0" fontId="119" fillId="58" borderId="32" applyNumberFormat="0" applyAlignment="0" applyProtection="0"/>
    <xf numFmtId="0" fontId="119" fillId="58" borderId="32" applyNumberFormat="0" applyAlignment="0" applyProtection="0"/>
    <xf numFmtId="0" fontId="109" fillId="58" borderId="27" applyNumberFormat="0" applyAlignment="0" applyProtection="0"/>
    <xf numFmtId="0" fontId="128" fillId="86" borderId="32" applyNumberFormat="0" applyAlignment="0" applyProtection="0"/>
    <xf numFmtId="0" fontId="18" fillId="88" borderId="38" applyNumberFormat="0" applyFont="0" applyAlignment="0" applyProtection="0"/>
    <xf numFmtId="0" fontId="131" fillId="0" borderId="37" applyNumberFormat="0" applyFill="0" applyAlignment="0" applyProtection="0"/>
    <xf numFmtId="44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46" borderId="0" applyNumberFormat="0" applyBorder="0" applyAlignment="0" applyProtection="0"/>
    <xf numFmtId="43" fontId="10" fillId="0" borderId="0" applyFont="0" applyFill="0" applyBorder="0" applyAlignment="0" applyProtection="0"/>
    <xf numFmtId="0" fontId="10" fillId="48" borderId="0" applyNumberFormat="0" applyBorder="0" applyAlignment="0" applyProtection="0"/>
    <xf numFmtId="0" fontId="10" fillId="9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46" borderId="0" applyNumberFormat="0" applyBorder="0" applyAlignment="0" applyProtection="0"/>
    <xf numFmtId="44" fontId="10" fillId="0" borderId="0" applyFont="0" applyFill="0" applyBorder="0" applyAlignment="0" applyProtection="0"/>
    <xf numFmtId="0" fontId="10" fillId="40" borderId="22" applyNumberFormat="0" applyFont="0" applyAlignment="0" applyProtection="0"/>
    <xf numFmtId="0" fontId="10" fillId="0" borderId="0"/>
    <xf numFmtId="0" fontId="10" fillId="0" borderId="0"/>
    <xf numFmtId="0" fontId="10" fillId="5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0" borderId="0"/>
    <xf numFmtId="0" fontId="10" fillId="53" borderId="0" applyNumberFormat="0" applyBorder="0" applyAlignment="0" applyProtection="0"/>
    <xf numFmtId="0" fontId="10" fillId="41" borderId="0" applyNumberFormat="0" applyBorder="0" applyAlignment="0" applyProtection="0"/>
    <xf numFmtId="0" fontId="10" fillId="51" borderId="0" applyNumberFormat="0" applyBorder="0" applyAlignment="0" applyProtection="0"/>
    <xf numFmtId="0" fontId="10" fillId="47" borderId="0" applyNumberFormat="0" applyBorder="0" applyAlignment="0" applyProtection="0"/>
    <xf numFmtId="0" fontId="10" fillId="0" borderId="0"/>
    <xf numFmtId="0" fontId="10" fillId="53" borderId="0" applyNumberFormat="0" applyBorder="0" applyAlignment="0" applyProtection="0"/>
    <xf numFmtId="0" fontId="10" fillId="55" borderId="0" applyNumberFormat="0" applyBorder="0" applyAlignment="0" applyProtection="0"/>
    <xf numFmtId="0" fontId="10" fillId="15" borderId="0" applyNumberFormat="0" applyBorder="0" applyAlignment="0" applyProtection="0"/>
    <xf numFmtId="0" fontId="10" fillId="53" borderId="0" applyNumberFormat="0" applyBorder="0" applyAlignment="0" applyProtection="0"/>
    <xf numFmtId="0" fontId="10" fillId="55" borderId="0" applyNumberFormat="0" applyBorder="0" applyAlignment="0" applyProtection="0"/>
    <xf numFmtId="0" fontId="10" fillId="53" borderId="0" applyNumberFormat="0" applyBorder="0" applyAlignment="0" applyProtection="0"/>
    <xf numFmtId="0" fontId="10" fillId="48" borderId="0" applyNumberFormat="0" applyBorder="0" applyAlignment="0" applyProtection="0"/>
    <xf numFmtId="0" fontId="10" fillId="5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15" borderId="0" applyNumberFormat="0" applyBorder="0" applyAlignment="0" applyProtection="0"/>
    <xf numFmtId="0" fontId="10" fillId="51" borderId="0" applyNumberFormat="0" applyBorder="0" applyAlignment="0" applyProtection="0"/>
    <xf numFmtId="0" fontId="10" fillId="48" borderId="0" applyNumberFormat="0" applyBorder="0" applyAlignment="0" applyProtection="0"/>
    <xf numFmtId="0" fontId="10" fillId="46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46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62" borderId="0" applyNumberFormat="0" applyBorder="0" applyAlignment="0" applyProtection="0"/>
    <xf numFmtId="0" fontId="10" fillId="48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0" borderId="0"/>
    <xf numFmtId="0" fontId="10" fillId="41" borderId="0" applyNumberFormat="0" applyBorder="0" applyAlignment="0" applyProtection="0"/>
    <xf numFmtId="0" fontId="10" fillId="62" borderId="0" applyNumberFormat="0" applyBorder="0" applyAlignment="0" applyProtection="0"/>
    <xf numFmtId="0" fontId="10" fillId="0" borderId="0"/>
    <xf numFmtId="0" fontId="10" fillId="0" borderId="0"/>
    <xf numFmtId="0" fontId="10" fillId="62" borderId="0" applyNumberFormat="0" applyBorder="0" applyAlignment="0" applyProtection="0"/>
    <xf numFmtId="0" fontId="10" fillId="39" borderId="0" applyNumberFormat="0" applyBorder="0" applyAlignment="0" applyProtection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47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0" borderId="0"/>
    <xf numFmtId="0" fontId="10" fillId="0" borderId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9" borderId="0" applyNumberFormat="0" applyBorder="0" applyAlignment="0" applyProtection="0"/>
    <xf numFmtId="0" fontId="10" fillId="62" borderId="0" applyNumberFormat="0" applyBorder="0" applyAlignment="0" applyProtection="0"/>
    <xf numFmtId="0" fontId="10" fillId="0" borderId="0"/>
    <xf numFmtId="0" fontId="10" fillId="62" borderId="0" applyNumberFormat="0" applyBorder="0" applyAlignment="0" applyProtection="0"/>
    <xf numFmtId="0" fontId="10" fillId="0" borderId="0"/>
    <xf numFmtId="0" fontId="10" fillId="0" borderId="0"/>
    <xf numFmtId="0" fontId="10" fillId="46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0" borderId="0"/>
    <xf numFmtId="0" fontId="10" fillId="0" borderId="0"/>
    <xf numFmtId="0" fontId="10" fillId="62" borderId="0" applyNumberFormat="0" applyBorder="0" applyAlignment="0" applyProtection="0"/>
    <xf numFmtId="0" fontId="10" fillId="0" borderId="0"/>
    <xf numFmtId="0" fontId="10" fillId="0" borderId="0"/>
    <xf numFmtId="0" fontId="10" fillId="39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0" borderId="0"/>
    <xf numFmtId="0" fontId="10" fillId="0" borderId="0"/>
    <xf numFmtId="0" fontId="10" fillId="39" borderId="0" applyNumberFormat="0" applyBorder="0" applyAlignment="0" applyProtection="0"/>
    <xf numFmtId="0" fontId="10" fillId="62" borderId="0" applyNumberFormat="0" applyBorder="0" applyAlignment="0" applyProtection="0"/>
    <xf numFmtId="0" fontId="10" fillId="0" borderId="0"/>
    <xf numFmtId="0" fontId="10" fillId="0" borderId="0"/>
    <xf numFmtId="0" fontId="10" fillId="51" borderId="0" applyNumberFormat="0" applyBorder="0" applyAlignment="0" applyProtection="0"/>
    <xf numFmtId="0" fontId="10" fillId="39" borderId="0" applyNumberFormat="0" applyBorder="0" applyAlignment="0" applyProtection="0"/>
    <xf numFmtId="0" fontId="10" fillId="62" borderId="0" applyNumberFormat="0" applyBorder="0" applyAlignment="0" applyProtection="0"/>
    <xf numFmtId="0" fontId="10" fillId="55" borderId="0" applyNumberFormat="0" applyBorder="0" applyAlignment="0" applyProtection="0"/>
    <xf numFmtId="0" fontId="10" fillId="47" borderId="0" applyNumberFormat="0" applyBorder="0" applyAlignment="0" applyProtection="0"/>
    <xf numFmtId="0" fontId="10" fillId="54" borderId="0" applyNumberFormat="0" applyBorder="0" applyAlignment="0" applyProtection="0"/>
    <xf numFmtId="0" fontId="10" fillId="39" borderId="0" applyNumberFormat="0" applyBorder="0" applyAlignment="0" applyProtection="0"/>
    <xf numFmtId="0" fontId="10" fillId="15" borderId="0" applyNumberFormat="0" applyBorder="0" applyAlignment="0" applyProtection="0"/>
    <xf numFmtId="0" fontId="10" fillId="62" borderId="0" applyNumberFormat="0" applyBorder="0" applyAlignment="0" applyProtection="0"/>
    <xf numFmtId="0" fontId="10" fillId="39" borderId="0" applyNumberFormat="0" applyBorder="0" applyAlignment="0" applyProtection="0"/>
    <xf numFmtId="0" fontId="10" fillId="62" borderId="0" applyNumberFormat="0" applyBorder="0" applyAlignment="0" applyProtection="0"/>
    <xf numFmtId="0" fontId="10" fillId="0" borderId="0"/>
    <xf numFmtId="0" fontId="10" fillId="39" borderId="0" applyNumberFormat="0" applyBorder="0" applyAlignment="0" applyProtection="0"/>
    <xf numFmtId="0" fontId="10" fillId="55" borderId="0" applyNumberFormat="0" applyBorder="0" applyAlignment="0" applyProtection="0"/>
    <xf numFmtId="0" fontId="10" fillId="62" borderId="0" applyNumberFormat="0" applyBorder="0" applyAlignment="0" applyProtection="0"/>
    <xf numFmtId="0" fontId="10" fillId="39" borderId="0" applyNumberFormat="0" applyBorder="0" applyAlignment="0" applyProtection="0"/>
    <xf numFmtId="0" fontId="10" fillId="62" borderId="0" applyNumberFormat="0" applyBorder="0" applyAlignment="0" applyProtection="0"/>
    <xf numFmtId="0" fontId="10" fillId="39" borderId="0" applyNumberFormat="0" applyBorder="0" applyAlignment="0" applyProtection="0"/>
    <xf numFmtId="0" fontId="10" fillId="53" borderId="0" applyNumberFormat="0" applyBorder="0" applyAlignment="0" applyProtection="0"/>
    <xf numFmtId="0" fontId="10" fillId="62" borderId="0" applyNumberFormat="0" applyBorder="0" applyAlignment="0" applyProtection="0"/>
    <xf numFmtId="0" fontId="10" fillId="47" borderId="0" applyNumberFormat="0" applyBorder="0" applyAlignment="0" applyProtection="0"/>
    <xf numFmtId="0" fontId="10" fillId="0" borderId="0"/>
    <xf numFmtId="0" fontId="10" fillId="47" borderId="0" applyNumberFormat="0" applyBorder="0" applyAlignment="0" applyProtection="0"/>
    <xf numFmtId="0" fontId="10" fillId="41" borderId="0" applyNumberFormat="0" applyBorder="0" applyAlignment="0" applyProtection="0"/>
    <xf numFmtId="0" fontId="10" fillId="51" borderId="0" applyNumberFormat="0" applyBorder="0" applyAlignment="0" applyProtection="0"/>
    <xf numFmtId="0" fontId="10" fillId="47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0" borderId="22" applyNumberFormat="0" applyFont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41" fontId="79" fillId="0" borderId="0" applyFont="0" applyFill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1" borderId="0" applyNumberFormat="0" applyBorder="0" applyAlignment="0" applyProtection="0"/>
    <xf numFmtId="0" fontId="10" fillId="47" borderId="0" applyNumberFormat="0" applyBorder="0" applyAlignment="0" applyProtection="0"/>
    <xf numFmtId="0" fontId="10" fillId="51" borderId="0" applyNumberFormat="0" applyBorder="0" applyAlignment="0" applyProtection="0"/>
    <xf numFmtId="0" fontId="10" fillId="47" borderId="0" applyNumberFormat="0" applyBorder="0" applyAlignment="0" applyProtection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47" borderId="0" applyNumberFormat="0" applyBorder="0" applyAlignment="0" applyProtection="0"/>
    <xf numFmtId="43" fontId="10" fillId="0" borderId="0" applyFont="0" applyFill="0" applyBorder="0" applyAlignment="0" applyProtection="0"/>
    <xf numFmtId="0" fontId="10" fillId="51" borderId="0" applyNumberFormat="0" applyBorder="0" applyAlignment="0" applyProtection="0"/>
    <xf numFmtId="0" fontId="10" fillId="47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47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0" borderId="0"/>
    <xf numFmtId="0" fontId="10" fillId="15" borderId="0" applyNumberFormat="0" applyBorder="0" applyAlignment="0" applyProtection="0"/>
    <xf numFmtId="0" fontId="10" fillId="53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54" borderId="0" applyNumberFormat="0" applyBorder="0" applyAlignment="0" applyProtection="0"/>
    <xf numFmtId="0" fontId="10" fillId="15" borderId="0" applyNumberFormat="0" applyBorder="0" applyAlignment="0" applyProtection="0"/>
    <xf numFmtId="0" fontId="10" fillId="54" borderId="0" applyNumberFormat="0" applyBorder="0" applyAlignment="0" applyProtection="0"/>
    <xf numFmtId="0" fontId="10" fillId="15" borderId="0" applyNumberFormat="0" applyBorder="0" applyAlignment="0" applyProtection="0"/>
    <xf numFmtId="0" fontId="10" fillId="54" borderId="0" applyNumberFormat="0" applyBorder="0" applyAlignment="0" applyProtection="0"/>
    <xf numFmtId="0" fontId="10" fillId="15" borderId="0" applyNumberFormat="0" applyBorder="0" applyAlignment="0" applyProtection="0"/>
    <xf numFmtId="0" fontId="10" fillId="54" borderId="0" applyNumberFormat="0" applyBorder="0" applyAlignment="0" applyProtection="0"/>
    <xf numFmtId="0" fontId="10" fillId="15" borderId="0" applyNumberFormat="0" applyBorder="0" applyAlignment="0" applyProtection="0"/>
    <xf numFmtId="0" fontId="10" fillId="54" borderId="0" applyNumberFormat="0" applyBorder="0" applyAlignment="0" applyProtection="0"/>
    <xf numFmtId="0" fontId="10" fillId="15" borderId="0" applyNumberFormat="0" applyBorder="0" applyAlignment="0" applyProtection="0"/>
    <xf numFmtId="0" fontId="10" fillId="54" borderId="0" applyNumberFormat="0" applyBorder="0" applyAlignment="0" applyProtection="0"/>
    <xf numFmtId="0" fontId="10" fillId="15" borderId="0" applyNumberFormat="0" applyBorder="0" applyAlignment="0" applyProtection="0"/>
    <xf numFmtId="0" fontId="10" fillId="54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5" borderId="0" applyNumberFormat="0" applyBorder="0" applyAlignment="0" applyProtection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4" borderId="0" applyNumberFormat="0" applyBorder="0" applyAlignment="0" applyProtection="0"/>
    <xf numFmtId="0" fontId="10" fillId="9" borderId="0" applyNumberFormat="0" applyBorder="0" applyAlignment="0" applyProtection="0"/>
    <xf numFmtId="0" fontId="10" fillId="55" borderId="0" applyNumberFormat="0" applyBorder="0" applyAlignment="0" applyProtection="0"/>
    <xf numFmtId="0" fontId="10" fillId="39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0" fontId="10" fillId="53" borderId="0" applyNumberFormat="0" applyBorder="0" applyAlignment="0" applyProtection="0"/>
    <xf numFmtId="0" fontId="10" fillId="46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40" borderId="22" applyNumberFormat="0" applyFont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40" borderId="22" applyNumberFormat="0" applyFont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4" borderId="0" applyNumberFormat="0" applyBorder="0" applyAlignment="0" applyProtection="0"/>
    <xf numFmtId="0" fontId="10" fillId="4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4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4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1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0" borderId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0" borderId="22" applyNumberFormat="0" applyFont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0" borderId="0"/>
    <xf numFmtId="0" fontId="10" fillId="0" borderId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43" fontId="10" fillId="0" borderId="0" applyFont="0" applyFill="0" applyBorder="0" applyAlignment="0" applyProtection="0"/>
    <xf numFmtId="0" fontId="10" fillId="39" borderId="0" applyNumberFormat="0" applyBorder="0" applyAlignment="0" applyProtection="0"/>
    <xf numFmtId="43" fontId="10" fillId="0" borderId="0" applyFont="0" applyFill="0" applyBorder="0" applyAlignment="0" applyProtection="0"/>
    <xf numFmtId="0" fontId="10" fillId="39" borderId="0" applyNumberFormat="0" applyBorder="0" applyAlignment="0" applyProtection="0"/>
    <xf numFmtId="43" fontId="10" fillId="0" borderId="0" applyFont="0" applyFill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0" borderId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40" borderId="22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0" borderId="22" applyNumberFormat="0" applyFon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40" borderId="22" applyNumberFormat="0" applyFon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40" borderId="22" applyNumberFormat="0" applyFon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40" borderId="22" applyNumberFormat="0" applyFont="0" applyAlignment="0" applyProtection="0"/>
    <xf numFmtId="0" fontId="10" fillId="0" borderId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0" fontId="10" fillId="40" borderId="22" applyNumberFormat="0" applyFon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1" fillId="0" borderId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1" fillId="0" borderId="0"/>
    <xf numFmtId="43" fontId="61" fillId="0" borderId="0" applyFont="0" applyFill="0" applyBorder="0" applyAlignment="0" applyProtection="0"/>
    <xf numFmtId="0" fontId="61" fillId="0" borderId="0"/>
    <xf numFmtId="0" fontId="164" fillId="0" borderId="0"/>
  </cellStyleXfs>
  <cellXfs count="892">
    <xf numFmtId="0" fontId="0" fillId="0" borderId="0" xfId="0"/>
    <xf numFmtId="0" fontId="0" fillId="0" borderId="0" xfId="0" applyProtection="1">
      <protection locked="0"/>
    </xf>
    <xf numFmtId="0" fontId="18" fillId="0" borderId="0" xfId="528" applyAlignment="1" applyProtection="1">
      <alignment vertical="center"/>
      <protection locked="0"/>
    </xf>
    <xf numFmtId="169" fontId="20" fillId="0" borderId="0" xfId="503" applyNumberFormat="1" applyFont="1" applyBorder="1" applyAlignment="1" applyProtection="1">
      <alignment horizontal="center" vertical="center" wrapText="1"/>
      <protection locked="0"/>
    </xf>
    <xf numFmtId="0" fontId="24" fillId="5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25" fillId="7" borderId="1" xfId="0" applyFont="1" applyFill="1" applyBorder="1" applyAlignment="1" applyProtection="1">
      <alignment horizontal="center" vertical="center" wrapText="1"/>
    </xf>
    <xf numFmtId="0" fontId="24" fillId="5" borderId="1" xfId="0" applyFont="1" applyFill="1" applyBorder="1" applyAlignment="1" applyProtection="1">
      <alignment horizontal="center" vertical="center"/>
    </xf>
    <xf numFmtId="0" fontId="24" fillId="8" borderId="1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 wrapText="1"/>
    </xf>
    <xf numFmtId="0" fontId="25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>
      <protection locked="0"/>
    </xf>
    <xf numFmtId="0" fontId="26" fillId="0" borderId="0" xfId="0" applyFont="1" applyFill="1" applyBorder="1" applyAlignment="1" applyProtection="1">
      <alignment vertical="center"/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 applyProtection="1">
      <alignment horizontal="center"/>
      <protection locked="0"/>
    </xf>
    <xf numFmtId="0" fontId="28" fillId="0" borderId="0" xfId="0" applyFont="1" applyBorder="1" applyProtection="1">
      <protection locked="0"/>
    </xf>
    <xf numFmtId="0" fontId="29" fillId="0" borderId="0" xfId="528" applyFont="1" applyAlignment="1" applyProtection="1">
      <alignment vertical="center"/>
      <protection locked="0"/>
    </xf>
    <xf numFmtId="0" fontId="32" fillId="0" borderId="0" xfId="0" applyFont="1" applyBorder="1" applyProtection="1">
      <protection locked="0"/>
    </xf>
    <xf numFmtId="0" fontId="31" fillId="0" borderId="0" xfId="0" applyFont="1" applyBorder="1" applyAlignment="1" applyProtection="1">
      <alignment horizontal="center"/>
      <protection locked="0"/>
    </xf>
    <xf numFmtId="0" fontId="32" fillId="0" borderId="0" xfId="0" applyFont="1" applyBorder="1" applyAlignment="1" applyProtection="1">
      <alignment horizontal="center"/>
      <protection locked="0"/>
    </xf>
    <xf numFmtId="43" fontId="33" fillId="11" borderId="1" xfId="3" applyFont="1" applyFill="1" applyBorder="1" applyAlignment="1" applyProtection="1">
      <alignment vertical="center" wrapText="1"/>
      <protection locked="0"/>
    </xf>
    <xf numFmtId="44" fontId="33" fillId="11" borderId="1" xfId="10" applyFont="1" applyFill="1" applyBorder="1" applyAlignment="1" applyProtection="1">
      <alignment vertical="center"/>
      <protection locked="0"/>
    </xf>
    <xf numFmtId="44" fontId="34" fillId="12" borderId="1" xfId="10" applyFont="1" applyFill="1" applyBorder="1" applyAlignment="1" applyProtection="1"/>
    <xf numFmtId="0" fontId="34" fillId="0" borderId="0" xfId="0" applyFont="1" applyBorder="1" applyProtection="1">
      <protection locked="0"/>
    </xf>
    <xf numFmtId="43" fontId="33" fillId="11" borderId="1" xfId="3" applyFont="1" applyFill="1" applyBorder="1" applyAlignment="1" applyProtection="1">
      <alignment wrapText="1"/>
      <protection locked="0"/>
    </xf>
    <xf numFmtId="44" fontId="33" fillId="11" borderId="1" xfId="10" applyFont="1" applyFill="1" applyBorder="1" applyAlignment="1" applyProtection="1">
      <protection locked="0"/>
    </xf>
    <xf numFmtId="44" fontId="32" fillId="0" borderId="0" xfId="10" applyFont="1" applyBorder="1" applyAlignment="1" applyProtection="1">
      <protection locked="0"/>
    </xf>
    <xf numFmtId="0" fontId="31" fillId="0" borderId="0" xfId="0" applyFont="1" applyBorder="1" applyProtection="1"/>
    <xf numFmtId="0" fontId="32" fillId="0" borderId="0" xfId="0" applyFont="1" applyBorder="1" applyProtection="1"/>
    <xf numFmtId="44" fontId="32" fillId="0" borderId="1" xfId="10" applyFont="1" applyFill="1" applyBorder="1" applyAlignment="1" applyProtection="1"/>
    <xf numFmtId="44" fontId="34" fillId="12" borderId="7" xfId="10" applyFont="1" applyFill="1" applyBorder="1" applyAlignment="1" applyProtection="1"/>
    <xf numFmtId="0" fontId="34" fillId="0" borderId="0" xfId="0" applyFont="1" applyBorder="1" applyAlignment="1" applyProtection="1"/>
    <xf numFmtId="0" fontId="32" fillId="0" borderId="0" xfId="0" applyFont="1" applyBorder="1" applyAlignment="1" applyProtection="1"/>
    <xf numFmtId="44" fontId="32" fillId="14" borderId="1" xfId="10" applyFont="1" applyFill="1" applyBorder="1" applyAlignment="1" applyProtection="1"/>
    <xf numFmtId="170" fontId="32" fillId="15" borderId="1" xfId="0" applyNumberFormat="1" applyFont="1" applyFill="1" applyBorder="1" applyProtection="1"/>
    <xf numFmtId="44" fontId="32" fillId="15" borderId="1" xfId="10" applyFont="1" applyFill="1" applyBorder="1" applyAlignment="1" applyProtection="1"/>
    <xf numFmtId="0" fontId="36" fillId="0" borderId="0" xfId="0" applyFont="1" applyFill="1" applyBorder="1" applyAlignment="1" applyProtection="1">
      <alignment horizontal="center"/>
      <protection locked="0"/>
    </xf>
    <xf numFmtId="170" fontId="31" fillId="16" borderId="1" xfId="0" applyNumberFormat="1" applyFont="1" applyFill="1" applyBorder="1" applyProtection="1"/>
    <xf numFmtId="0" fontId="30" fillId="13" borderId="1" xfId="0" applyFont="1" applyFill="1" applyBorder="1" applyAlignment="1" applyProtection="1">
      <alignment horizontal="center" vertical="center"/>
    </xf>
    <xf numFmtId="44" fontId="30" fillId="13" borderId="1" xfId="10" applyFont="1" applyFill="1" applyBorder="1" applyAlignment="1" applyProtection="1">
      <alignment vertical="center"/>
    </xf>
    <xf numFmtId="0" fontId="32" fillId="0" borderId="1" xfId="0" applyFont="1" applyBorder="1" applyAlignment="1" applyProtection="1">
      <alignment horizontal="center"/>
      <protection locked="0"/>
    </xf>
    <xf numFmtId="0" fontId="32" fillId="0" borderId="1" xfId="0" applyFont="1" applyBorder="1" applyAlignment="1" applyProtection="1">
      <alignment horizontal="center" vertical="center"/>
      <protection locked="0"/>
    </xf>
    <xf numFmtId="43" fontId="32" fillId="0" borderId="1" xfId="3" applyFont="1" applyFill="1" applyBorder="1" applyAlignment="1" applyProtection="1">
      <alignment horizontal="right"/>
      <protection locked="0"/>
    </xf>
    <xf numFmtId="44" fontId="33" fillId="13" borderId="1" xfId="10" applyFont="1" applyFill="1" applyBorder="1" applyAlignment="1" applyProtection="1">
      <alignment horizontal="center"/>
    </xf>
    <xf numFmtId="0" fontId="33" fillId="13" borderId="1" xfId="0" applyFont="1" applyFill="1" applyBorder="1" applyAlignment="1" applyProtection="1">
      <alignment horizontal="center"/>
    </xf>
    <xf numFmtId="43" fontId="35" fillId="0" borderId="1" xfId="3" applyFont="1" applyFill="1" applyBorder="1" applyAlignment="1" applyProtection="1">
      <alignment horizontal="right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5" fillId="0" borderId="1" xfId="0" applyFont="1" applyBorder="1" applyProtection="1">
      <protection locked="0"/>
    </xf>
    <xf numFmtId="0" fontId="33" fillId="13" borderId="1" xfId="0" applyFont="1" applyFill="1" applyBorder="1" applyAlignment="1" applyProtection="1">
      <alignment horizontal="left"/>
    </xf>
    <xf numFmtId="4" fontId="37" fillId="13" borderId="1" xfId="0" applyNumberFormat="1" applyFont="1" applyFill="1" applyBorder="1" applyAlignment="1" applyProtection="1">
      <alignment horizontal="right"/>
    </xf>
    <xf numFmtId="0" fontId="30" fillId="13" borderId="1" xfId="0" applyFont="1" applyFill="1" applyBorder="1" applyAlignment="1" applyProtection="1">
      <alignment horizontal="center"/>
    </xf>
    <xf numFmtId="44" fontId="32" fillId="12" borderId="1" xfId="10" applyFont="1" applyFill="1" applyBorder="1" applyAlignment="1" applyProtection="1"/>
    <xf numFmtId="44" fontId="33" fillId="17" borderId="2" xfId="10" applyFont="1" applyFill="1" applyBorder="1" applyAlignment="1" applyProtection="1">
      <alignment wrapText="1"/>
    </xf>
    <xf numFmtId="0" fontId="31" fillId="0" borderId="0" xfId="0" applyFont="1" applyBorder="1" applyProtection="1">
      <protection locked="0"/>
    </xf>
    <xf numFmtId="44" fontId="31" fillId="0" borderId="0" xfId="10" applyFont="1" applyBorder="1" applyAlignment="1" applyProtection="1">
      <protection locked="0"/>
    </xf>
    <xf numFmtId="0" fontId="31" fillId="0" borderId="0" xfId="0" applyFont="1" applyFill="1" applyBorder="1" applyAlignment="1" applyProtection="1">
      <alignment vertical="center"/>
      <protection locked="0"/>
    </xf>
    <xf numFmtId="0" fontId="31" fillId="18" borderId="1" xfId="0" applyFont="1" applyFill="1" applyBorder="1" applyAlignment="1" applyProtection="1">
      <alignment horizontal="center"/>
    </xf>
    <xf numFmtId="0" fontId="32" fillId="0" borderId="0" xfId="0" applyFont="1" applyFill="1" applyBorder="1" applyProtection="1">
      <protection locked="0"/>
    </xf>
    <xf numFmtId="0" fontId="38" fillId="19" borderId="1" xfId="0" applyFont="1" applyFill="1" applyBorder="1" applyAlignment="1" applyProtection="1">
      <alignment wrapText="1"/>
    </xf>
    <xf numFmtId="44" fontId="38" fillId="19" borderId="1" xfId="10" applyFont="1" applyFill="1" applyBorder="1" applyAlignment="1" applyProtection="1"/>
    <xf numFmtId="0" fontId="31" fillId="0" borderId="0" xfId="0" applyFont="1" applyFill="1" applyBorder="1" applyAlignment="1" applyProtection="1">
      <alignment horizontal="center"/>
      <protection locked="0"/>
    </xf>
    <xf numFmtId="0" fontId="28" fillId="0" borderId="0" xfId="0" applyFont="1" applyFill="1" applyBorder="1" applyProtection="1">
      <protection locked="0"/>
    </xf>
    <xf numFmtId="4" fontId="32" fillId="0" borderId="0" xfId="0" applyNumberFormat="1" applyFont="1" applyFill="1" applyBorder="1" applyProtection="1">
      <protection locked="0"/>
    </xf>
    <xf numFmtId="4" fontId="32" fillId="0" borderId="0" xfId="0" applyNumberFormat="1" applyFont="1" applyBorder="1" applyProtection="1">
      <protection locked="0"/>
    </xf>
    <xf numFmtId="0" fontId="134" fillId="0" borderId="0" xfId="233" applyProtection="1">
      <protection locked="0"/>
    </xf>
    <xf numFmtId="169" fontId="19" fillId="0" borderId="0" xfId="503" applyNumberFormat="1" applyFont="1" applyBorder="1" applyAlignment="1" applyProtection="1">
      <alignment horizontal="center" vertical="center"/>
      <protection locked="0"/>
    </xf>
    <xf numFmtId="169" fontId="39" fillId="0" borderId="0" xfId="503" applyNumberFormat="1" applyFont="1" applyBorder="1" applyAlignment="1" applyProtection="1">
      <alignment horizontal="center" vertical="center"/>
      <protection locked="0"/>
    </xf>
    <xf numFmtId="0" fontId="40" fillId="0" borderId="0" xfId="533" applyFont="1" applyBorder="1" applyProtection="1">
      <protection locked="0"/>
    </xf>
    <xf numFmtId="0" fontId="41" fillId="0" borderId="0" xfId="533" applyFont="1" applyBorder="1" applyProtection="1">
      <protection locked="0"/>
    </xf>
    <xf numFmtId="0" fontId="46" fillId="20" borderId="0" xfId="533" applyNumberFormat="1" applyFont="1" applyFill="1" applyBorder="1" applyAlignment="1" applyProtection="1">
      <alignment horizontal="center"/>
      <protection locked="0"/>
    </xf>
    <xf numFmtId="169" fontId="20" fillId="0" borderId="0" xfId="503" applyNumberFormat="1" applyFont="1" applyBorder="1" applyAlignment="1" applyProtection="1">
      <alignment vertical="center"/>
      <protection locked="0"/>
    </xf>
    <xf numFmtId="169" fontId="19" fillId="0" borderId="0" xfId="503" applyNumberFormat="1" applyFont="1" applyBorder="1" applyAlignment="1" applyProtection="1">
      <alignment vertical="center"/>
      <protection locked="0"/>
    </xf>
    <xf numFmtId="0" fontId="47" fillId="20" borderId="0" xfId="533" applyNumberFormat="1" applyFont="1" applyFill="1" applyBorder="1" applyAlignment="1" applyProtection="1">
      <alignment vertical="center"/>
      <protection locked="0"/>
    </xf>
    <xf numFmtId="0" fontId="39" fillId="0" borderId="0" xfId="533" applyNumberFormat="1" applyFont="1" applyBorder="1" applyAlignment="1" applyProtection="1">
      <alignment vertical="center"/>
      <protection locked="0"/>
    </xf>
    <xf numFmtId="17" fontId="39" fillId="23" borderId="1" xfId="533" applyNumberFormat="1" applyFont="1" applyFill="1" applyBorder="1" applyAlignment="1" applyProtection="1">
      <alignment horizontal="center" vertical="center" wrapText="1"/>
    </xf>
    <xf numFmtId="0" fontId="24" fillId="0" borderId="1" xfId="533" applyFont="1" applyBorder="1" applyAlignment="1" applyProtection="1">
      <alignment vertical="center"/>
    </xf>
    <xf numFmtId="0" fontId="39" fillId="0" borderId="1" xfId="533" applyNumberFormat="1" applyFont="1" applyBorder="1" applyAlignment="1" applyProtection="1">
      <alignment horizontal="center" vertical="center"/>
      <protection locked="0"/>
    </xf>
    <xf numFmtId="0" fontId="24" fillId="0" borderId="1" xfId="533" applyFont="1" applyBorder="1" applyAlignment="1" applyProtection="1">
      <alignment vertical="center" wrapText="1"/>
    </xf>
    <xf numFmtId="0" fontId="39" fillId="23" borderId="1" xfId="533" applyNumberFormat="1" applyFont="1" applyFill="1" applyBorder="1" applyAlignment="1" applyProtection="1">
      <alignment horizontal="center" vertical="center"/>
    </xf>
    <xf numFmtId="0" fontId="39" fillId="26" borderId="1" xfId="533" applyNumberFormat="1" applyFont="1" applyFill="1" applyBorder="1" applyAlignment="1" applyProtection="1">
      <alignment horizontal="center" vertical="center"/>
      <protection locked="0"/>
    </xf>
    <xf numFmtId="0" fontId="25" fillId="27" borderId="1" xfId="533" applyNumberFormat="1" applyFont="1" applyFill="1" applyBorder="1" applyAlignment="1" applyProtection="1">
      <alignment horizontal="center" vertical="center"/>
    </xf>
    <xf numFmtId="0" fontId="51" fillId="0" borderId="11" xfId="533" applyFont="1" applyBorder="1" applyAlignment="1" applyProtection="1">
      <alignment horizontal="center" wrapText="1"/>
      <protection locked="0"/>
    </xf>
    <xf numFmtId="0" fontId="52" fillId="0" borderId="0" xfId="533" applyFont="1" applyBorder="1" applyProtection="1">
      <protection locked="0"/>
    </xf>
    <xf numFmtId="0" fontId="53" fillId="0" borderId="0" xfId="533" applyFont="1" applyBorder="1" applyProtection="1">
      <protection locked="0"/>
    </xf>
    <xf numFmtId="0" fontId="54" fillId="0" borderId="0" xfId="533" applyFont="1" applyBorder="1" applyAlignment="1" applyProtection="1">
      <alignment horizontal="center"/>
      <protection locked="0"/>
    </xf>
    <xf numFmtId="0" fontId="53" fillId="0" borderId="0" xfId="533" applyFont="1" applyBorder="1" applyAlignment="1" applyProtection="1">
      <alignment horizontal="right"/>
      <protection locked="0"/>
    </xf>
    <xf numFmtId="0" fontId="55" fillId="0" borderId="11" xfId="533" applyFont="1" applyBorder="1" applyAlignment="1" applyProtection="1">
      <alignment horizontal="right"/>
      <protection locked="0"/>
    </xf>
    <xf numFmtId="0" fontId="55" fillId="0" borderId="11" xfId="533" applyFont="1" applyBorder="1" applyAlignment="1" applyProtection="1">
      <alignment horizontal="center"/>
      <protection locked="0"/>
    </xf>
    <xf numFmtId="0" fontId="55" fillId="0" borderId="11" xfId="533" applyFont="1" applyBorder="1" applyAlignment="1" applyProtection="1">
      <alignment horizontal="center"/>
    </xf>
    <xf numFmtId="0" fontId="55" fillId="0" borderId="11" xfId="533" applyFont="1" applyBorder="1" applyAlignment="1" applyProtection="1">
      <alignment horizontal="left"/>
      <protection locked="0"/>
    </xf>
    <xf numFmtId="0" fontId="55" fillId="0" borderId="0" xfId="533" applyFont="1" applyBorder="1" applyAlignment="1" applyProtection="1">
      <protection locked="0"/>
    </xf>
    <xf numFmtId="0" fontId="55" fillId="0" borderId="0" xfId="533" applyFont="1" applyBorder="1" applyAlignment="1" applyProtection="1"/>
    <xf numFmtId="0" fontId="55" fillId="0" borderId="14" xfId="533" applyFont="1" applyBorder="1" applyAlignment="1" applyProtection="1">
      <protection locked="0"/>
    </xf>
    <xf numFmtId="0" fontId="55" fillId="0" borderId="0" xfId="533" applyFont="1" applyBorder="1" applyProtection="1">
      <protection locked="0"/>
    </xf>
    <xf numFmtId="169" fontId="53" fillId="0" borderId="0" xfId="533" applyNumberFormat="1" applyFont="1" applyBorder="1" applyAlignment="1" applyProtection="1">
      <alignment vertical="center"/>
    </xf>
    <xf numFmtId="169" fontId="53" fillId="0" borderId="0" xfId="533" applyNumberFormat="1" applyFont="1" applyBorder="1" applyAlignment="1" applyProtection="1">
      <alignment vertical="center"/>
      <protection locked="0"/>
    </xf>
    <xf numFmtId="0" fontId="56" fillId="0" borderId="0" xfId="533" applyFont="1" applyBorder="1" applyAlignment="1" applyProtection="1">
      <alignment horizontal="right"/>
      <protection locked="0"/>
    </xf>
    <xf numFmtId="0" fontId="57" fillId="0" borderId="0" xfId="533" applyFont="1" applyBorder="1" applyProtection="1">
      <protection locked="0"/>
    </xf>
    <xf numFmtId="172" fontId="57" fillId="0" borderId="0" xfId="533" applyNumberFormat="1" applyFont="1" applyBorder="1" applyProtection="1">
      <protection locked="0"/>
    </xf>
    <xf numFmtId="0" fontId="58" fillId="0" borderId="0" xfId="533" applyFont="1" applyBorder="1" applyProtection="1">
      <protection locked="0"/>
    </xf>
    <xf numFmtId="49" fontId="49" fillId="0" borderId="0" xfId="533" applyNumberFormat="1" applyFont="1" applyBorder="1" applyAlignment="1" applyProtection="1">
      <alignment horizontal="center" vertical="center"/>
      <protection locked="0"/>
    </xf>
    <xf numFmtId="0" fontId="18" fillId="0" borderId="0" xfId="528" applyFill="1" applyAlignment="1" applyProtection="1">
      <alignment vertical="center"/>
      <protection locked="0"/>
    </xf>
    <xf numFmtId="0" fontId="37" fillId="28" borderId="1" xfId="533" applyFont="1" applyFill="1" applyBorder="1" applyAlignment="1" applyProtection="1">
      <alignment horizontal="center" vertical="center" wrapText="1"/>
    </xf>
    <xf numFmtId="0" fontId="60" fillId="13" borderId="5" xfId="528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18" fillId="0" borderId="0" xfId="528" applyFill="1" applyAlignment="1" applyProtection="1">
      <alignment horizontal="center" vertical="center"/>
      <protection locked="0"/>
    </xf>
    <xf numFmtId="49" fontId="61" fillId="0" borderId="1" xfId="528" applyNumberFormat="1" applyFont="1" applyFill="1" applyBorder="1" applyAlignment="1" applyProtection="1">
      <alignment horizontal="center" vertical="center" wrapText="1"/>
    </xf>
    <xf numFmtId="49" fontId="6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1" fillId="0" borderId="1" xfId="0" applyNumberFormat="1" applyFont="1" applyFill="1" applyBorder="1" applyAlignment="1" applyProtection="1">
      <alignment horizontal="center" vertical="center" wrapText="1"/>
    </xf>
    <xf numFmtId="49" fontId="61" fillId="0" borderId="1" xfId="0" applyNumberFormat="1" applyFont="1" applyFill="1" applyBorder="1" applyAlignment="1" applyProtection="1">
      <alignment horizontal="center" vertical="center" wrapText="1" readingOrder="1"/>
    </xf>
    <xf numFmtId="0" fontId="0" fillId="0" borderId="0" xfId="0" applyAlignment="1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protection locked="0"/>
    </xf>
    <xf numFmtId="49" fontId="72" fillId="30" borderId="1" xfId="478" applyNumberFormat="1" applyFont="1" applyFill="1" applyBorder="1" applyAlignment="1" applyProtection="1">
      <alignment horizontal="center" vertical="center" wrapText="1"/>
    </xf>
    <xf numFmtId="4" fontId="73" fillId="30" borderId="1" xfId="3" applyNumberFormat="1" applyFont="1" applyFill="1" applyBorder="1" applyAlignment="1" applyProtection="1">
      <alignment horizontal="center" vertical="center"/>
    </xf>
    <xf numFmtId="0" fontId="74" fillId="0" borderId="1" xfId="0" applyFont="1" applyBorder="1" applyAlignment="1" applyProtection="1">
      <alignment vertical="center" wrapText="1"/>
      <protection locked="0"/>
    </xf>
    <xf numFmtId="4" fontId="75" fillId="0" borderId="1" xfId="3" applyNumberFormat="1" applyFont="1" applyFill="1" applyBorder="1" applyAlignment="1" applyProtection="1">
      <alignment vertical="center"/>
      <protection locked="0"/>
    </xf>
    <xf numFmtId="4" fontId="0" fillId="0" borderId="1" xfId="3" applyNumberFormat="1" applyFont="1" applyBorder="1" applyAlignment="1" applyProtection="1">
      <alignment vertical="center"/>
      <protection locked="0"/>
    </xf>
    <xf numFmtId="49" fontId="69" fillId="30" borderId="1" xfId="478" applyNumberFormat="1" applyFont="1" applyFill="1" applyBorder="1" applyAlignment="1" applyProtection="1">
      <alignment horizontal="left" vertical="center" wrapText="1"/>
    </xf>
    <xf numFmtId="4" fontId="76" fillId="31" borderId="1" xfId="3" applyNumberFormat="1" applyFont="1" applyFill="1" applyBorder="1" applyAlignment="1" applyProtection="1">
      <alignment vertical="center"/>
    </xf>
    <xf numFmtId="43" fontId="77" fillId="13" borderId="1" xfId="3" applyFont="1" applyFill="1" applyBorder="1" applyProtection="1"/>
    <xf numFmtId="4" fontId="71" fillId="29" borderId="1" xfId="3" applyNumberFormat="1" applyFont="1" applyFill="1" applyBorder="1" applyAlignment="1" applyProtection="1">
      <alignment horizontal="right" vertical="center"/>
    </xf>
    <xf numFmtId="0" fontId="79" fillId="0" borderId="0" xfId="507" applyProtection="1">
      <protection locked="0"/>
    </xf>
    <xf numFmtId="169" fontId="39" fillId="0" borderId="0" xfId="503" applyNumberFormat="1" applyFont="1" applyBorder="1" applyAlignment="1" applyProtection="1">
      <alignment vertical="center"/>
      <protection locked="0"/>
    </xf>
    <xf numFmtId="0" fontId="81" fillId="0" borderId="0" xfId="507" applyFont="1" applyBorder="1" applyAlignment="1" applyProtection="1">
      <alignment horizontal="center" vertical="center" wrapText="1"/>
      <protection locked="0"/>
    </xf>
    <xf numFmtId="0" fontId="82" fillId="0" borderId="0" xfId="507" applyFont="1" applyBorder="1" applyProtection="1">
      <protection locked="0"/>
    </xf>
    <xf numFmtId="0" fontId="79" fillId="0" borderId="0" xfId="507" applyBorder="1" applyProtection="1">
      <protection locked="0"/>
    </xf>
    <xf numFmtId="0" fontId="81" fillId="0" borderId="0" xfId="507" applyFont="1" applyAlignment="1" applyProtection="1">
      <alignment horizontal="center"/>
      <protection locked="0"/>
    </xf>
    <xf numFmtId="44" fontId="85" fillId="13" borderId="1" xfId="10" applyFont="1" applyFill="1" applyBorder="1" applyAlignment="1" applyProtection="1">
      <protection locked="0"/>
    </xf>
    <xf numFmtId="0" fontId="86" fillId="0" borderId="1" xfId="0" applyFont="1" applyBorder="1" applyAlignment="1" applyProtection="1">
      <alignment horizontal="center"/>
      <protection locked="0"/>
    </xf>
    <xf numFmtId="44" fontId="0" fillId="0" borderId="1" xfId="10" applyFont="1" applyBorder="1" applyAlignment="1" applyProtection="1">
      <protection locked="0"/>
    </xf>
    <xf numFmtId="0" fontId="85" fillId="13" borderId="1" xfId="0" applyFont="1" applyFill="1" applyBorder="1" applyProtection="1"/>
    <xf numFmtId="173" fontId="85" fillId="13" borderId="1" xfId="0" applyNumberFormat="1" applyFont="1" applyFill="1" applyBorder="1" applyProtection="1"/>
    <xf numFmtId="44" fontId="85" fillId="13" borderId="1" xfId="10" applyFont="1" applyFill="1" applyBorder="1" applyAlignment="1" applyProtection="1"/>
    <xf numFmtId="0" fontId="85" fillId="13" borderId="1" xfId="0" applyFont="1" applyFill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1" xfId="0" applyNumberFormat="1" applyBorder="1" applyAlignment="1" applyProtection="1">
      <alignment horizontal="right"/>
      <protection locked="0"/>
    </xf>
    <xf numFmtId="44" fontId="84" fillId="13" borderId="0" xfId="0" applyNumberFormat="1" applyFont="1" applyFill="1" applyBorder="1" applyAlignment="1" applyProtection="1">
      <alignment horizontal="right"/>
    </xf>
    <xf numFmtId="0" fontId="0" fillId="0" borderId="0" xfId="0" applyBorder="1" applyProtection="1">
      <protection locked="0"/>
    </xf>
    <xf numFmtId="0" fontId="88" fillId="0" borderId="0" xfId="0" applyFont="1" applyProtection="1">
      <protection locked="0"/>
    </xf>
    <xf numFmtId="0" fontId="84" fillId="0" borderId="0" xfId="0" applyFont="1" applyFill="1" applyBorder="1" applyAlignment="1" applyProtection="1">
      <alignment horizontal="center" wrapText="1"/>
    </xf>
    <xf numFmtId="44" fontId="89" fillId="0" borderId="1" xfId="0" applyNumberFormat="1" applyFont="1" applyFill="1" applyBorder="1" applyProtection="1">
      <protection locked="0"/>
    </xf>
    <xf numFmtId="44" fontId="89" fillId="0" borderId="0" xfId="0" applyNumberFormat="1" applyFont="1" applyFill="1" applyBorder="1" applyProtection="1">
      <protection locked="0"/>
    </xf>
    <xf numFmtId="44" fontId="89" fillId="0" borderId="1" xfId="0" applyNumberFormat="1" applyFont="1" applyFill="1" applyBorder="1" applyProtection="1"/>
    <xf numFmtId="44" fontId="89" fillId="0" borderId="0" xfId="0" applyNumberFormat="1" applyFont="1" applyFill="1" applyBorder="1" applyProtection="1"/>
    <xf numFmtId="44" fontId="84" fillId="13" borderId="1" xfId="0" applyNumberFormat="1" applyFont="1" applyFill="1" applyBorder="1" applyProtection="1"/>
    <xf numFmtId="44" fontId="84" fillId="0" borderId="0" xfId="0" applyNumberFormat="1" applyFont="1" applyFill="1" applyBorder="1" applyProtection="1"/>
    <xf numFmtId="0" fontId="0" fillId="0" borderId="0" xfId="0" applyFill="1" applyProtection="1">
      <protection locked="0"/>
    </xf>
    <xf numFmtId="0" fontId="61" fillId="0" borderId="0" xfId="510" applyProtection="1">
      <protection locked="0"/>
    </xf>
    <xf numFmtId="0" fontId="61" fillId="0" borderId="0" xfId="503" applyBorder="1" applyAlignment="1" applyProtection="1">
      <alignment vertical="center"/>
      <protection locked="0"/>
    </xf>
    <xf numFmtId="0" fontId="0" fillId="0" borderId="0" xfId="0" applyProtection="1"/>
    <xf numFmtId="0" fontId="50" fillId="21" borderId="2" xfId="503" applyFont="1" applyFill="1" applyBorder="1" applyAlignment="1" applyProtection="1">
      <alignment vertical="center" wrapText="1"/>
    </xf>
    <xf numFmtId="169" fontId="91" fillId="31" borderId="1" xfId="503" applyNumberFormat="1" applyFont="1" applyFill="1" applyBorder="1" applyAlignment="1" applyProtection="1">
      <alignment horizontal="center" vertical="center"/>
      <protection locked="0"/>
    </xf>
    <xf numFmtId="0" fontId="82" fillId="0" borderId="0" xfId="503" applyFont="1" applyAlignment="1" applyProtection="1">
      <alignment vertical="center"/>
      <protection locked="0"/>
    </xf>
    <xf numFmtId="169" fontId="90" fillId="0" borderId="3" xfId="503" applyNumberFormat="1" applyFont="1" applyBorder="1" applyAlignment="1" applyProtection="1">
      <alignment vertical="center" wrapText="1"/>
      <protection locked="0"/>
    </xf>
    <xf numFmtId="169" fontId="90" fillId="0" borderId="4" xfId="503" applyNumberFormat="1" applyFont="1" applyBorder="1" applyAlignment="1" applyProtection="1">
      <alignment vertical="center" wrapText="1"/>
      <protection locked="0"/>
    </xf>
    <xf numFmtId="0" fontId="82" fillId="0" borderId="0" xfId="503" applyFont="1" applyBorder="1" applyAlignment="1" applyProtection="1">
      <alignment vertical="center"/>
      <protection locked="0"/>
    </xf>
    <xf numFmtId="169" fontId="82" fillId="0" borderId="0" xfId="503" applyNumberFormat="1" applyFont="1" applyAlignment="1" applyProtection="1">
      <alignment vertical="center"/>
      <protection locked="0"/>
    </xf>
    <xf numFmtId="171" fontId="65" fillId="0" borderId="0" xfId="533" applyNumberFormat="1" applyFont="1" applyFill="1" applyBorder="1" applyAlignment="1" applyProtection="1">
      <alignment horizontal="center" vertical="center"/>
      <protection locked="0"/>
    </xf>
    <xf numFmtId="169" fontId="94" fillId="0" borderId="0" xfId="503" applyNumberFormat="1" applyFont="1" applyBorder="1" applyAlignment="1" applyProtection="1">
      <alignment horizontal="left" vertical="center"/>
      <protection locked="0"/>
    </xf>
    <xf numFmtId="169" fontId="94" fillId="0" borderId="17" xfId="503" applyNumberFormat="1" applyFont="1" applyBorder="1" applyAlignment="1" applyProtection="1">
      <alignment vertical="center"/>
      <protection locked="0"/>
    </xf>
    <xf numFmtId="0" fontId="82" fillId="20" borderId="0" xfId="503" applyFont="1" applyFill="1" applyAlignment="1" applyProtection="1">
      <alignment vertical="center"/>
      <protection locked="0"/>
    </xf>
    <xf numFmtId="169" fontId="82" fillId="20" borderId="0" xfId="503" applyNumberFormat="1" applyFont="1" applyFill="1" applyAlignment="1" applyProtection="1">
      <alignment vertical="center"/>
      <protection locked="0"/>
    </xf>
    <xf numFmtId="0" fontId="61" fillId="0" borderId="19" xfId="503" applyBorder="1" applyAlignment="1" applyProtection="1">
      <alignment vertical="center"/>
    </xf>
    <xf numFmtId="0" fontId="82" fillId="0" borderId="19" xfId="503" applyFont="1" applyBorder="1" applyAlignment="1" applyProtection="1">
      <alignment horizontal="right" vertical="center"/>
    </xf>
    <xf numFmtId="0" fontId="82" fillId="0" borderId="0" xfId="503" applyFont="1" applyBorder="1" applyAlignment="1" applyProtection="1">
      <alignment horizontal="center" vertical="center"/>
    </xf>
    <xf numFmtId="0" fontId="81" fillId="0" borderId="0" xfId="503" applyFont="1" applyAlignment="1" applyProtection="1">
      <alignment vertical="center"/>
      <protection locked="0"/>
    </xf>
    <xf numFmtId="0" fontId="81" fillId="0" borderId="9" xfId="503" applyFont="1" applyBorder="1" applyAlignment="1" applyProtection="1">
      <alignment horizontal="center" vertical="top"/>
    </xf>
    <xf numFmtId="169" fontId="81" fillId="20" borderId="21" xfId="503" applyNumberFormat="1" applyFont="1" applyFill="1" applyBorder="1" applyAlignment="1" applyProtection="1">
      <alignment horizontal="left" vertical="center"/>
    </xf>
    <xf numFmtId="169" fontId="81" fillId="20" borderId="19" xfId="503" applyNumberFormat="1" applyFont="1" applyFill="1" applyBorder="1" applyAlignment="1" applyProtection="1">
      <alignment horizontal="left" vertical="center"/>
    </xf>
    <xf numFmtId="0" fontId="81" fillId="0" borderId="0" xfId="503" applyFont="1" applyAlignment="1" applyProtection="1">
      <alignment horizontal="center" vertical="center"/>
      <protection locked="0"/>
    </xf>
    <xf numFmtId="0" fontId="100" fillId="0" borderId="15" xfId="503" applyFont="1" applyBorder="1" applyAlignment="1" applyProtection="1">
      <alignment vertical="center"/>
    </xf>
    <xf numFmtId="0" fontId="61" fillId="0" borderId="17" xfId="503" applyBorder="1" applyAlignment="1" applyProtection="1">
      <alignment vertical="center"/>
      <protection locked="0"/>
    </xf>
    <xf numFmtId="0" fontId="86" fillId="0" borderId="0" xfId="503" applyFont="1" applyAlignment="1" applyProtection="1">
      <alignment vertical="center"/>
      <protection locked="0"/>
    </xf>
    <xf numFmtId="0" fontId="61" fillId="0" borderId="15" xfId="503" applyBorder="1" applyAlignment="1" applyProtection="1">
      <alignment horizontal="left" vertical="center"/>
    </xf>
    <xf numFmtId="0" fontId="61" fillId="0" borderId="0" xfId="503" applyBorder="1" applyAlignment="1" applyProtection="1">
      <alignment horizontal="left" vertical="center"/>
    </xf>
    <xf numFmtId="169" fontId="79" fillId="0" borderId="0" xfId="503" applyNumberFormat="1" applyFont="1" applyBorder="1" applyAlignment="1" applyProtection="1">
      <alignment horizontal="left" vertical="center"/>
      <protection locked="0"/>
    </xf>
    <xf numFmtId="169" fontId="79" fillId="0" borderId="17" xfId="503" applyNumberFormat="1" applyFont="1" applyBorder="1" applyAlignment="1" applyProtection="1">
      <alignment vertical="center"/>
      <protection locked="0"/>
    </xf>
    <xf numFmtId="0" fontId="100" fillId="0" borderId="15" xfId="503" applyFont="1" applyBorder="1" applyAlignment="1" applyProtection="1">
      <alignment horizontal="left" vertical="center"/>
    </xf>
    <xf numFmtId="0" fontId="81" fillId="20" borderId="15" xfId="503" applyFont="1" applyFill="1" applyBorder="1" applyAlignment="1" applyProtection="1">
      <alignment horizontal="left" vertical="center"/>
    </xf>
    <xf numFmtId="0" fontId="81" fillId="20" borderId="0" xfId="503" applyFont="1" applyFill="1" applyBorder="1" applyAlignment="1" applyProtection="1">
      <alignment horizontal="left" vertical="center"/>
    </xf>
    <xf numFmtId="169" fontId="95" fillId="20" borderId="0" xfId="503" applyNumberFormat="1" applyFont="1" applyFill="1" applyBorder="1" applyAlignment="1" applyProtection="1">
      <alignment horizontal="center" vertical="center"/>
      <protection locked="0"/>
    </xf>
    <xf numFmtId="169" fontId="95" fillId="20" borderId="17" xfId="503" applyNumberFormat="1" applyFont="1" applyFill="1" applyBorder="1" applyAlignment="1" applyProtection="1">
      <alignment horizontal="center" vertical="center"/>
      <protection locked="0"/>
    </xf>
    <xf numFmtId="0" fontId="86" fillId="0" borderId="15" xfId="503" applyFont="1" applyBorder="1" applyAlignment="1" applyProtection="1">
      <alignment horizontal="left" vertical="center"/>
    </xf>
    <xf numFmtId="0" fontId="100" fillId="0" borderId="0" xfId="503" applyFont="1" applyBorder="1" applyAlignment="1" applyProtection="1">
      <alignment horizontal="left" vertical="center"/>
    </xf>
    <xf numFmtId="169" fontId="79" fillId="0" borderId="0" xfId="503" applyNumberFormat="1" applyFont="1" applyBorder="1" applyAlignment="1" applyProtection="1">
      <alignment vertical="center"/>
      <protection locked="0"/>
    </xf>
    <xf numFmtId="0" fontId="101" fillId="0" borderId="0" xfId="503" applyFont="1" applyAlignment="1" applyProtection="1">
      <alignment vertical="center"/>
      <protection locked="0"/>
    </xf>
    <xf numFmtId="169" fontId="61" fillId="0" borderId="0" xfId="503" applyNumberFormat="1" applyAlignment="1" applyProtection="1">
      <alignment vertical="center"/>
      <protection locked="0"/>
    </xf>
    <xf numFmtId="0" fontId="81" fillId="0" borderId="0" xfId="503" applyFont="1" applyBorder="1" applyAlignment="1" applyProtection="1">
      <alignment horizontal="left" vertical="center"/>
      <protection locked="0"/>
    </xf>
    <xf numFmtId="169" fontId="95" fillId="0" borderId="0" xfId="503" applyNumberFormat="1" applyFont="1" applyBorder="1" applyAlignment="1" applyProtection="1">
      <alignment horizontal="center" vertical="center"/>
      <protection locked="0"/>
    </xf>
    <xf numFmtId="169" fontId="81" fillId="20" borderId="0" xfId="503" applyNumberFormat="1" applyFont="1" applyFill="1" applyBorder="1" applyAlignment="1" applyProtection="1">
      <alignment horizontal="left" vertical="center"/>
    </xf>
    <xf numFmtId="0" fontId="82" fillId="0" borderId="0" xfId="503" applyFont="1" applyBorder="1" applyAlignment="1" applyProtection="1">
      <alignment horizontal="right" vertical="center"/>
    </xf>
    <xf numFmtId="0" fontId="139" fillId="0" borderId="1" xfId="0" applyFont="1" applyBorder="1" applyAlignment="1" applyProtection="1">
      <alignment vertical="center" wrapText="1"/>
      <protection locked="0"/>
    </xf>
    <xf numFmtId="49" fontId="140" fillId="26" borderId="2" xfId="0" applyNumberFormat="1" applyFont="1" applyFill="1" applyBorder="1" applyAlignment="1" applyProtection="1">
      <alignment horizontal="center"/>
      <protection locked="0"/>
    </xf>
    <xf numFmtId="0" fontId="141" fillId="0" borderId="1" xfId="0" applyFont="1" applyBorder="1" applyAlignment="1" applyProtection="1">
      <alignment horizontal="center" vertical="center"/>
      <protection locked="0"/>
    </xf>
    <xf numFmtId="14" fontId="0" fillId="0" borderId="40" xfId="0" applyNumberForma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37" fillId="28" borderId="40" xfId="533" applyFont="1" applyFill="1" applyBorder="1" applyAlignment="1" applyProtection="1">
      <alignment horizontal="center" vertical="center" wrapText="1"/>
    </xf>
    <xf numFmtId="175" fontId="67" fillId="26" borderId="40" xfId="587" applyNumberFormat="1" applyFont="1" applyFill="1" applyBorder="1" applyAlignment="1" applyProtection="1">
      <alignment horizontal="right" vertical="center"/>
      <protection locked="0"/>
    </xf>
    <xf numFmtId="0" fontId="30" fillId="13" borderId="1" xfId="0" applyFont="1" applyFill="1" applyBorder="1" applyAlignment="1" applyProtection="1">
      <alignment horizontal="center" vertical="center" wrapText="1"/>
    </xf>
    <xf numFmtId="0" fontId="32" fillId="0" borderId="0" xfId="0" applyFont="1" applyBorder="1" applyAlignment="1" applyProtection="1">
      <alignment horizontal="left"/>
      <protection locked="0"/>
    </xf>
    <xf numFmtId="0" fontId="32" fillId="0" borderId="0" xfId="0" applyFont="1" applyBorder="1" applyAlignment="1" applyProtection="1">
      <alignment horizontal="left"/>
    </xf>
    <xf numFmtId="0" fontId="149" fillId="13" borderId="41" xfId="0" applyFont="1" applyFill="1" applyBorder="1" applyAlignment="1" applyProtection="1">
      <alignment wrapText="1"/>
    </xf>
    <xf numFmtId="43" fontId="149" fillId="13" borderId="40" xfId="3" applyFont="1" applyFill="1" applyBorder="1" applyAlignment="1" applyProtection="1">
      <alignment wrapText="1"/>
      <protection locked="0"/>
    </xf>
    <xf numFmtId="0" fontId="150" fillId="89" borderId="40" xfId="0" applyFont="1" applyFill="1" applyBorder="1" applyProtection="1"/>
    <xf numFmtId="0" fontId="152" fillId="0" borderId="40" xfId="0" applyFont="1" applyBorder="1" applyAlignment="1" applyProtection="1">
      <alignment wrapText="1"/>
    </xf>
    <xf numFmtId="0" fontId="152" fillId="0" borderId="40" xfId="0" applyFont="1" applyBorder="1" applyProtection="1"/>
    <xf numFmtId="0" fontId="152" fillId="89" borderId="40" xfId="0" applyFont="1" applyFill="1" applyBorder="1" applyProtection="1"/>
    <xf numFmtId="43" fontId="152" fillId="0" borderId="40" xfId="3" applyFont="1" applyFill="1" applyBorder="1" applyAlignment="1" applyProtection="1"/>
    <xf numFmtId="43" fontId="152" fillId="0" borderId="40" xfId="3" applyFont="1" applyBorder="1" applyAlignment="1" applyProtection="1"/>
    <xf numFmtId="0" fontId="152" fillId="0" borderId="40" xfId="0" applyFont="1" applyBorder="1" applyAlignment="1" applyProtection="1"/>
    <xf numFmtId="0" fontId="32" fillId="0" borderId="40" xfId="0" applyFont="1" applyBorder="1" applyAlignment="1" applyProtection="1">
      <alignment horizontal="center"/>
      <protection locked="0"/>
    </xf>
    <xf numFmtId="0" fontId="32" fillId="0" borderId="40" xfId="0" applyFont="1" applyBorder="1" applyAlignment="1" applyProtection="1">
      <alignment horizontal="center" vertical="center"/>
      <protection locked="0"/>
    </xf>
    <xf numFmtId="43" fontId="32" fillId="0" borderId="40" xfId="3" applyFont="1" applyFill="1" applyBorder="1" applyAlignment="1" applyProtection="1">
      <alignment horizontal="right"/>
      <protection locked="0"/>
    </xf>
    <xf numFmtId="0" fontId="33" fillId="11" borderId="1" xfId="0" applyFont="1" applyFill="1" applyBorder="1" applyAlignment="1" applyProtection="1">
      <alignment vertical="center"/>
      <protection locked="0"/>
    </xf>
    <xf numFmtId="0" fontId="33" fillId="11" borderId="1" xfId="0" applyFont="1" applyFill="1" applyBorder="1" applyProtection="1">
      <protection locked="0"/>
    </xf>
    <xf numFmtId="4" fontId="33" fillId="11" borderId="1" xfId="0" applyNumberFormat="1" applyFont="1" applyFill="1" applyBorder="1" applyProtection="1">
      <protection locked="0"/>
    </xf>
    <xf numFmtId="43" fontId="151" fillId="89" borderId="40" xfId="3" applyFont="1" applyFill="1" applyBorder="1" applyAlignment="1" applyProtection="1">
      <protection locked="0"/>
    </xf>
    <xf numFmtId="0" fontId="30" fillId="0" borderId="0" xfId="0" applyFont="1" applyFill="1" applyBorder="1" applyAlignment="1" applyProtection="1">
      <alignment wrapText="1"/>
      <protection locked="0"/>
    </xf>
    <xf numFmtId="44" fontId="33" fillId="0" borderId="0" xfId="10" applyFont="1" applyFill="1" applyBorder="1" applyAlignment="1" applyProtection="1">
      <alignment wrapText="1"/>
      <protection locked="0"/>
    </xf>
    <xf numFmtId="0" fontId="32" fillId="0" borderId="1" xfId="0" applyFont="1" applyBorder="1" applyProtection="1">
      <protection locked="0"/>
    </xf>
    <xf numFmtId="0" fontId="32" fillId="0" borderId="1" xfId="0" applyFont="1" applyBorder="1" applyAlignment="1" applyProtection="1">
      <alignment wrapText="1"/>
      <protection locked="0"/>
    </xf>
    <xf numFmtId="43" fontId="149" fillId="13" borderId="40" xfId="3" applyFont="1" applyFill="1" applyBorder="1" applyProtection="1"/>
    <xf numFmtId="43" fontId="151" fillId="90" borderId="40" xfId="3" applyFont="1" applyFill="1" applyBorder="1" applyProtection="1"/>
    <xf numFmtId="0" fontId="149" fillId="13" borderId="40" xfId="0" applyFont="1" applyFill="1" applyBorder="1" applyProtection="1"/>
    <xf numFmtId="0" fontId="151" fillId="90" borderId="40" xfId="0" applyFont="1" applyFill="1" applyBorder="1" applyProtection="1"/>
    <xf numFmtId="176" fontId="149" fillId="13" borderId="40" xfId="3" applyNumberFormat="1" applyFont="1" applyFill="1" applyBorder="1" applyProtection="1"/>
    <xf numFmtId="0" fontId="28" fillId="0" borderId="0" xfId="0" applyFont="1" applyBorder="1" applyProtection="1"/>
    <xf numFmtId="0" fontId="153" fillId="0" borderId="40" xfId="533" applyNumberFormat="1" applyFont="1" applyBorder="1" applyAlignment="1" applyProtection="1">
      <alignment horizontal="center" vertical="center"/>
      <protection locked="0"/>
    </xf>
    <xf numFmtId="0" fontId="153" fillId="26" borderId="40" xfId="533" applyNumberFormat="1" applyFont="1" applyFill="1" applyBorder="1" applyAlignment="1" applyProtection="1">
      <alignment horizontal="center" vertical="center"/>
      <protection locked="0"/>
    </xf>
    <xf numFmtId="44" fontId="32" fillId="0" borderId="1" xfId="10" applyFont="1" applyFill="1" applyBorder="1" applyAlignment="1" applyProtection="1">
      <protection locked="0"/>
    </xf>
    <xf numFmtId="0" fontId="32" fillId="0" borderId="1" xfId="0" applyFont="1" applyFill="1" applyBorder="1" applyAlignment="1" applyProtection="1">
      <alignment horizontal="left"/>
      <protection locked="0"/>
    </xf>
    <xf numFmtId="0" fontId="0" fillId="0" borderId="40" xfId="0" applyBorder="1"/>
    <xf numFmtId="3" fontId="0" fillId="0" borderId="1" xfId="0" applyNumberFormat="1" applyBorder="1" applyAlignment="1" applyProtection="1">
      <alignment horizontal="center"/>
      <protection locked="0"/>
    </xf>
    <xf numFmtId="49" fontId="155" fillId="26" borderId="2" xfId="0" applyNumberFormat="1" applyFont="1" applyFill="1" applyBorder="1" applyAlignment="1" applyProtection="1">
      <alignment horizontal="center"/>
      <protection locked="0"/>
    </xf>
    <xf numFmtId="0" fontId="154" fillId="26" borderId="1" xfId="0" applyFont="1" applyFill="1" applyBorder="1" applyAlignment="1" applyProtection="1">
      <alignment horizontal="center" vertical="center"/>
      <protection locked="0"/>
    </xf>
    <xf numFmtId="49" fontId="155" fillId="0" borderId="1" xfId="0" applyNumberFormat="1" applyFont="1" applyFill="1" applyBorder="1" applyAlignment="1" applyProtection="1">
      <alignment horizontal="center" vertical="center"/>
      <protection locked="0"/>
    </xf>
    <xf numFmtId="49" fontId="156" fillId="0" borderId="1" xfId="528" applyNumberFormat="1" applyFont="1" applyFill="1" applyBorder="1" applyAlignment="1" applyProtection="1">
      <alignment horizontal="center" vertical="center" wrapText="1"/>
      <protection locked="0"/>
    </xf>
    <xf numFmtId="0" fontId="0" fillId="26" borderId="1" xfId="0" applyFont="1" applyFill="1" applyBorder="1" applyAlignment="1" applyProtection="1">
      <alignment horizontal="center" wrapText="1"/>
      <protection locked="0"/>
    </xf>
    <xf numFmtId="49" fontId="157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58" fillId="28" borderId="1" xfId="533" applyFont="1" applyFill="1" applyBorder="1" applyAlignment="1" applyProtection="1">
      <alignment horizontal="center" vertical="center" wrapText="1"/>
    </xf>
    <xf numFmtId="0" fontId="159" fillId="13" borderId="1" xfId="528" applyFont="1" applyFill="1" applyBorder="1" applyAlignment="1" applyProtection="1">
      <alignment horizontal="center" vertical="center" wrapText="1"/>
    </xf>
    <xf numFmtId="0" fontId="154" fillId="0" borderId="1" xfId="0" applyFont="1" applyBorder="1" applyAlignment="1" applyProtection="1">
      <alignment horizontal="center" vertical="center"/>
      <protection locked="0"/>
    </xf>
    <xf numFmtId="0" fontId="155" fillId="0" borderId="1" xfId="0" applyFont="1" applyFill="1" applyBorder="1" applyAlignment="1" applyProtection="1">
      <alignment horizontal="center" vertical="center"/>
      <protection locked="0"/>
    </xf>
    <xf numFmtId="0" fontId="155" fillId="0" borderId="1" xfId="0" applyFont="1" applyFill="1" applyBorder="1" applyAlignment="1" applyProtection="1">
      <alignment horizontal="center" vertical="center" wrapText="1"/>
      <protection locked="0"/>
    </xf>
    <xf numFmtId="7" fontId="160" fillId="0" borderId="1" xfId="13" applyNumberFormat="1" applyFont="1" applyFill="1" applyBorder="1" applyAlignment="1" applyProtection="1">
      <alignment horizontal="center" vertical="center" wrapText="1"/>
      <protection locked="0"/>
    </xf>
    <xf numFmtId="174" fontId="155" fillId="26" borderId="1" xfId="0" applyNumberFormat="1" applyFont="1" applyFill="1" applyBorder="1" applyAlignment="1" applyProtection="1">
      <alignment horizontal="center" vertical="center"/>
      <protection locked="0"/>
    </xf>
    <xf numFmtId="0" fontId="154" fillId="26" borderId="1" xfId="0" applyFont="1" applyFill="1" applyBorder="1" applyAlignment="1" applyProtection="1">
      <alignment horizontal="center" vertical="center" wrapText="1"/>
      <protection locked="0"/>
    </xf>
    <xf numFmtId="0" fontId="154" fillId="0" borderId="1" xfId="0" applyFont="1" applyBorder="1" applyAlignment="1" applyProtection="1">
      <alignment horizontal="center" vertical="center" wrapText="1"/>
      <protection locked="0"/>
    </xf>
    <xf numFmtId="14" fontId="154" fillId="0" borderId="7" xfId="0" applyNumberFormat="1" applyFont="1" applyBorder="1" applyAlignment="1" applyProtection="1">
      <alignment horizontal="center" vertical="center" readingOrder="1"/>
      <protection locked="0"/>
    </xf>
    <xf numFmtId="0" fontId="160" fillId="0" borderId="1" xfId="13" applyFont="1" applyBorder="1" applyAlignment="1" applyProtection="1">
      <alignment horizontal="center" vertical="center"/>
      <protection locked="0"/>
    </xf>
    <xf numFmtId="174" fontId="155" fillId="0" borderId="1" xfId="0" applyNumberFormat="1" applyFont="1" applyFill="1" applyBorder="1" applyAlignment="1" applyProtection="1">
      <alignment horizontal="center" vertical="center"/>
      <protection locked="0"/>
    </xf>
    <xf numFmtId="0" fontId="155" fillId="0" borderId="1" xfId="0" applyFont="1" applyFill="1" applyBorder="1" applyAlignment="1" applyProtection="1">
      <alignment horizontal="center"/>
      <protection locked="0"/>
    </xf>
    <xf numFmtId="0" fontId="155" fillId="0" borderId="1" xfId="0" applyFont="1" applyFill="1" applyBorder="1" applyAlignment="1" applyProtection="1">
      <alignment horizontal="center" vertical="justify"/>
      <protection locked="0"/>
    </xf>
    <xf numFmtId="174" fontId="161" fillId="26" borderId="1" xfId="0" applyNumberFormat="1" applyFont="1" applyFill="1" applyBorder="1" applyAlignment="1" applyProtection="1">
      <alignment horizontal="center" vertical="center"/>
      <protection locked="0"/>
    </xf>
    <xf numFmtId="49" fontId="155" fillId="0" borderId="1" xfId="0" applyNumberFormat="1" applyFont="1" applyBorder="1" applyAlignment="1" applyProtection="1">
      <alignment horizontal="center" vertical="center"/>
      <protection locked="0"/>
    </xf>
    <xf numFmtId="14" fontId="154" fillId="0" borderId="8" xfId="0" applyNumberFormat="1" applyFont="1" applyBorder="1" applyAlignment="1" applyProtection="1">
      <alignment horizontal="center" vertical="center" readingOrder="1"/>
      <protection locked="0"/>
    </xf>
    <xf numFmtId="0" fontId="154" fillId="0" borderId="1" xfId="0" applyFont="1" applyBorder="1" applyAlignment="1" applyProtection="1">
      <alignment horizontal="center"/>
      <protection locked="0"/>
    </xf>
    <xf numFmtId="174" fontId="155" fillId="0" borderId="1" xfId="0" applyNumberFormat="1" applyFont="1" applyFill="1" applyBorder="1" applyAlignment="1" applyProtection="1">
      <alignment horizontal="center"/>
      <protection locked="0"/>
    </xf>
    <xf numFmtId="0" fontId="154" fillId="0" borderId="1" xfId="0" applyFont="1" applyBorder="1" applyAlignment="1" applyProtection="1">
      <alignment horizontal="center" wrapText="1"/>
      <protection locked="0"/>
    </xf>
    <xf numFmtId="14" fontId="154" fillId="0" borderId="8" xfId="0" applyNumberFormat="1" applyFont="1" applyBorder="1" applyAlignment="1" applyProtection="1">
      <alignment horizontal="center"/>
      <protection locked="0"/>
    </xf>
    <xf numFmtId="14" fontId="154" fillId="0" borderId="7" xfId="0" applyNumberFormat="1" applyFont="1" applyBorder="1" applyAlignment="1" applyProtection="1">
      <alignment horizontal="center"/>
      <protection locked="0"/>
    </xf>
    <xf numFmtId="0" fontId="160" fillId="0" borderId="1" xfId="13" applyFont="1" applyBorder="1" applyAlignment="1" applyProtection="1">
      <alignment horizontal="center" wrapText="1"/>
      <protection locked="0"/>
    </xf>
    <xf numFmtId="174" fontId="155" fillId="0" borderId="1" xfId="0" applyNumberFormat="1" applyFont="1" applyFill="1" applyBorder="1" applyAlignment="1" applyProtection="1">
      <alignment horizontal="center" vertical="justify"/>
      <protection locked="0"/>
    </xf>
    <xf numFmtId="0" fontId="154" fillId="0" borderId="1" xfId="0" applyFont="1" applyBorder="1" applyAlignment="1" applyProtection="1">
      <alignment horizontal="center" vertical="justify" wrapText="1"/>
      <protection locked="0"/>
    </xf>
    <xf numFmtId="0" fontId="154" fillId="0" borderId="7" xfId="0" applyFont="1" applyBorder="1" applyAlignment="1" applyProtection="1">
      <alignment horizontal="center" vertical="justify"/>
      <protection locked="0"/>
    </xf>
    <xf numFmtId="0" fontId="160" fillId="0" borderId="1" xfId="13" applyFont="1" applyBorder="1" applyAlignment="1" applyProtection="1">
      <alignment horizontal="center"/>
      <protection locked="0"/>
    </xf>
    <xf numFmtId="0" fontId="154" fillId="0" borderId="6" xfId="0" applyFont="1" applyBorder="1" applyAlignment="1" applyProtection="1">
      <alignment horizontal="center" vertical="justify"/>
      <protection locked="0"/>
    </xf>
    <xf numFmtId="0" fontId="160" fillId="0" borderId="5" xfId="13" applyFont="1" applyBorder="1" applyAlignment="1" applyProtection="1">
      <alignment horizontal="center"/>
      <protection locked="0"/>
    </xf>
    <xf numFmtId="14" fontId="154" fillId="26" borderId="8" xfId="0" applyNumberFormat="1" applyFont="1" applyFill="1" applyBorder="1" applyAlignment="1" applyProtection="1">
      <alignment horizontal="center" vertical="center" readingOrder="1"/>
      <protection locked="0"/>
    </xf>
    <xf numFmtId="0" fontId="160" fillId="26" borderId="1" xfId="13" applyFont="1" applyFill="1" applyBorder="1" applyAlignment="1" applyProtection="1">
      <alignment horizontal="center" vertical="center"/>
      <protection locked="0"/>
    </xf>
    <xf numFmtId="0" fontId="156" fillId="0" borderId="1" xfId="528" applyFont="1" applyFill="1" applyBorder="1" applyAlignment="1" applyProtection="1">
      <alignment horizontal="center" vertical="center"/>
      <protection locked="0"/>
    </xf>
    <xf numFmtId="0" fontId="156" fillId="0" borderId="1" xfId="528" applyFont="1" applyFill="1" applyBorder="1" applyAlignment="1" applyProtection="1">
      <alignment horizontal="center" vertical="center" wrapText="1"/>
      <protection locked="0"/>
    </xf>
    <xf numFmtId="49" fontId="155" fillId="0" borderId="1" xfId="0" applyNumberFormat="1" applyFont="1" applyFill="1" applyBorder="1" applyAlignment="1" applyProtection="1">
      <alignment horizontal="center" vertical="center" readingOrder="1"/>
      <protection locked="0"/>
    </xf>
    <xf numFmtId="49" fontId="160" fillId="0" borderId="1" xfId="13" applyNumberFormat="1" applyFont="1" applyFill="1" applyBorder="1" applyAlignment="1" applyProtection="1">
      <alignment horizontal="center" vertical="center"/>
      <protection locked="0"/>
    </xf>
    <xf numFmtId="0" fontId="160" fillId="0" borderId="1" xfId="13" applyFont="1" applyBorder="1" applyAlignment="1">
      <alignment horizontal="center"/>
    </xf>
    <xf numFmtId="49" fontId="154" fillId="0" borderId="1" xfId="0" applyNumberFormat="1" applyFont="1" applyBorder="1" applyAlignment="1">
      <alignment horizontal="center" vertical="center"/>
    </xf>
    <xf numFmtId="0" fontId="154" fillId="0" borderId="1" xfId="0" applyFont="1" applyFill="1" applyBorder="1" applyAlignment="1">
      <alignment horizontal="center" vertical="center"/>
    </xf>
    <xf numFmtId="0" fontId="154" fillId="0" borderId="1" xfId="0" applyFont="1" applyBorder="1" applyAlignment="1">
      <alignment horizontal="center" vertical="center" wrapText="1"/>
    </xf>
    <xf numFmtId="14" fontId="154" fillId="0" borderId="7" xfId="0" applyNumberFormat="1" applyFont="1" applyBorder="1" applyAlignment="1">
      <alignment horizontal="center" vertical="center"/>
    </xf>
    <xf numFmtId="0" fontId="154" fillId="0" borderId="1" xfId="0" applyFont="1" applyBorder="1" applyAlignment="1" applyProtection="1">
      <alignment horizontal="justify" vertical="center"/>
      <protection locked="0"/>
    </xf>
    <xf numFmtId="0" fontId="160" fillId="0" borderId="1" xfId="13" applyFont="1" applyBorder="1" applyAlignment="1">
      <alignment horizontal="justify" vertical="center"/>
    </xf>
    <xf numFmtId="49" fontId="154" fillId="0" borderId="1" xfId="0" applyNumberFormat="1" applyFont="1" applyBorder="1" applyAlignment="1" applyProtection="1">
      <alignment horizontal="center"/>
      <protection locked="0"/>
    </xf>
    <xf numFmtId="49" fontId="154" fillId="0" borderId="1" xfId="0" applyNumberFormat="1" applyFont="1" applyBorder="1" applyProtection="1">
      <protection locked="0"/>
    </xf>
    <xf numFmtId="49" fontId="160" fillId="0" borderId="1" xfId="13" applyNumberFormat="1" applyFont="1" applyBorder="1" applyAlignment="1" applyProtection="1">
      <alignment horizontal="center"/>
      <protection locked="0"/>
    </xf>
    <xf numFmtId="49" fontId="154" fillId="26" borderId="1" xfId="0" applyNumberFormat="1" applyFont="1" applyFill="1" applyBorder="1" applyAlignment="1" applyProtection="1">
      <alignment horizontal="center"/>
      <protection locked="0"/>
    </xf>
    <xf numFmtId="0" fontId="154" fillId="26" borderId="1" xfId="0" applyFont="1" applyFill="1" applyBorder="1" applyAlignment="1" applyProtection="1">
      <alignment horizontal="center"/>
      <protection locked="0"/>
    </xf>
    <xf numFmtId="0" fontId="154" fillId="26" borderId="1" xfId="0" applyFont="1" applyFill="1" applyBorder="1" applyAlignment="1" applyProtection="1">
      <alignment horizontal="center" wrapText="1"/>
      <protection locked="0"/>
    </xf>
    <xf numFmtId="14" fontId="154" fillId="26" borderId="1" xfId="0" applyNumberFormat="1" applyFont="1" applyFill="1" applyBorder="1" applyAlignment="1" applyProtection="1">
      <alignment horizontal="center" readingOrder="1"/>
      <protection locked="0"/>
    </xf>
    <xf numFmtId="0" fontId="154" fillId="26" borderId="1" xfId="0" applyFont="1" applyFill="1" applyBorder="1" applyProtection="1">
      <protection locked="0"/>
    </xf>
    <xf numFmtId="0" fontId="62" fillId="26" borderId="1" xfId="13" applyFill="1" applyBorder="1" applyProtection="1">
      <protection locked="0"/>
    </xf>
    <xf numFmtId="174" fontId="0" fillId="0" borderId="1" xfId="0" applyNumberForma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64" fillId="0" borderId="1" xfId="528" applyFont="1" applyFill="1" applyBorder="1" applyAlignment="1" applyProtection="1">
      <alignment horizontal="center"/>
      <protection locked="0"/>
    </xf>
    <xf numFmtId="14" fontId="0" fillId="0" borderId="1" xfId="0" applyNumberFormat="1" applyBorder="1" applyAlignment="1">
      <alignment horizontal="center"/>
    </xf>
    <xf numFmtId="0" fontId="62" fillId="0" borderId="1" xfId="13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4" fontId="12" fillId="0" borderId="1" xfId="3" applyNumberFormat="1" applyFont="1" applyBorder="1" applyAlignment="1" applyProtection="1">
      <alignment vertical="center"/>
      <protection locked="0"/>
    </xf>
    <xf numFmtId="44" fontId="30" fillId="11" borderId="1" xfId="10" applyFont="1" applyFill="1" applyBorder="1" applyAlignment="1" applyProtection="1">
      <protection locked="0"/>
    </xf>
    <xf numFmtId="0" fontId="66" fillId="0" borderId="0" xfId="602" applyFont="1" applyBorder="1" applyAlignment="1" applyProtection="1">
      <alignment vertical="center"/>
      <protection locked="0"/>
    </xf>
    <xf numFmtId="0" fontId="67" fillId="26" borderId="0" xfId="602" applyFont="1" applyFill="1" applyBorder="1" applyAlignment="1" applyProtection="1">
      <alignment horizontal="left" vertical="center"/>
      <protection locked="0"/>
    </xf>
    <xf numFmtId="0" fontId="67" fillId="26" borderId="0" xfId="602" applyFont="1" applyFill="1" applyBorder="1" applyAlignment="1" applyProtection="1">
      <alignment vertical="center"/>
      <protection locked="0"/>
    </xf>
    <xf numFmtId="0" fontId="65" fillId="26" borderId="0" xfId="1536" applyFont="1" applyFill="1" applyProtection="1">
      <protection locked="0"/>
    </xf>
    <xf numFmtId="0" fontId="67" fillId="26" borderId="0" xfId="1536" applyFont="1" applyFill="1" applyProtection="1">
      <protection locked="0"/>
    </xf>
    <xf numFmtId="0" fontId="68" fillId="0" borderId="0" xfId="602" applyFont="1" applyBorder="1" applyAlignment="1" applyProtection="1">
      <alignment horizontal="center" vertical="center"/>
      <protection locked="0"/>
    </xf>
    <xf numFmtId="0" fontId="68" fillId="0" borderId="0" xfId="602" applyFont="1" applyBorder="1" applyAlignment="1" applyProtection="1">
      <alignment horizontal="left" vertical="center"/>
      <protection locked="0"/>
    </xf>
    <xf numFmtId="1" fontId="68" fillId="0" borderId="0" xfId="602" applyNumberFormat="1" applyFont="1" applyBorder="1" applyAlignment="1" applyProtection="1">
      <alignment horizontal="center" vertical="center"/>
      <protection locked="0"/>
    </xf>
    <xf numFmtId="171" fontId="68" fillId="0" borderId="0" xfId="1612" applyNumberFormat="1" applyFont="1" applyBorder="1" applyAlignment="1" applyProtection="1">
      <alignment horizontal="center" vertical="center"/>
      <protection locked="0"/>
    </xf>
    <xf numFmtId="0" fontId="68" fillId="0" borderId="0" xfId="602" applyFont="1" applyBorder="1" applyAlignment="1" applyProtection="1">
      <alignment vertical="center"/>
      <protection locked="0"/>
    </xf>
    <xf numFmtId="0" fontId="65" fillId="0" borderId="0" xfId="602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32" fillId="0" borderId="1" xfId="0" applyFont="1" applyBorder="1" applyAlignment="1" applyProtection="1">
      <alignment horizontal="left"/>
      <protection locked="0"/>
    </xf>
    <xf numFmtId="0" fontId="32" fillId="0" borderId="40" xfId="0" applyFont="1" applyBorder="1" applyAlignment="1" applyProtection="1">
      <alignment horizontal="left"/>
      <protection locked="0"/>
    </xf>
    <xf numFmtId="0" fontId="37" fillId="28" borderId="1" xfId="602" applyFont="1" applyFill="1" applyBorder="1" applyAlignment="1" applyProtection="1">
      <alignment horizontal="center" vertical="center" wrapText="1"/>
    </xf>
    <xf numFmtId="49" fontId="148" fillId="26" borderId="1" xfId="0" applyNumberFormat="1" applyFont="1" applyFill="1" applyBorder="1" applyAlignment="1" applyProtection="1">
      <alignment horizontal="center" vertical="center"/>
      <protection locked="0"/>
    </xf>
    <xf numFmtId="0" fontId="67" fillId="26" borderId="0" xfId="508" applyFont="1" applyFill="1" applyProtection="1">
      <protection locked="0"/>
    </xf>
    <xf numFmtId="44" fontId="0" fillId="0" borderId="40" xfId="0" applyNumberFormat="1" applyBorder="1" applyAlignment="1" applyProtection="1">
      <alignment horizontal="right"/>
      <protection locked="0"/>
    </xf>
    <xf numFmtId="44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32" fillId="0" borderId="0" xfId="0" applyFont="1" applyBorder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horizontal="center" vertical="center" wrapText="1"/>
      <protection locked="0"/>
    </xf>
    <xf numFmtId="43" fontId="32" fillId="0" borderId="0" xfId="3" applyFont="1" applyFill="1" applyBorder="1" applyAlignment="1" applyProtection="1">
      <alignment horizontal="right"/>
      <protection locked="0"/>
    </xf>
    <xf numFmtId="49" fontId="148" fillId="26" borderId="1" xfId="599" applyNumberFormat="1" applyFont="1" applyFill="1" applyBorder="1" applyAlignment="1" applyProtection="1">
      <alignment horizontal="center" vertical="center"/>
      <protection locked="0"/>
    </xf>
    <xf numFmtId="49" fontId="148" fillId="26" borderId="1" xfId="598" applyNumberFormat="1" applyFont="1" applyFill="1" applyBorder="1" applyAlignment="1" applyProtection="1">
      <alignment horizontal="center" vertical="center"/>
      <protection locked="0"/>
    </xf>
    <xf numFmtId="49" fontId="148" fillId="0" borderId="1" xfId="0" applyNumberFormat="1" applyFont="1" applyBorder="1" applyAlignment="1" applyProtection="1">
      <alignment horizontal="center" vertical="center"/>
      <protection locked="0"/>
    </xf>
    <xf numFmtId="14" fontId="8" fillId="0" borderId="1" xfId="0" applyNumberFormat="1" applyFont="1" applyBorder="1" applyAlignment="1" applyProtection="1">
      <alignment horizontal="center"/>
      <protection locked="0"/>
    </xf>
    <xf numFmtId="3" fontId="8" fillId="0" borderId="40" xfId="0" applyNumberFormat="1" applyFont="1" applyBorder="1" applyAlignment="1" applyProtection="1">
      <alignment horizontal="center"/>
      <protection locked="0"/>
    </xf>
    <xf numFmtId="49" fontId="140" fillId="0" borderId="1" xfId="0" applyNumberFormat="1" applyFont="1" applyBorder="1" applyAlignment="1" applyProtection="1">
      <alignment horizontal="center" vertical="center"/>
      <protection locked="0"/>
    </xf>
    <xf numFmtId="0" fontId="141" fillId="0" borderId="1" xfId="0" applyFont="1" applyBorder="1" applyAlignment="1">
      <alignment horizontal="center"/>
    </xf>
    <xf numFmtId="44" fontId="0" fillId="0" borderId="40" xfId="10" applyFont="1" applyBorder="1" applyAlignment="1" applyProtection="1">
      <protection locked="0"/>
    </xf>
    <xf numFmtId="173" fontId="85" fillId="13" borderId="40" xfId="0" applyNumberFormat="1" applyFont="1" applyFill="1" applyBorder="1" applyProtection="1"/>
    <xf numFmtId="44" fontId="85" fillId="13" borderId="40" xfId="10" applyFont="1" applyFill="1" applyBorder="1" applyAlignment="1" applyProtection="1"/>
    <xf numFmtId="0" fontId="85" fillId="13" borderId="40" xfId="0" applyFont="1" applyFill="1" applyBorder="1" applyAlignment="1" applyProtection="1">
      <alignment horizontal="center"/>
    </xf>
    <xf numFmtId="0" fontId="27" fillId="0" borderId="1" xfId="0" applyFont="1" applyBorder="1" applyAlignment="1" applyProtection="1">
      <alignment horizontal="center"/>
      <protection locked="0"/>
    </xf>
    <xf numFmtId="49" fontId="49" fillId="0" borderId="40" xfId="602" applyNumberFormat="1" applyFont="1" applyBorder="1" applyAlignment="1" applyProtection="1">
      <alignment horizontal="center" vertical="center"/>
      <protection locked="0"/>
    </xf>
    <xf numFmtId="0" fontId="81" fillId="0" borderId="40" xfId="507" applyFont="1" applyBorder="1" applyAlignment="1" applyProtection="1">
      <alignment horizontal="center" vertical="center" wrapText="1"/>
    </xf>
    <xf numFmtId="169" fontId="82" fillId="0" borderId="40" xfId="503" applyNumberFormat="1" applyFont="1" applyBorder="1" applyAlignment="1" applyProtection="1">
      <alignment vertical="center"/>
    </xf>
    <xf numFmtId="0" fontId="81" fillId="0" borderId="40" xfId="507" applyFont="1" applyBorder="1" applyAlignment="1" applyProtection="1">
      <alignment horizontal="center"/>
    </xf>
    <xf numFmtId="169" fontId="38" fillId="91" borderId="40" xfId="503" applyNumberFormat="1" applyFont="1" applyFill="1" applyBorder="1" applyAlignment="1" applyProtection="1">
      <alignment horizontal="center" vertical="center"/>
    </xf>
    <xf numFmtId="169" fontId="38" fillId="91" borderId="40" xfId="503" applyNumberFormat="1" applyFont="1" applyFill="1" applyBorder="1" applyAlignment="1" applyProtection="1">
      <alignment vertical="center"/>
    </xf>
    <xf numFmtId="169" fontId="165" fillId="92" borderId="40" xfId="0" applyNumberFormat="1" applyFont="1" applyFill="1" applyBorder="1" applyAlignment="1" applyProtection="1">
      <alignment horizontal="right" vertical="center"/>
    </xf>
    <xf numFmtId="169" fontId="166" fillId="92" borderId="40" xfId="0" applyNumberFormat="1" applyFont="1" applyFill="1" applyBorder="1" applyAlignment="1" applyProtection="1">
      <alignment vertical="center"/>
    </xf>
    <xf numFmtId="0" fontId="82" fillId="0" borderId="40" xfId="507" applyFont="1" applyBorder="1" applyAlignment="1" applyProtection="1">
      <alignment horizontal="center" vertical="center"/>
    </xf>
    <xf numFmtId="169" fontId="83" fillId="26" borderId="40" xfId="0" applyNumberFormat="1" applyFont="1" applyFill="1" applyBorder="1" applyAlignment="1" applyProtection="1">
      <alignment vertical="center"/>
    </xf>
    <xf numFmtId="169" fontId="165" fillId="93" borderId="40" xfId="0" applyNumberFormat="1" applyFont="1" applyFill="1" applyBorder="1" applyAlignment="1" applyProtection="1">
      <alignment horizontal="right" vertical="center"/>
    </xf>
    <xf numFmtId="169" fontId="166" fillId="93" borderId="40" xfId="0" applyNumberFormat="1" applyFont="1" applyFill="1" applyBorder="1" applyAlignment="1" applyProtection="1">
      <alignment vertical="center"/>
    </xf>
    <xf numFmtId="0" fontId="81" fillId="0" borderId="40" xfId="507" applyFont="1" applyBorder="1" applyAlignment="1" applyProtection="1">
      <alignment horizontal="center" vertical="center"/>
    </xf>
    <xf numFmtId="169" fontId="83" fillId="94" borderId="40" xfId="0" applyNumberFormat="1" applyFont="1" applyFill="1" applyBorder="1" applyAlignment="1" applyProtection="1">
      <alignment vertical="center"/>
    </xf>
    <xf numFmtId="169" fontId="83" fillId="0" borderId="40" xfId="0" applyNumberFormat="1" applyFont="1" applyBorder="1" applyAlignment="1" applyProtection="1">
      <alignment vertical="center"/>
    </xf>
    <xf numFmtId="43" fontId="82" fillId="0" borderId="40" xfId="3" applyFont="1" applyBorder="1" applyAlignment="1" applyProtection="1">
      <alignment vertical="center"/>
      <protection locked="0"/>
    </xf>
    <xf numFmtId="43" fontId="25" fillId="13" borderId="40" xfId="3" applyFont="1" applyFill="1" applyBorder="1" applyProtection="1"/>
    <xf numFmtId="171" fontId="37" fillId="13" borderId="40" xfId="602" applyNumberFormat="1" applyFont="1" applyFill="1" applyBorder="1" applyAlignment="1" applyProtection="1">
      <alignment horizontal="center" vertical="center" wrapText="1"/>
      <protection locked="0"/>
    </xf>
    <xf numFmtId="171" fontId="37" fillId="28" borderId="40" xfId="602" applyNumberFormat="1" applyFont="1" applyFill="1" applyBorder="1" applyAlignment="1" applyProtection="1">
      <alignment horizontal="center" vertical="center" wrapText="1"/>
      <protection locked="0"/>
    </xf>
    <xf numFmtId="0" fontId="81" fillId="0" borderId="40" xfId="507" applyFont="1" applyBorder="1" applyAlignment="1" applyProtection="1">
      <alignment horizontal="center" vertical="center" wrapText="1"/>
      <protection locked="0"/>
    </xf>
    <xf numFmtId="169" fontId="82" fillId="0" borderId="40" xfId="503" applyNumberFormat="1" applyFont="1" applyBorder="1" applyAlignment="1" applyProtection="1">
      <alignment vertical="center"/>
      <protection locked="0"/>
    </xf>
    <xf numFmtId="169" fontId="83" fillId="26" borderId="40" xfId="0" applyNumberFormat="1" applyFont="1" applyFill="1" applyBorder="1" applyAlignment="1" applyProtection="1">
      <alignment vertical="center"/>
      <protection locked="0"/>
    </xf>
    <xf numFmtId="169" fontId="83" fillId="94" borderId="40" xfId="0" applyNumberFormat="1" applyFont="1" applyFill="1" applyBorder="1" applyAlignment="1" applyProtection="1">
      <alignment vertical="center"/>
      <protection locked="0"/>
    </xf>
    <xf numFmtId="169" fontId="83" fillId="0" borderId="40" xfId="0" applyNumberFormat="1" applyFont="1" applyBorder="1" applyAlignment="1" applyProtection="1">
      <alignment vertical="center"/>
      <protection locked="0"/>
    </xf>
    <xf numFmtId="0" fontId="27" fillId="0" borderId="0" xfId="507" applyFont="1" applyAlignment="1" applyProtection="1">
      <protection locked="0"/>
    </xf>
    <xf numFmtId="43" fontId="25" fillId="13" borderId="40" xfId="579" applyFont="1" applyFill="1" applyBorder="1" applyProtection="1"/>
    <xf numFmtId="43" fontId="60" fillId="32" borderId="40" xfId="507" applyNumberFormat="1" applyFont="1" applyFill="1" applyBorder="1" applyProtection="1"/>
    <xf numFmtId="0" fontId="67" fillId="0" borderId="0" xfId="602" applyFont="1" applyFill="1" applyBorder="1" applyAlignment="1" applyProtection="1">
      <alignment horizontal="left" vertical="center"/>
      <protection locked="0"/>
    </xf>
    <xf numFmtId="0" fontId="67" fillId="0" borderId="0" xfId="602" applyFont="1" applyFill="1" applyBorder="1" applyAlignment="1" applyProtection="1">
      <alignment vertical="center"/>
      <protection locked="0"/>
    </xf>
    <xf numFmtId="0" fontId="68" fillId="0" borderId="0" xfId="602" applyFont="1" applyFill="1" applyBorder="1" applyAlignment="1" applyProtection="1">
      <alignment vertical="center"/>
      <protection locked="0"/>
    </xf>
    <xf numFmtId="0" fontId="68" fillId="0" borderId="0" xfId="602" applyFont="1" applyFill="1" applyBorder="1" applyAlignment="1" applyProtection="1">
      <alignment horizontal="center" vertical="center"/>
      <protection locked="0"/>
    </xf>
    <xf numFmtId="0" fontId="68" fillId="0" borderId="0" xfId="602" applyFont="1" applyFill="1" applyBorder="1" applyAlignment="1" applyProtection="1">
      <alignment horizontal="left" vertical="center"/>
      <protection locked="0"/>
    </xf>
    <xf numFmtId="0" fontId="65" fillId="0" borderId="0" xfId="602" applyFont="1" applyFill="1" applyBorder="1" applyAlignment="1" applyProtection="1">
      <alignment horizontal="center" vertical="center"/>
      <protection locked="0"/>
    </xf>
    <xf numFmtId="1" fontId="68" fillId="0" borderId="0" xfId="602" applyNumberFormat="1" applyFont="1" applyFill="1" applyBorder="1" applyAlignment="1" applyProtection="1">
      <alignment horizontal="center" vertical="center"/>
      <protection locked="0"/>
    </xf>
    <xf numFmtId="171" fontId="68" fillId="0" borderId="0" xfId="1612" applyNumberFormat="1" applyFont="1" applyFill="1" applyBorder="1" applyAlignment="1" applyProtection="1">
      <alignment horizontal="center" vertical="center"/>
      <protection locked="0"/>
    </xf>
    <xf numFmtId="0" fontId="66" fillId="0" borderId="0" xfId="602" applyFont="1" applyFill="1" applyBorder="1" applyAlignment="1" applyProtection="1">
      <alignment vertical="center"/>
      <protection locked="0"/>
    </xf>
    <xf numFmtId="0" fontId="67" fillId="0" borderId="0" xfId="508" applyFont="1" applyFill="1" applyBorder="1" applyProtection="1">
      <protection locked="0"/>
    </xf>
    <xf numFmtId="0" fontId="65" fillId="0" borderId="0" xfId="1536" applyFont="1" applyFill="1" applyBorder="1" applyProtection="1">
      <protection locked="0"/>
    </xf>
    <xf numFmtId="0" fontId="67" fillId="0" borderId="0" xfId="1536" applyFont="1" applyFill="1" applyBorder="1" applyProtection="1">
      <protection locked="0"/>
    </xf>
    <xf numFmtId="169" fontId="142" fillId="26" borderId="2" xfId="594" applyNumberFormat="1" applyFont="1" applyFill="1" applyBorder="1" applyAlignment="1" applyProtection="1">
      <alignment vertical="center" wrapText="1"/>
      <protection locked="0"/>
    </xf>
    <xf numFmtId="0" fontId="50" fillId="13" borderId="2" xfId="533" applyFont="1" applyFill="1" applyBorder="1" applyAlignment="1" applyProtection="1">
      <alignment horizontal="center" vertical="center" wrapText="1"/>
      <protection locked="0"/>
    </xf>
    <xf numFmtId="171" fontId="82" fillId="0" borderId="0" xfId="503" applyNumberFormat="1" applyFont="1" applyAlignment="1" applyProtection="1">
      <alignment vertical="center"/>
      <protection locked="0"/>
    </xf>
    <xf numFmtId="0" fontId="50" fillId="21" borderId="2" xfId="503" applyFont="1" applyFill="1" applyBorder="1" applyAlignment="1" applyProtection="1">
      <alignment horizontal="center" vertical="center" wrapText="1"/>
      <protection locked="0"/>
    </xf>
    <xf numFmtId="0" fontId="61" fillId="0" borderId="0" xfId="503" applyBorder="1" applyAlignment="1" applyProtection="1">
      <alignment vertical="center"/>
    </xf>
    <xf numFmtId="169" fontId="142" fillId="0" borderId="1" xfId="594" applyNumberFormat="1" applyFont="1" applyBorder="1" applyAlignment="1" applyProtection="1">
      <alignment horizontal="left" vertical="center"/>
      <protection locked="0"/>
    </xf>
    <xf numFmtId="49" fontId="148" fillId="26" borderId="2" xfId="0" applyNumberFormat="1" applyFont="1" applyFill="1" applyBorder="1" applyAlignment="1" applyProtection="1">
      <alignment horizontal="center"/>
      <protection locked="0"/>
    </xf>
    <xf numFmtId="43" fontId="79" fillId="0" borderId="0" xfId="507" applyNumberFormat="1" applyProtection="1">
      <protection locked="0"/>
    </xf>
    <xf numFmtId="43" fontId="79" fillId="0" borderId="0" xfId="3" applyFont="1" applyProtection="1">
      <protection locked="0"/>
    </xf>
    <xf numFmtId="43" fontId="25" fillId="13" borderId="40" xfId="579" applyNumberFormat="1" applyFont="1" applyFill="1" applyBorder="1" applyProtection="1"/>
    <xf numFmtId="0" fontId="7" fillId="0" borderId="1" xfId="0" applyFont="1" applyBorder="1" applyProtection="1">
      <protection locked="0"/>
    </xf>
    <xf numFmtId="0" fontId="7" fillId="26" borderId="1" xfId="0" applyFont="1" applyFill="1" applyBorder="1" applyAlignment="1">
      <alignment horizontal="center" vertical="center" wrapText="1"/>
    </xf>
    <xf numFmtId="165" fontId="7" fillId="0" borderId="1" xfId="10" applyNumberFormat="1" applyFont="1" applyBorder="1" applyAlignment="1" applyProtection="1">
      <alignment horizontal="right" vertical="center"/>
      <protection locked="0"/>
    </xf>
    <xf numFmtId="1" fontId="7" fillId="0" borderId="40" xfId="0" applyNumberFormat="1" applyFont="1" applyFill="1" applyBorder="1" applyAlignment="1">
      <alignment horizontal="center"/>
    </xf>
    <xf numFmtId="43" fontId="30" fillId="13" borderId="40" xfId="3" applyFont="1" applyFill="1" applyBorder="1" applyAlignment="1" applyProtection="1">
      <alignment wrapText="1"/>
      <protection locked="0"/>
    </xf>
    <xf numFmtId="44" fontId="31" fillId="0" borderId="40" xfId="10" applyFont="1" applyFill="1" applyBorder="1" applyAlignment="1" applyProtection="1">
      <protection locked="0"/>
    </xf>
    <xf numFmtId="44" fontId="32" fillId="0" borderId="40" xfId="10" applyFont="1" applyBorder="1" applyAlignment="1" applyProtection="1">
      <protection locked="0"/>
    </xf>
    <xf numFmtId="0" fontId="148" fillId="26" borderId="1" xfId="0" applyNumberFormat="1" applyFont="1" applyFill="1" applyBorder="1" applyAlignment="1" applyProtection="1">
      <alignment horizontal="center" vertical="center"/>
      <protection locked="0"/>
    </xf>
    <xf numFmtId="0" fontId="148" fillId="0" borderId="1" xfId="0" applyFont="1" applyFill="1" applyBorder="1" applyAlignment="1" applyProtection="1">
      <alignment horizontal="center" vertical="center" wrapText="1"/>
      <protection locked="0"/>
    </xf>
    <xf numFmtId="14" fontId="148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48" fillId="26" borderId="1" xfId="599" applyNumberFormat="1" applyFont="1" applyFill="1" applyBorder="1" applyAlignment="1" applyProtection="1">
      <alignment horizontal="center" vertical="center"/>
      <protection locked="0"/>
    </xf>
    <xf numFmtId="49" fontId="148" fillId="0" borderId="1" xfId="528" applyNumberFormat="1" applyFont="1" applyFill="1" applyBorder="1" applyAlignment="1" applyProtection="1">
      <alignment horizontal="center" vertical="center" wrapText="1" readingOrder="1"/>
      <protection locked="0"/>
    </xf>
    <xf numFmtId="14" fontId="148" fillId="0" borderId="1" xfId="2155" applyNumberFormat="1" applyFont="1" applyFill="1" applyBorder="1" applyAlignment="1" applyProtection="1">
      <alignment horizontal="center" vertical="center" wrapText="1" readingOrder="1"/>
      <protection locked="0"/>
    </xf>
    <xf numFmtId="0" fontId="148" fillId="26" borderId="1" xfId="598" applyNumberFormat="1" applyFont="1" applyFill="1" applyBorder="1" applyAlignment="1" applyProtection="1">
      <alignment horizontal="center" vertical="center"/>
      <protection locked="0"/>
    </xf>
    <xf numFmtId="0" fontId="148" fillId="0" borderId="1" xfId="0" applyFont="1" applyFill="1" applyBorder="1" applyAlignment="1" applyProtection="1">
      <alignment horizontal="center"/>
      <protection locked="0"/>
    </xf>
    <xf numFmtId="174" fontId="148" fillId="0" borderId="1" xfId="0" applyNumberFormat="1" applyFont="1" applyBorder="1" applyAlignment="1" applyProtection="1">
      <alignment horizontal="center" vertical="center"/>
      <protection locked="0"/>
    </xf>
    <xf numFmtId="0" fontId="148" fillId="26" borderId="1" xfId="600" applyNumberFormat="1" applyFont="1" applyFill="1" applyBorder="1" applyAlignment="1" applyProtection="1">
      <alignment horizontal="center" vertical="center"/>
      <protection locked="0"/>
    </xf>
    <xf numFmtId="0" fontId="148" fillId="0" borderId="1" xfId="0" applyNumberFormat="1" applyFont="1" applyBorder="1" applyAlignment="1" applyProtection="1">
      <alignment horizontal="center" vertical="center"/>
      <protection locked="0"/>
    </xf>
    <xf numFmtId="2" fontId="64" fillId="26" borderId="1" xfId="3" applyNumberFormat="1" applyFont="1" applyFill="1" applyBorder="1" applyAlignment="1" applyProtection="1">
      <alignment horizontal="right" vertical="center"/>
      <protection locked="0"/>
    </xf>
    <xf numFmtId="2" fontId="64" fillId="26" borderId="1" xfId="1612" applyNumberFormat="1" applyFont="1" applyFill="1" applyBorder="1" applyAlignment="1" applyProtection="1">
      <alignment horizontal="right" vertical="center"/>
      <protection locked="0"/>
    </xf>
    <xf numFmtId="14" fontId="6" fillId="0" borderId="1" xfId="0" applyNumberFormat="1" applyFont="1" applyBorder="1" applyAlignment="1" applyProtection="1">
      <alignment horizontal="center"/>
      <protection locked="0"/>
    </xf>
    <xf numFmtId="0" fontId="39" fillId="0" borderId="1" xfId="602" applyNumberFormat="1" applyFont="1" applyBorder="1" applyAlignment="1" applyProtection="1">
      <alignment horizontal="center" vertical="center"/>
      <protection locked="0"/>
    </xf>
    <xf numFmtId="0" fontId="37" fillId="28" borderId="1" xfId="602" applyFont="1" applyFill="1" applyBorder="1" applyAlignment="1" applyProtection="1">
      <alignment horizontal="center" vertical="center"/>
    </xf>
    <xf numFmtId="1" fontId="37" fillId="28" borderId="1" xfId="602" applyNumberFormat="1" applyFont="1" applyFill="1" applyBorder="1" applyAlignment="1" applyProtection="1">
      <alignment horizontal="center" vertical="center" wrapText="1"/>
    </xf>
    <xf numFmtId="171" fontId="37" fillId="28" borderId="1" xfId="1612" applyNumberFormat="1" applyFont="1" applyFill="1" applyBorder="1" applyAlignment="1" applyProtection="1">
      <alignment horizontal="center" vertical="center" wrapText="1"/>
    </xf>
    <xf numFmtId="0" fontId="5" fillId="26" borderId="1" xfId="0" applyFont="1" applyFill="1" applyBorder="1" applyAlignment="1">
      <alignment horizontal="center" vertical="center" wrapText="1"/>
    </xf>
    <xf numFmtId="177" fontId="141" fillId="0" borderId="1" xfId="0" applyNumberFormat="1" applyFont="1" applyBorder="1" applyAlignment="1" applyProtection="1">
      <alignment horizontal="center"/>
      <protection locked="0"/>
    </xf>
    <xf numFmtId="49" fontId="141" fillId="0" borderId="1" xfId="0" applyNumberFormat="1" applyFont="1" applyBorder="1" applyAlignment="1" applyProtection="1">
      <alignment horizontal="left"/>
      <protection locked="0"/>
    </xf>
    <xf numFmtId="0" fontId="141" fillId="0" borderId="1" xfId="0" applyNumberFormat="1" applyFont="1" applyBorder="1" applyAlignment="1" applyProtection="1">
      <alignment horizontal="center"/>
      <protection locked="0"/>
    </xf>
    <xf numFmtId="49" fontId="141" fillId="0" borderId="1" xfId="508" applyNumberFormat="1" applyFont="1" applyBorder="1" applyAlignment="1" applyProtection="1">
      <alignment horizontal="center"/>
      <protection locked="0"/>
    </xf>
    <xf numFmtId="49" fontId="141" fillId="0" borderId="1" xfId="602" applyNumberFormat="1" applyFont="1" applyBorder="1" applyAlignment="1" applyProtection="1">
      <alignment horizontal="center" vertical="center"/>
      <protection locked="0"/>
    </xf>
    <xf numFmtId="49" fontId="141" fillId="0" borderId="2" xfId="602" applyNumberFormat="1" applyFont="1" applyBorder="1" applyAlignment="1" applyProtection="1">
      <alignment horizontal="center" vertical="center"/>
      <protection locked="0"/>
    </xf>
    <xf numFmtId="0" fontId="141" fillId="0" borderId="1" xfId="602" applyFont="1" applyBorder="1" applyAlignment="1" applyProtection="1">
      <alignment horizontal="center" vertical="center"/>
      <protection locked="0"/>
    </xf>
    <xf numFmtId="49" fontId="141" fillId="0" borderId="1" xfId="0" applyNumberFormat="1" applyFont="1" applyBorder="1" applyAlignment="1" applyProtection="1">
      <alignment horizontal="center"/>
      <protection locked="0"/>
    </xf>
    <xf numFmtId="49" fontId="141" fillId="0" borderId="1" xfId="508" applyNumberFormat="1" applyFont="1" applyBorder="1" applyAlignment="1" applyProtection="1">
      <alignment horizontal="center" wrapText="1"/>
      <protection locked="0"/>
    </xf>
    <xf numFmtId="177" fontId="141" fillId="0" borderId="1" xfId="0" applyNumberFormat="1" applyFont="1" applyBorder="1" applyAlignment="1" applyProtection="1">
      <alignment horizontal="center" vertical="center"/>
      <protection locked="0"/>
    </xf>
    <xf numFmtId="49" fontId="141" fillId="0" borderId="1" xfId="0" applyNumberFormat="1" applyFont="1" applyBorder="1"/>
    <xf numFmtId="177" fontId="141" fillId="0" borderId="1" xfId="0" applyNumberFormat="1" applyFont="1" applyBorder="1" applyAlignment="1">
      <alignment horizontal="center" vertical="center"/>
    </xf>
    <xf numFmtId="49" fontId="141" fillId="0" borderId="1" xfId="1536" applyNumberFormat="1" applyFont="1" applyBorder="1" applyAlignment="1" applyProtection="1">
      <alignment horizontal="left"/>
      <protection locked="0"/>
    </xf>
    <xf numFmtId="49" fontId="141" fillId="0" borderId="1" xfId="1536" applyNumberFormat="1" applyFont="1" applyBorder="1" applyProtection="1">
      <protection locked="0"/>
    </xf>
    <xf numFmtId="49" fontId="141" fillId="26" borderId="1" xfId="1536" applyNumberFormat="1" applyFont="1" applyFill="1" applyBorder="1" applyAlignment="1" applyProtection="1">
      <alignment horizontal="left"/>
      <protection locked="0"/>
    </xf>
    <xf numFmtId="49" fontId="141" fillId="26" borderId="1" xfId="0" applyNumberFormat="1" applyFont="1" applyFill="1" applyBorder="1" applyAlignment="1" applyProtection="1">
      <alignment horizontal="left"/>
      <protection locked="0"/>
    </xf>
    <xf numFmtId="49" fontId="141" fillId="0" borderId="1" xfId="1536" applyNumberFormat="1" applyFont="1" applyBorder="1" applyAlignment="1" applyProtection="1">
      <alignment horizontal="center"/>
      <protection locked="0"/>
    </xf>
    <xf numFmtId="177" fontId="141" fillId="0" borderId="1" xfId="602" applyNumberFormat="1" applyFont="1" applyBorder="1" applyAlignment="1" applyProtection="1">
      <alignment horizontal="center" vertical="center"/>
      <protection locked="0"/>
    </xf>
    <xf numFmtId="0" fontId="65" fillId="26" borderId="1" xfId="1536" applyFont="1" applyFill="1" applyBorder="1" applyProtection="1">
      <protection locked="0"/>
    </xf>
    <xf numFmtId="0" fontId="141" fillId="0" borderId="1" xfId="0" applyFont="1" applyBorder="1" applyAlignment="1" applyProtection="1">
      <alignment horizontal="left"/>
      <protection locked="0"/>
    </xf>
    <xf numFmtId="0" fontId="141" fillId="0" borderId="1" xfId="0" applyFont="1" applyBorder="1" applyAlignment="1" applyProtection="1">
      <alignment horizontal="center"/>
      <protection locked="0"/>
    </xf>
    <xf numFmtId="0" fontId="141" fillId="0" borderId="1" xfId="508" applyFont="1" applyBorder="1" applyAlignment="1" applyProtection="1">
      <alignment horizontal="center"/>
      <protection locked="0"/>
    </xf>
    <xf numFmtId="1" fontId="141" fillId="0" borderId="2" xfId="602" applyNumberFormat="1" applyFont="1" applyBorder="1" applyAlignment="1" applyProtection="1">
      <alignment horizontal="center" vertical="center"/>
      <protection locked="0"/>
    </xf>
    <xf numFmtId="1" fontId="141" fillId="0" borderId="1" xfId="602" applyNumberFormat="1" applyFont="1" applyBorder="1" applyAlignment="1" applyProtection="1">
      <alignment horizontal="center" vertical="center"/>
      <protection locked="0"/>
    </xf>
    <xf numFmtId="0" fontId="141" fillId="0" borderId="1" xfId="508" applyFont="1" applyBorder="1" applyAlignment="1" applyProtection="1">
      <alignment horizontal="center" wrapText="1"/>
      <protection locked="0"/>
    </xf>
    <xf numFmtId="2" fontId="146" fillId="0" borderId="1" xfId="1612" applyNumberFormat="1" applyFont="1" applyFill="1" applyBorder="1" applyAlignment="1" applyProtection="1">
      <alignment horizontal="right" vertical="center"/>
    </xf>
    <xf numFmtId="2" fontId="146" fillId="26" borderId="1" xfId="1612" applyNumberFormat="1" applyFont="1" applyFill="1" applyBorder="1" applyAlignment="1" applyProtection="1">
      <alignment horizontal="right" vertical="center"/>
    </xf>
    <xf numFmtId="2" fontId="146" fillId="0" borderId="0" xfId="1612" applyNumberFormat="1" applyFont="1" applyFill="1" applyBorder="1" applyAlignment="1" applyProtection="1">
      <alignment horizontal="right" vertical="center"/>
    </xf>
    <xf numFmtId="0" fontId="37" fillId="13" borderId="1" xfId="602" applyFont="1" applyFill="1" applyBorder="1" applyAlignment="1" applyProtection="1">
      <alignment horizontal="center" vertical="center" wrapText="1"/>
    </xf>
    <xf numFmtId="0" fontId="37" fillId="13" borderId="1" xfId="602" applyFont="1" applyFill="1" applyBorder="1" applyAlignment="1" applyProtection="1">
      <alignment horizontal="center" vertical="center"/>
    </xf>
    <xf numFmtId="2" fontId="37" fillId="13" borderId="1" xfId="602" applyNumberFormat="1" applyFont="1" applyFill="1" applyBorder="1" applyAlignment="1" applyProtection="1">
      <alignment vertical="center" wrapText="1"/>
    </xf>
    <xf numFmtId="171" fontId="37" fillId="13" borderId="1" xfId="1612" applyNumberFormat="1" applyFont="1" applyFill="1" applyBorder="1" applyAlignment="1" applyProtection="1">
      <alignment horizontal="center" vertical="center" wrapText="1"/>
    </xf>
    <xf numFmtId="2" fontId="141" fillId="0" borderId="1" xfId="595" applyNumberFormat="1" applyFont="1" applyFill="1" applyBorder="1" applyAlignment="1" applyProtection="1">
      <alignment horizontal="center" vertical="center"/>
    </xf>
    <xf numFmtId="165" fontId="141" fillId="0" borderId="1" xfId="1612" applyNumberFormat="1" applyFont="1" applyFill="1" applyBorder="1" applyAlignment="1" applyProtection="1">
      <alignment horizontal="right" vertical="center"/>
    </xf>
    <xf numFmtId="2" fontId="65" fillId="0" borderId="0" xfId="602" applyNumberFormat="1" applyFont="1" applyFill="1" applyBorder="1" applyAlignment="1" applyProtection="1">
      <alignment vertical="center"/>
      <protection locked="0"/>
    </xf>
    <xf numFmtId="0" fontId="141" fillId="26" borderId="1" xfId="0" applyFont="1" applyFill="1" applyBorder="1" applyAlignment="1">
      <alignment horizontal="center" vertical="center" wrapText="1"/>
    </xf>
    <xf numFmtId="4" fontId="146" fillId="0" borderId="1" xfId="1612" applyNumberFormat="1" applyFont="1" applyFill="1" applyBorder="1" applyAlignment="1" applyProtection="1">
      <alignment horizontal="right" vertical="center"/>
    </xf>
    <xf numFmtId="2" fontId="146" fillId="0" borderId="1" xfId="1612" applyNumberFormat="1" applyFont="1" applyFill="1" applyBorder="1" applyAlignment="1" applyProtection="1">
      <alignment vertical="center"/>
    </xf>
    <xf numFmtId="178" fontId="146" fillId="0" borderId="1" xfId="3" applyNumberFormat="1" applyFont="1" applyFill="1" applyBorder="1" applyAlignment="1" applyProtection="1">
      <alignment horizontal="right" vertical="center"/>
    </xf>
    <xf numFmtId="4" fontId="146" fillId="26" borderId="1" xfId="1612" applyNumberFormat="1" applyFont="1" applyFill="1" applyBorder="1" applyAlignment="1" applyProtection="1">
      <alignment horizontal="right" vertical="center"/>
    </xf>
    <xf numFmtId="2" fontId="146" fillId="0" borderId="1" xfId="3" applyNumberFormat="1" applyFont="1" applyFill="1" applyBorder="1" applyAlignment="1" applyProtection="1">
      <alignment vertical="center"/>
    </xf>
    <xf numFmtId="2" fontId="140" fillId="0" borderId="1" xfId="602" applyNumberFormat="1" applyFont="1" applyFill="1" applyBorder="1" applyAlignment="1" applyProtection="1">
      <alignment horizontal="right" vertical="center"/>
      <protection locked="0"/>
    </xf>
    <xf numFmtId="2" fontId="140" fillId="0" borderId="1" xfId="602" applyNumberFormat="1" applyFont="1" applyFill="1" applyBorder="1" applyAlignment="1" applyProtection="1">
      <alignment vertical="center"/>
      <protection locked="0"/>
    </xf>
    <xf numFmtId="1" fontId="170" fillId="0" borderId="1" xfId="602" applyNumberFormat="1" applyFont="1" applyFill="1" applyBorder="1" applyAlignment="1" applyProtection="1">
      <alignment horizontal="center" vertical="center"/>
      <protection locked="0"/>
    </xf>
    <xf numFmtId="2" fontId="170" fillId="0" borderId="1" xfId="602" applyNumberFormat="1" applyFont="1" applyFill="1" applyBorder="1" applyAlignment="1" applyProtection="1">
      <alignment vertical="center"/>
      <protection locked="0"/>
    </xf>
    <xf numFmtId="0" fontId="170" fillId="0" borderId="1" xfId="602" applyFont="1" applyFill="1" applyBorder="1" applyAlignment="1" applyProtection="1">
      <alignment vertical="center"/>
      <protection locked="0"/>
    </xf>
    <xf numFmtId="49" fontId="5" fillId="0" borderId="1" xfId="0" applyNumberFormat="1" applyFont="1" applyBorder="1" applyAlignment="1">
      <alignment horizontal="center"/>
    </xf>
    <xf numFmtId="49" fontId="5" fillId="0" borderId="1" xfId="3" applyNumberFormat="1" applyFont="1" applyBorder="1" applyAlignment="1" applyProtection="1">
      <alignment horizontal="center" vertical="center"/>
      <protection locked="0"/>
    </xf>
    <xf numFmtId="49" fontId="5" fillId="0" borderId="40" xfId="3" applyNumberFormat="1" applyFont="1" applyFill="1" applyBorder="1" applyAlignment="1" applyProtection="1">
      <alignment horizontal="center" vertical="center"/>
      <protection locked="0"/>
    </xf>
    <xf numFmtId="165" fontId="146" fillId="0" borderId="40" xfId="1612" applyNumberFormat="1" applyFont="1" applyFill="1" applyBorder="1" applyAlignment="1" applyProtection="1">
      <alignment horizontal="right" vertical="center"/>
    </xf>
    <xf numFmtId="165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5" fillId="0" borderId="1" xfId="0" applyNumberFormat="1" applyFont="1" applyFill="1" applyBorder="1" applyAlignment="1">
      <alignment horizontal="center"/>
    </xf>
    <xf numFmtId="49" fontId="5" fillId="0" borderId="1" xfId="3" applyNumberFormat="1" applyFont="1" applyFill="1" applyBorder="1" applyAlignment="1" applyProtection="1">
      <alignment horizontal="center" vertical="center"/>
      <protection locked="0"/>
    </xf>
    <xf numFmtId="165" fontId="7" fillId="0" borderId="1" xfId="10" applyNumberFormat="1" applyFont="1" applyFill="1" applyBorder="1" applyAlignment="1" applyProtection="1">
      <alignment horizontal="right" vertical="center"/>
      <protection locked="0"/>
    </xf>
    <xf numFmtId="43" fontId="30" fillId="11" borderId="1" xfId="3" applyFont="1" applyFill="1" applyBorder="1" applyAlignment="1" applyProtection="1">
      <alignment wrapText="1"/>
      <protection locked="0"/>
    </xf>
    <xf numFmtId="44" fontId="32" fillId="0" borderId="1" xfId="10" applyFont="1" applyBorder="1" applyAlignment="1" applyProtection="1">
      <protection locked="0"/>
    </xf>
    <xf numFmtId="4" fontId="0" fillId="0" borderId="0" xfId="0" applyNumberFormat="1" applyProtection="1">
      <protection locked="0"/>
    </xf>
    <xf numFmtId="0" fontId="148" fillId="26" borderId="1" xfId="0" applyFont="1" applyFill="1" applyBorder="1" applyAlignment="1" applyProtection="1">
      <alignment horizontal="center" vertical="center"/>
      <protection locked="0"/>
    </xf>
    <xf numFmtId="174" fontId="148" fillId="0" borderId="1" xfId="0" applyNumberFormat="1" applyFont="1" applyFill="1" applyBorder="1" applyAlignment="1" applyProtection="1">
      <alignment horizontal="center" vertical="center"/>
      <protection locked="0"/>
    </xf>
    <xf numFmtId="49" fontId="64" fillId="26" borderId="1" xfId="1612" applyNumberFormat="1" applyFont="1" applyFill="1" applyBorder="1" applyAlignment="1" applyProtection="1">
      <alignment horizontal="right" vertical="center"/>
      <protection locked="0"/>
    </xf>
    <xf numFmtId="7" fontId="62" fillId="0" borderId="1" xfId="13" applyNumberFormat="1" applyFont="1" applyFill="1" applyBorder="1" applyAlignment="1" applyProtection="1">
      <alignment horizontal="center" vertical="center" wrapText="1"/>
      <protection locked="0"/>
    </xf>
    <xf numFmtId="175" fontId="64" fillId="26" borderId="1" xfId="1612" applyNumberFormat="1" applyFont="1" applyFill="1" applyBorder="1" applyAlignment="1" applyProtection="1">
      <alignment horizontal="right" vertical="center"/>
      <protection locked="0"/>
    </xf>
    <xf numFmtId="0" fontId="148" fillId="0" borderId="1" xfId="0" applyFont="1" applyFill="1" applyBorder="1" applyAlignment="1" applyProtection="1">
      <alignment horizontal="center" vertical="center"/>
      <protection locked="0"/>
    </xf>
    <xf numFmtId="0" fontId="62" fillId="0" borderId="1" xfId="13" applyFont="1" applyBorder="1" applyAlignment="1" applyProtection="1">
      <alignment horizontal="center" vertical="center"/>
      <protection locked="0"/>
    </xf>
    <xf numFmtId="2" fontId="146" fillId="0" borderId="40" xfId="1612" applyNumberFormat="1" applyFont="1" applyFill="1" applyBorder="1" applyAlignment="1" applyProtection="1">
      <alignment horizontal="right" vertical="center"/>
    </xf>
    <xf numFmtId="2" fontId="140" fillId="0" borderId="40" xfId="602" applyNumberFormat="1" applyFont="1" applyFill="1" applyBorder="1" applyAlignment="1" applyProtection="1">
      <alignment horizontal="right" vertical="center"/>
      <protection locked="0"/>
    </xf>
    <xf numFmtId="2" fontId="170" fillId="0" borderId="40" xfId="602" applyNumberFormat="1" applyFont="1" applyFill="1" applyBorder="1" applyAlignment="1" applyProtection="1">
      <alignment horizontal="right" vertical="center"/>
      <protection locked="0"/>
    </xf>
    <xf numFmtId="49" fontId="148" fillId="0" borderId="1" xfId="0" applyNumberFormat="1" applyFont="1" applyFill="1" applyBorder="1" applyAlignment="1" applyProtection="1">
      <alignment horizontal="center" vertical="center"/>
      <protection locked="0"/>
    </xf>
    <xf numFmtId="0" fontId="4" fillId="26" borderId="1" xfId="0" applyFont="1" applyFill="1" applyBorder="1" applyAlignment="1">
      <alignment horizontal="center" vertical="center" wrapText="1"/>
    </xf>
    <xf numFmtId="49" fontId="64" fillId="26" borderId="40" xfId="587" applyNumberFormat="1" applyFont="1" applyFill="1" applyBorder="1" applyAlignment="1" applyProtection="1">
      <alignment horizontal="right" vertical="center"/>
      <protection locked="0"/>
    </xf>
    <xf numFmtId="49" fontId="63" fillId="0" borderId="40" xfId="0" applyNumberFormat="1" applyFont="1" applyFill="1" applyBorder="1" applyAlignment="1" applyProtection="1">
      <alignment horizontal="center" vertical="center" wrapText="1"/>
      <protection locked="0"/>
    </xf>
    <xf numFmtId="0" fontId="141" fillId="26" borderId="1" xfId="0" applyFont="1" applyFill="1" applyBorder="1" applyAlignment="1">
      <alignment horizontal="center" wrapText="1"/>
    </xf>
    <xf numFmtId="174" fontId="141" fillId="26" borderId="1" xfId="0" applyNumberFormat="1" applyFont="1" applyFill="1" applyBorder="1" applyAlignment="1">
      <alignment horizontal="center" wrapText="1"/>
    </xf>
    <xf numFmtId="49" fontId="171" fillId="0" borderId="40" xfId="0" applyNumberFormat="1" applyFont="1" applyFill="1" applyBorder="1" applyAlignment="1" applyProtection="1">
      <alignment horizontal="center" vertical="center" wrapText="1"/>
      <protection locked="0"/>
    </xf>
    <xf numFmtId="49" fontId="140" fillId="0" borderId="40" xfId="0" applyNumberFormat="1" applyFont="1" applyFill="1" applyBorder="1" applyAlignment="1" applyProtection="1">
      <alignment horizontal="center" vertical="center" wrapText="1"/>
    </xf>
    <xf numFmtId="49" fontId="146" fillId="26" borderId="40" xfId="587" applyNumberFormat="1" applyFont="1" applyFill="1" applyBorder="1" applyAlignment="1" applyProtection="1">
      <alignment horizontal="right" vertical="center"/>
      <protection locked="0"/>
    </xf>
    <xf numFmtId="49" fontId="3" fillId="0" borderId="40" xfId="0" applyNumberFormat="1" applyFont="1" applyBorder="1" applyAlignment="1">
      <alignment horizontal="center" vertical="center"/>
    </xf>
    <xf numFmtId="2" fontId="64" fillId="26" borderId="40" xfId="587" applyNumberFormat="1" applyFont="1" applyFill="1" applyBorder="1" applyAlignment="1" applyProtection="1">
      <alignment horizontal="right" vertical="center" wrapText="1"/>
      <protection locked="0"/>
    </xf>
    <xf numFmtId="178" fontId="64" fillId="26" borderId="40" xfId="3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6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14" fontId="3" fillId="0" borderId="7" xfId="0" applyNumberFormat="1" applyFont="1" applyBorder="1" applyAlignment="1" applyProtection="1">
      <alignment horizontal="center" vertical="center" readingOrder="1"/>
      <protection locked="0"/>
    </xf>
    <xf numFmtId="0" fontId="3" fillId="0" borderId="1" xfId="0" applyFont="1" applyFill="1" applyBorder="1" applyAlignment="1">
      <alignment horizontal="center" vertical="center" wrapText="1"/>
    </xf>
    <xf numFmtId="49" fontId="3" fillId="26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2" fillId="0" borderId="1" xfId="13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 applyProtection="1">
      <alignment horizontal="center" vertical="center" readingOrder="1"/>
      <protection locked="0"/>
    </xf>
    <xf numFmtId="2" fontId="64" fillId="26" borderId="40" xfId="587" applyNumberFormat="1" applyFont="1" applyFill="1" applyBorder="1" applyAlignment="1" applyProtection="1">
      <alignment horizontal="right" vertical="center"/>
      <protection locked="0"/>
    </xf>
    <xf numFmtId="0" fontId="62" fillId="0" borderId="40" xfId="13" applyFont="1" applyBorder="1"/>
    <xf numFmtId="0" fontId="3" fillId="0" borderId="40" xfId="0" applyFont="1" applyBorder="1" applyAlignment="1">
      <alignment horizontal="center" vertical="justify"/>
    </xf>
    <xf numFmtId="0" fontId="62" fillId="0" borderId="40" xfId="13" applyFont="1" applyBorder="1" applyProtection="1">
      <protection locked="0"/>
    </xf>
    <xf numFmtId="0" fontId="3" fillId="0" borderId="0" xfId="0" applyFont="1" applyFill="1" applyAlignment="1">
      <alignment horizontal="center"/>
    </xf>
    <xf numFmtId="0" fontId="148" fillId="0" borderId="1" xfId="599" applyNumberFormat="1" applyFont="1" applyFill="1" applyBorder="1" applyAlignment="1" applyProtection="1">
      <alignment horizontal="center" vertical="center"/>
      <protection locked="0"/>
    </xf>
    <xf numFmtId="0" fontId="148" fillId="0" borderId="1" xfId="0" applyNumberFormat="1" applyFont="1" applyFill="1" applyBorder="1" applyAlignment="1" applyProtection="1">
      <alignment horizontal="center" vertical="center"/>
      <protection locked="0"/>
    </xf>
    <xf numFmtId="0" fontId="148" fillId="0" borderId="1" xfId="600" applyNumberFormat="1" applyFont="1" applyFill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  <xf numFmtId="49" fontId="30" fillId="13" borderId="1" xfId="528" applyNumberFormat="1" applyFont="1" applyFill="1" applyBorder="1" applyAlignment="1" applyProtection="1">
      <alignment horizontal="center" vertical="center" wrapText="1"/>
    </xf>
    <xf numFmtId="0" fontId="30" fillId="13" borderId="1" xfId="528" applyFont="1" applyFill="1" applyBorder="1" applyAlignment="1" applyProtection="1">
      <alignment horizontal="center" vertical="center" wrapText="1"/>
    </xf>
    <xf numFmtId="0" fontId="30" fillId="13" borderId="2" xfId="528" applyFont="1" applyFill="1" applyBorder="1" applyAlignment="1" applyProtection="1">
      <alignment horizontal="center" vertical="center" wrapText="1"/>
    </xf>
    <xf numFmtId="0" fontId="30" fillId="13" borderId="4" xfId="528" applyFont="1" applyFill="1" applyBorder="1" applyAlignment="1" applyProtection="1">
      <alignment horizontal="center" vertical="center" wrapText="1"/>
    </xf>
    <xf numFmtId="49" fontId="64" fillId="26" borderId="1" xfId="528" applyNumberFormat="1" applyFont="1" applyFill="1" applyBorder="1" applyAlignment="1" applyProtection="1">
      <alignment horizontal="center" vertical="center"/>
      <protection locked="0"/>
    </xf>
    <xf numFmtId="0" fontId="18" fillId="26" borderId="0" xfId="528" applyFill="1" applyAlignment="1" applyProtection="1">
      <alignment vertical="center"/>
      <protection locked="0"/>
    </xf>
    <xf numFmtId="0" fontId="0" fillId="26" borderId="0" xfId="0" applyFill="1"/>
    <xf numFmtId="0" fontId="172" fillId="26" borderId="0" xfId="528" applyFont="1" applyFill="1" applyAlignment="1" applyProtection="1">
      <alignment vertical="center"/>
      <protection locked="0"/>
    </xf>
    <xf numFmtId="0" fontId="148" fillId="26" borderId="0" xfId="0" applyFont="1" applyFill="1"/>
    <xf numFmtId="0" fontId="0" fillId="100" borderId="0" xfId="0" applyFill="1"/>
    <xf numFmtId="0" fontId="0" fillId="89" borderId="0" xfId="0" applyFill="1"/>
    <xf numFmtId="49" fontId="157" fillId="0" borderId="1" xfId="0" applyNumberFormat="1" applyFont="1" applyBorder="1" applyAlignment="1" applyProtection="1">
      <alignment horizontal="center" vertical="center"/>
      <protection locked="0"/>
    </xf>
    <xf numFmtId="0" fontId="157" fillId="0" borderId="1" xfId="0" applyFont="1" applyBorder="1" applyAlignment="1" applyProtection="1">
      <alignment horizontal="center" vertical="center"/>
      <protection locked="0"/>
    </xf>
    <xf numFmtId="0" fontId="157" fillId="26" borderId="1" xfId="0" applyFont="1" applyFill="1" applyBorder="1" applyAlignment="1" applyProtection="1">
      <alignment horizontal="center" vertical="center"/>
      <protection locked="0"/>
    </xf>
    <xf numFmtId="49" fontId="157" fillId="0" borderId="2" xfId="0" applyNumberFormat="1" applyFont="1" applyBorder="1" applyAlignment="1" applyProtection="1">
      <alignment horizontal="center" vertical="center"/>
      <protection locked="0"/>
    </xf>
    <xf numFmtId="165" fontId="67" fillId="0" borderId="1" xfId="1612" applyNumberFormat="1" applyFont="1" applyFill="1" applyBorder="1" applyAlignment="1" applyProtection="1">
      <alignment horizontal="right" vertical="center"/>
    </xf>
    <xf numFmtId="49" fontId="157" fillId="0" borderId="1" xfId="0" applyNumberFormat="1" applyFont="1" applyBorder="1" applyAlignment="1" applyProtection="1">
      <alignment horizontal="center" vertical="center" wrapText="1"/>
      <protection locked="0"/>
    </xf>
    <xf numFmtId="165" fontId="65" fillId="0" borderId="4" xfId="580" applyNumberFormat="1" applyFont="1" applyBorder="1" applyAlignment="1" applyProtection="1">
      <alignment vertical="center" wrapText="1"/>
    </xf>
    <xf numFmtId="0" fontId="0" fillId="0" borderId="0" xfId="0" applyAlignment="1">
      <alignment wrapText="1"/>
    </xf>
    <xf numFmtId="49" fontId="18" fillId="0" borderId="0" xfId="528" applyNumberFormat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8" fillId="0" borderId="0" xfId="528" applyAlignment="1" applyProtection="1">
      <alignment vertical="center" wrapText="1"/>
      <protection locked="0"/>
    </xf>
    <xf numFmtId="0" fontId="18" fillId="0" borderId="0" xfId="528" applyAlignment="1" applyProtection="1">
      <alignment horizontal="center" vertical="center"/>
      <protection locked="0"/>
    </xf>
    <xf numFmtId="0" fontId="18" fillId="0" borderId="1" xfId="528" applyBorder="1" applyAlignment="1" applyProtection="1">
      <alignment horizontal="center" vertical="center"/>
      <protection locked="0"/>
    </xf>
    <xf numFmtId="0" fontId="140" fillId="0" borderId="1" xfId="0" applyFont="1" applyBorder="1" applyAlignment="1" applyProtection="1">
      <alignment horizontal="center" vertical="center"/>
      <protection locked="0"/>
    </xf>
    <xf numFmtId="49" fontId="146" fillId="26" borderId="1" xfId="528" applyNumberFormat="1" applyFont="1" applyFill="1" applyBorder="1" applyAlignment="1" applyProtection="1">
      <alignment horizontal="center" vertical="center"/>
      <protection locked="0"/>
    </xf>
    <xf numFmtId="49" fontId="140" fillId="26" borderId="1" xfId="0" applyNumberFormat="1" applyFont="1" applyFill="1" applyBorder="1" applyAlignment="1" applyProtection="1">
      <alignment horizontal="center" vertical="center"/>
      <protection locked="0"/>
    </xf>
    <xf numFmtId="49" fontId="140" fillId="26" borderId="2" xfId="0" applyNumberFormat="1" applyFont="1" applyFill="1" applyBorder="1" applyAlignment="1" applyProtection="1">
      <alignment horizontal="center" vertical="center"/>
      <protection locked="0"/>
    </xf>
    <xf numFmtId="0" fontId="173" fillId="26" borderId="1" xfId="0" applyFont="1" applyFill="1" applyBorder="1" applyAlignment="1">
      <alignment horizontal="right" vertical="center" wrapText="1"/>
    </xf>
    <xf numFmtId="165" fontId="146" fillId="0" borderId="1" xfId="1612" applyNumberFormat="1" applyFont="1" applyFill="1" applyBorder="1" applyAlignment="1" applyProtection="1">
      <alignment horizontal="right" vertical="center"/>
    </xf>
    <xf numFmtId="49" fontId="141" fillId="26" borderId="1" xfId="0" applyNumberFormat="1" applyFont="1" applyFill="1" applyBorder="1" applyAlignment="1">
      <alignment horizontal="center" vertical="center" wrapText="1"/>
    </xf>
    <xf numFmtId="0" fontId="140" fillId="26" borderId="1" xfId="0" applyFont="1" applyFill="1" applyBorder="1" applyAlignment="1" applyProtection="1">
      <alignment horizontal="center" vertical="center"/>
      <protection locked="0"/>
    </xf>
    <xf numFmtId="0" fontId="173" fillId="0" borderId="1" xfId="0" applyFont="1" applyBorder="1" applyAlignment="1">
      <alignment vertical="center" wrapText="1"/>
    </xf>
    <xf numFmtId="49" fontId="146" fillId="0" borderId="1" xfId="1612" applyNumberFormat="1" applyFont="1" applyFill="1" applyBorder="1" applyAlignment="1" applyProtection="1">
      <alignment horizontal="right" vertical="center"/>
    </xf>
    <xf numFmtId="49" fontId="140" fillId="26" borderId="1" xfId="598" applyNumberFormat="1" applyFont="1" applyFill="1" applyBorder="1" applyAlignment="1" applyProtection="1">
      <alignment horizontal="center" vertical="center"/>
      <protection locked="0"/>
    </xf>
    <xf numFmtId="0" fontId="140" fillId="26" borderId="1" xfId="598" applyFont="1" applyFill="1" applyBorder="1" applyAlignment="1" applyProtection="1">
      <alignment horizontal="center" vertical="center"/>
      <protection locked="0"/>
    </xf>
    <xf numFmtId="0" fontId="173" fillId="26" borderId="1" xfId="0" applyFont="1" applyFill="1" applyBorder="1" applyAlignment="1">
      <alignment vertical="center" wrapText="1"/>
    </xf>
    <xf numFmtId="0" fontId="141" fillId="26" borderId="1" xfId="599" applyFont="1" applyFill="1" applyBorder="1" applyAlignment="1">
      <alignment horizontal="center"/>
    </xf>
    <xf numFmtId="0" fontId="171" fillId="0" borderId="1" xfId="0" applyFont="1" applyBorder="1"/>
    <xf numFmtId="49" fontId="140" fillId="26" borderId="1" xfId="599" applyNumberFormat="1" applyFont="1" applyFill="1" applyBorder="1" applyAlignment="1" applyProtection="1">
      <alignment horizontal="center" vertical="center"/>
      <protection locked="0"/>
    </xf>
    <xf numFmtId="0" fontId="140" fillId="26" borderId="1" xfId="599" applyFont="1" applyFill="1" applyBorder="1" applyAlignment="1" applyProtection="1">
      <alignment horizontal="center" vertical="center"/>
      <protection locked="0"/>
    </xf>
    <xf numFmtId="0" fontId="141" fillId="26" borderId="1" xfId="598" quotePrefix="1" applyFont="1" applyFill="1" applyBorder="1" applyAlignment="1">
      <alignment horizontal="center"/>
    </xf>
    <xf numFmtId="0" fontId="173" fillId="0" borderId="1" xfId="0" applyFont="1" applyBorder="1" applyAlignment="1">
      <alignment horizontal="right" vertical="center" wrapText="1"/>
    </xf>
    <xf numFmtId="0" fontId="140" fillId="26" borderId="1" xfId="0" applyFont="1" applyFill="1" applyBorder="1" applyAlignment="1" applyProtection="1">
      <alignment horizontal="center"/>
      <protection locked="0"/>
    </xf>
    <xf numFmtId="49" fontId="140" fillId="0" borderId="1" xfId="0" applyNumberFormat="1" applyFont="1" applyBorder="1" applyAlignment="1" applyProtection="1">
      <alignment horizontal="right" vertical="center"/>
      <protection locked="0"/>
    </xf>
    <xf numFmtId="49" fontId="140" fillId="0" borderId="2" xfId="0" applyNumberFormat="1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40" xfId="0" applyNumberFormat="1" applyFont="1" applyBorder="1" applyAlignment="1" applyProtection="1">
      <alignment horizontal="center" vertical="justify"/>
      <protection locked="0"/>
    </xf>
    <xf numFmtId="14" fontId="1" fillId="0" borderId="40" xfId="0" applyNumberFormat="1" applyFont="1" applyBorder="1"/>
    <xf numFmtId="14" fontId="1" fillId="0" borderId="1" xfId="0" applyNumberFormat="1" applyFont="1" applyBorder="1"/>
    <xf numFmtId="49" fontId="148" fillId="0" borderId="40" xfId="0" applyNumberFormat="1" applyFont="1" applyFill="1" applyBorder="1" applyAlignment="1" applyProtection="1">
      <alignment horizontal="center" vertical="center"/>
      <protection locked="0"/>
    </xf>
    <xf numFmtId="7" fontId="62" fillId="0" borderId="1" xfId="13" applyNumberFormat="1" applyFill="1" applyBorder="1" applyAlignment="1" applyProtection="1">
      <alignment horizontal="center" vertical="center" wrapText="1"/>
      <protection locked="0"/>
    </xf>
    <xf numFmtId="0" fontId="62" fillId="26" borderId="1" xfId="13" applyFill="1" applyBorder="1" applyAlignment="1" applyProtection="1">
      <alignment horizontal="center"/>
      <protection locked="0"/>
    </xf>
    <xf numFmtId="7" fontId="62" fillId="26" borderId="1" xfId="13" applyNumberFormat="1" applyFill="1" applyBorder="1" applyAlignment="1" applyProtection="1">
      <alignment horizontal="center" vertical="center" wrapText="1"/>
      <protection locked="0"/>
    </xf>
    <xf numFmtId="0" fontId="62" fillId="0" borderId="1" xfId="13" applyBorder="1" applyAlignment="1" applyProtection="1">
      <alignment horizontal="center" vertical="center"/>
      <protection locked="0"/>
    </xf>
    <xf numFmtId="0" fontId="62" fillId="0" borderId="40" xfId="13" applyBorder="1"/>
    <xf numFmtId="0" fontId="62" fillId="0" borderId="1" xfId="13" applyBorder="1" applyAlignment="1" applyProtection="1">
      <alignment horizontal="center" vertical="center" wrapText="1"/>
      <protection locked="0"/>
    </xf>
    <xf numFmtId="14" fontId="0" fillId="0" borderId="40" xfId="0" applyNumberFormat="1" applyBorder="1"/>
    <xf numFmtId="2" fontId="0" fillId="0" borderId="40" xfId="0" applyNumberFormat="1" applyBorder="1"/>
    <xf numFmtId="14" fontId="3" fillId="0" borderId="7" xfId="0" applyNumberFormat="1" applyFont="1" applyBorder="1" applyAlignment="1">
      <alignment horizontal="center" vertical="center" readingOrder="1"/>
    </xf>
    <xf numFmtId="14" fontId="141" fillId="0" borderId="40" xfId="0" applyNumberFormat="1" applyFont="1" applyBorder="1" applyAlignment="1">
      <alignment horizontal="center" readingOrder="1"/>
    </xf>
    <xf numFmtId="49" fontId="140" fillId="0" borderId="40" xfId="0" applyNumberFormat="1" applyFont="1" applyFill="1" applyBorder="1" applyAlignment="1" applyProtection="1">
      <alignment horizontal="center" vertical="center" readingOrder="1"/>
      <protection locked="0"/>
    </xf>
    <xf numFmtId="14" fontId="141" fillId="0" borderId="1" xfId="0" applyNumberFormat="1" applyFont="1" applyBorder="1" applyAlignment="1">
      <alignment horizontal="center" readingOrder="1"/>
    </xf>
    <xf numFmtId="14" fontId="0" fillId="0" borderId="40" xfId="0" applyNumberFormat="1" applyBorder="1" applyAlignment="1">
      <alignment horizontal="center" readingOrder="1"/>
    </xf>
    <xf numFmtId="14" fontId="0" fillId="0" borderId="1" xfId="0" applyNumberFormat="1" applyBorder="1" applyAlignment="1">
      <alignment horizontal="center" readingOrder="1"/>
    </xf>
    <xf numFmtId="14" fontId="0" fillId="0" borderId="1" xfId="0" applyNumberFormat="1" applyBorder="1"/>
    <xf numFmtId="2" fontId="0" fillId="0" borderId="1" xfId="0" applyNumberFormat="1" applyBorder="1"/>
    <xf numFmtId="169" fontId="19" fillId="0" borderId="21" xfId="503" applyNumberFormat="1" applyFont="1" applyBorder="1" applyAlignment="1" applyProtection="1">
      <alignment horizontal="center" vertical="center"/>
    </xf>
    <xf numFmtId="169" fontId="19" fillId="0" borderId="20" xfId="503" applyNumberFormat="1" applyFont="1" applyBorder="1" applyAlignment="1" applyProtection="1">
      <alignment horizontal="center" vertical="center"/>
    </xf>
    <xf numFmtId="0" fontId="30" fillId="13" borderId="2" xfId="503" applyFont="1" applyFill="1" applyBorder="1" applyAlignment="1" applyProtection="1">
      <alignment horizontal="center" vertical="center"/>
      <protection locked="0"/>
    </xf>
    <xf numFmtId="0" fontId="30" fillId="13" borderId="4" xfId="503" applyFont="1" applyFill="1" applyBorder="1" applyAlignment="1" applyProtection="1">
      <alignment horizontal="center" vertical="center"/>
      <protection locked="0"/>
    </xf>
    <xf numFmtId="169" fontId="19" fillId="0" borderId="15" xfId="503" applyNumberFormat="1" applyFont="1" applyBorder="1" applyAlignment="1" applyProtection="1">
      <alignment horizontal="center" vertical="center"/>
    </xf>
    <xf numFmtId="169" fontId="19" fillId="0" borderId="17" xfId="503" applyNumberFormat="1" applyFont="1" applyBorder="1" applyAlignment="1" applyProtection="1">
      <alignment horizontal="center" vertical="center"/>
    </xf>
    <xf numFmtId="169" fontId="39" fillId="0" borderId="15" xfId="503" applyNumberFormat="1" applyFont="1" applyBorder="1" applyAlignment="1" applyProtection="1">
      <alignment horizontal="center" vertical="center"/>
    </xf>
    <xf numFmtId="169" fontId="39" fillId="0" borderId="17" xfId="503" applyNumberFormat="1" applyFont="1" applyBorder="1" applyAlignment="1" applyProtection="1">
      <alignment horizontal="center" vertical="center"/>
    </xf>
    <xf numFmtId="169" fontId="39" fillId="0" borderId="8" xfId="503" applyNumberFormat="1" applyFont="1" applyBorder="1" applyAlignment="1" applyProtection="1">
      <alignment horizontal="center" vertical="center" wrapText="1"/>
    </xf>
    <xf numFmtId="169" fontId="39" fillId="0" borderId="18" xfId="503" applyNumberFormat="1" applyFont="1" applyBorder="1" applyAlignment="1" applyProtection="1">
      <alignment horizontal="center" vertical="center" wrapText="1"/>
    </xf>
    <xf numFmtId="0" fontId="50" fillId="21" borderId="2" xfId="503" applyFont="1" applyFill="1" applyBorder="1" applyAlignment="1" applyProtection="1">
      <alignment horizontal="center" vertical="center"/>
    </xf>
    <xf numFmtId="0" fontId="50" fillId="21" borderId="4" xfId="503" applyFont="1" applyFill="1" applyBorder="1" applyAlignment="1" applyProtection="1">
      <alignment horizontal="center" vertical="center"/>
    </xf>
    <xf numFmtId="169" fontId="142" fillId="26" borderId="2" xfId="594" applyNumberFormat="1" applyFont="1" applyFill="1" applyBorder="1" applyAlignment="1" applyProtection="1">
      <alignment horizontal="left" vertical="center" wrapText="1"/>
    </xf>
    <xf numFmtId="169" fontId="142" fillId="26" borderId="4" xfId="594" applyNumberFormat="1" applyFont="1" applyFill="1" applyBorder="1" applyAlignment="1" applyProtection="1">
      <alignment horizontal="left" vertical="center" wrapText="1"/>
    </xf>
    <xf numFmtId="0" fontId="30" fillId="21" borderId="2" xfId="503" applyFont="1" applyFill="1" applyBorder="1" applyAlignment="1" applyProtection="1">
      <alignment horizontal="center" vertical="center"/>
    </xf>
    <xf numFmtId="0" fontId="30" fillId="21" borderId="3" xfId="503" applyFont="1" applyFill="1" applyBorder="1" applyAlignment="1" applyProtection="1">
      <alignment horizontal="center" vertical="center"/>
    </xf>
    <xf numFmtId="0" fontId="30" fillId="21" borderId="4" xfId="503" applyFont="1" applyFill="1" applyBorder="1" applyAlignment="1" applyProtection="1">
      <alignment horizontal="center" vertical="center"/>
    </xf>
    <xf numFmtId="169" fontId="30" fillId="21" borderId="2" xfId="503" applyNumberFormat="1" applyFont="1" applyFill="1" applyBorder="1" applyAlignment="1" applyProtection="1">
      <alignment horizontal="left" vertical="center"/>
    </xf>
    <xf numFmtId="169" fontId="30" fillId="21" borderId="3" xfId="503" applyNumberFormat="1" applyFont="1" applyFill="1" applyBorder="1" applyAlignment="1" applyProtection="1">
      <alignment horizontal="left" vertical="center"/>
    </xf>
    <xf numFmtId="169" fontId="30" fillId="21" borderId="4" xfId="503" applyNumberFormat="1" applyFont="1" applyFill="1" applyBorder="1" applyAlignment="1" applyProtection="1">
      <alignment horizontal="left" vertical="center"/>
    </xf>
    <xf numFmtId="169" fontId="82" fillId="0" borderId="3" xfId="503" applyNumberFormat="1" applyFont="1" applyBorder="1" applyAlignment="1" applyProtection="1">
      <alignment horizontal="left" vertical="center"/>
    </xf>
    <xf numFmtId="169" fontId="82" fillId="0" borderId="4" xfId="503" applyNumberFormat="1" applyFont="1" applyBorder="1" applyAlignment="1" applyProtection="1">
      <alignment horizontal="left" vertical="center"/>
    </xf>
    <xf numFmtId="166" fontId="92" fillId="0" borderId="2" xfId="555" applyNumberFormat="1" applyFont="1" applyBorder="1" applyAlignment="1" applyProtection="1">
      <alignment horizontal="center" vertical="center"/>
      <protection locked="0"/>
    </xf>
    <xf numFmtId="166" fontId="92" fillId="0" borderId="4" xfId="555" applyNumberFormat="1" applyFont="1" applyBorder="1" applyAlignment="1" applyProtection="1">
      <alignment horizontal="center" vertical="center"/>
      <protection locked="0"/>
    </xf>
    <xf numFmtId="169" fontId="83" fillId="0" borderId="3" xfId="503" applyNumberFormat="1" applyFont="1" applyBorder="1" applyAlignment="1" applyProtection="1">
      <alignment horizontal="left" vertical="center"/>
    </xf>
    <xf numFmtId="169" fontId="83" fillId="0" borderId="4" xfId="503" applyNumberFormat="1" applyFont="1" applyBorder="1" applyAlignment="1" applyProtection="1">
      <alignment horizontal="left" vertical="center"/>
    </xf>
    <xf numFmtId="166" fontId="93" fillId="0" borderId="2" xfId="555" applyNumberFormat="1" applyFont="1" applyFill="1" applyBorder="1" applyAlignment="1" applyProtection="1">
      <alignment horizontal="center" vertical="center"/>
      <protection locked="0"/>
    </xf>
    <xf numFmtId="166" fontId="93" fillId="0" borderId="4" xfId="555" applyNumberFormat="1" applyFont="1" applyFill="1" applyBorder="1" applyAlignment="1" applyProtection="1">
      <alignment horizontal="center" vertical="center"/>
      <protection locked="0"/>
    </xf>
    <xf numFmtId="169" fontId="93" fillId="0" borderId="2" xfId="503" applyNumberFormat="1" applyFont="1" applyBorder="1" applyAlignment="1" applyProtection="1">
      <alignment horizontal="center" vertical="center"/>
      <protection locked="0"/>
    </xf>
    <xf numFmtId="169" fontId="93" fillId="0" borderId="4" xfId="503" applyNumberFormat="1" applyFont="1" applyBorder="1" applyAlignment="1" applyProtection="1">
      <alignment horizontal="center" vertical="center"/>
      <protection locked="0"/>
    </xf>
    <xf numFmtId="169" fontId="94" fillId="0" borderId="2" xfId="503" applyNumberFormat="1" applyFont="1" applyBorder="1" applyAlignment="1" applyProtection="1">
      <alignment horizontal="center" vertical="center"/>
      <protection locked="0"/>
    </xf>
    <xf numFmtId="169" fontId="94" fillId="0" borderId="4" xfId="503" applyNumberFormat="1" applyFont="1" applyBorder="1" applyAlignment="1" applyProtection="1">
      <alignment horizontal="center" vertical="center"/>
      <protection locked="0"/>
    </xf>
    <xf numFmtId="169" fontId="81" fillId="0" borderId="3" xfId="503" applyNumberFormat="1" applyFont="1" applyBorder="1" applyAlignment="1" applyProtection="1">
      <alignment horizontal="left" vertical="center"/>
    </xf>
    <xf numFmtId="169" fontId="81" fillId="0" borderId="4" xfId="503" applyNumberFormat="1" applyFont="1" applyBorder="1" applyAlignment="1" applyProtection="1">
      <alignment horizontal="left" vertical="center"/>
    </xf>
    <xf numFmtId="169" fontId="95" fillId="0" borderId="2" xfId="503" applyNumberFormat="1" applyFont="1" applyBorder="1" applyAlignment="1" applyProtection="1">
      <alignment horizontal="center" vertical="center"/>
      <protection locked="0"/>
    </xf>
    <xf numFmtId="169" fontId="95" fillId="0" borderId="4" xfId="503" applyNumberFormat="1" applyFont="1" applyBorder="1" applyAlignment="1" applyProtection="1">
      <alignment horizontal="center" vertical="center"/>
      <protection locked="0"/>
    </xf>
    <xf numFmtId="169" fontId="30" fillId="2" borderId="3" xfId="503" applyNumberFormat="1" applyFont="1" applyFill="1" applyBorder="1" applyAlignment="1" applyProtection="1">
      <alignment horizontal="left" vertical="center"/>
    </xf>
    <xf numFmtId="169" fontId="30" fillId="2" borderId="4" xfId="503" applyNumberFormat="1" applyFont="1" applyFill="1" applyBorder="1" applyAlignment="1" applyProtection="1">
      <alignment horizontal="left" vertical="center"/>
    </xf>
    <xf numFmtId="43" fontId="96" fillId="33" borderId="2" xfId="503" applyNumberFormat="1" applyFont="1" applyFill="1" applyBorder="1" applyAlignment="1" applyProtection="1">
      <alignment horizontal="center" vertical="center"/>
    </xf>
    <xf numFmtId="43" fontId="96" fillId="33" borderId="4" xfId="503" applyNumberFormat="1" applyFont="1" applyFill="1" applyBorder="1" applyAlignment="1" applyProtection="1">
      <alignment horizontal="center" vertical="center"/>
    </xf>
    <xf numFmtId="169" fontId="94" fillId="0" borderId="2" xfId="503" applyNumberFormat="1" applyFont="1" applyBorder="1" applyAlignment="1" applyProtection="1">
      <alignment horizontal="center" vertical="center"/>
    </xf>
    <xf numFmtId="169" fontId="94" fillId="0" borderId="4" xfId="503" applyNumberFormat="1" applyFont="1" applyBorder="1" applyAlignment="1" applyProtection="1">
      <alignment horizontal="center" vertical="center"/>
    </xf>
    <xf numFmtId="169" fontId="81" fillId="34" borderId="3" xfId="503" applyNumberFormat="1" applyFont="1" applyFill="1" applyBorder="1" applyAlignment="1" applyProtection="1">
      <alignment horizontal="left" vertical="center"/>
    </xf>
    <xf numFmtId="169" fontId="81" fillId="34" borderId="4" xfId="503" applyNumberFormat="1" applyFont="1" applyFill="1" applyBorder="1" applyAlignment="1" applyProtection="1">
      <alignment horizontal="left" vertical="center"/>
    </xf>
    <xf numFmtId="169" fontId="95" fillId="34" borderId="2" xfId="503" applyNumberFormat="1" applyFont="1" applyFill="1" applyBorder="1" applyAlignment="1" applyProtection="1">
      <alignment horizontal="center" vertical="center"/>
    </xf>
    <xf numFmtId="169" fontId="95" fillId="34" borderId="4" xfId="503" applyNumberFormat="1" applyFont="1" applyFill="1" applyBorder="1" applyAlignment="1" applyProtection="1">
      <alignment horizontal="center" vertical="center"/>
    </xf>
    <xf numFmtId="169" fontId="96" fillId="21" borderId="2" xfId="503" applyNumberFormat="1" applyFont="1" applyFill="1" applyBorder="1" applyAlignment="1" applyProtection="1">
      <alignment horizontal="center" vertical="center"/>
    </xf>
    <xf numFmtId="169" fontId="96" fillId="21" borderId="4" xfId="503" applyNumberFormat="1" applyFont="1" applyFill="1" applyBorder="1" applyAlignment="1" applyProtection="1">
      <alignment horizontal="center" vertical="center"/>
    </xf>
    <xf numFmtId="169" fontId="82" fillId="0" borderId="2" xfId="503" applyNumberFormat="1" applyFont="1" applyBorder="1" applyAlignment="1" applyProtection="1">
      <alignment horizontal="left" vertical="center"/>
    </xf>
    <xf numFmtId="0" fontId="96" fillId="21" borderId="2" xfId="503" applyFont="1" applyFill="1" applyBorder="1" applyAlignment="1" applyProtection="1">
      <alignment horizontal="center" vertical="center"/>
    </xf>
    <xf numFmtId="0" fontId="96" fillId="21" borderId="4" xfId="503" applyFont="1" applyFill="1" applyBorder="1" applyAlignment="1" applyProtection="1">
      <alignment horizontal="center" vertical="center"/>
    </xf>
    <xf numFmtId="169" fontId="81" fillId="35" borderId="2" xfId="503" applyNumberFormat="1" applyFont="1" applyFill="1" applyBorder="1" applyAlignment="1" applyProtection="1">
      <alignment horizontal="left" vertical="center"/>
    </xf>
    <xf numFmtId="169" fontId="81" fillId="35" borderId="3" xfId="503" applyNumberFormat="1" applyFont="1" applyFill="1" applyBorder="1" applyAlignment="1" applyProtection="1">
      <alignment horizontal="left" vertical="center"/>
    </xf>
    <xf numFmtId="169" fontId="81" fillId="35" borderId="4" xfId="503" applyNumberFormat="1" applyFont="1" applyFill="1" applyBorder="1" applyAlignment="1" applyProtection="1">
      <alignment horizontal="left" vertical="center"/>
    </xf>
    <xf numFmtId="169" fontId="95" fillId="35" borderId="2" xfId="503" applyNumberFormat="1" applyFont="1" applyFill="1" applyBorder="1" applyAlignment="1" applyProtection="1">
      <alignment horizontal="center" vertical="center"/>
    </xf>
    <xf numFmtId="169" fontId="95" fillId="35" borderId="4" xfId="503" applyNumberFormat="1" applyFont="1" applyFill="1" applyBorder="1" applyAlignment="1" applyProtection="1">
      <alignment horizontal="center" vertical="center"/>
    </xf>
    <xf numFmtId="169" fontId="81" fillId="36" borderId="2" xfId="503" applyNumberFormat="1" applyFont="1" applyFill="1" applyBorder="1" applyAlignment="1" applyProtection="1">
      <alignment horizontal="left" vertical="center"/>
    </xf>
    <xf numFmtId="169" fontId="81" fillId="36" borderId="3" xfId="503" applyNumberFormat="1" applyFont="1" applyFill="1" applyBorder="1" applyAlignment="1" applyProtection="1">
      <alignment horizontal="left" vertical="center"/>
    </xf>
    <xf numFmtId="169" fontId="81" fillId="36" borderId="4" xfId="503" applyNumberFormat="1" applyFont="1" applyFill="1" applyBorder="1" applyAlignment="1" applyProtection="1">
      <alignment horizontal="left" vertical="center"/>
    </xf>
    <xf numFmtId="169" fontId="95" fillId="36" borderId="2" xfId="503" applyNumberFormat="1" applyFont="1" applyFill="1" applyBorder="1" applyAlignment="1" applyProtection="1">
      <alignment horizontal="center" vertical="center"/>
    </xf>
    <xf numFmtId="169" fontId="95" fillId="36" borderId="4" xfId="503" applyNumberFormat="1" applyFont="1" applyFill="1" applyBorder="1" applyAlignment="1" applyProtection="1">
      <alignment horizontal="center" vertical="center"/>
    </xf>
    <xf numFmtId="169" fontId="82" fillId="37" borderId="2" xfId="503" applyNumberFormat="1" applyFont="1" applyFill="1" applyBorder="1" applyAlignment="1" applyProtection="1">
      <alignment horizontal="left" vertical="center"/>
    </xf>
    <xf numFmtId="169" fontId="82" fillId="37" borderId="3" xfId="503" applyNumberFormat="1" applyFont="1" applyFill="1" applyBorder="1" applyAlignment="1" applyProtection="1">
      <alignment horizontal="left" vertical="center"/>
    </xf>
    <xf numFmtId="169" fontId="82" fillId="37" borderId="4" xfId="503" applyNumberFormat="1" applyFont="1" applyFill="1" applyBorder="1" applyAlignment="1" applyProtection="1">
      <alignment horizontal="left" vertical="center"/>
    </xf>
    <xf numFmtId="169" fontId="94" fillId="37" borderId="2" xfId="503" applyNumberFormat="1" applyFont="1" applyFill="1" applyBorder="1" applyAlignment="1" applyProtection="1">
      <alignment horizontal="center" vertical="center"/>
    </xf>
    <xf numFmtId="169" fontId="94" fillId="37" borderId="4" xfId="503" applyNumberFormat="1" applyFont="1" applyFill="1" applyBorder="1" applyAlignment="1" applyProtection="1">
      <alignment horizontal="center" vertical="center"/>
    </xf>
    <xf numFmtId="43" fontId="167" fillId="96" borderId="2" xfId="3" applyFont="1" applyFill="1" applyBorder="1" applyAlignment="1" applyProtection="1">
      <alignment horizontal="center" vertical="center" wrapText="1"/>
    </xf>
    <xf numFmtId="43" fontId="167" fillId="96" borderId="4" xfId="3" applyFont="1" applyFill="1" applyBorder="1" applyAlignment="1" applyProtection="1">
      <alignment horizontal="center" vertical="center" wrapText="1"/>
    </xf>
    <xf numFmtId="43" fontId="93" fillId="0" borderId="2" xfId="3" applyFont="1" applyBorder="1" applyAlignment="1" applyProtection="1">
      <alignment horizontal="center" vertical="center"/>
      <protection locked="0"/>
    </xf>
    <xf numFmtId="43" fontId="93" fillId="0" borderId="4" xfId="3" applyFont="1" applyBorder="1" applyAlignment="1" applyProtection="1">
      <alignment horizontal="center" vertical="center"/>
      <protection locked="0"/>
    </xf>
    <xf numFmtId="44" fontId="95" fillId="35" borderId="2" xfId="503" applyNumberFormat="1" applyFont="1" applyFill="1" applyBorder="1" applyAlignment="1" applyProtection="1">
      <alignment horizontal="center" vertical="center"/>
    </xf>
    <xf numFmtId="44" fontId="95" fillId="35" borderId="4" xfId="503" applyNumberFormat="1" applyFont="1" applyFill="1" applyBorder="1" applyAlignment="1" applyProtection="1">
      <alignment horizontal="center" vertical="center"/>
    </xf>
    <xf numFmtId="169" fontId="82" fillId="0" borderId="40" xfId="503" applyNumberFormat="1" applyFont="1" applyBorder="1" applyAlignment="1" applyProtection="1">
      <alignment horizontal="left" vertical="center"/>
    </xf>
    <xf numFmtId="43" fontId="94" fillId="0" borderId="2" xfId="3" applyFont="1" applyBorder="1" applyAlignment="1" applyProtection="1">
      <alignment horizontal="center" vertical="center"/>
      <protection locked="0"/>
    </xf>
    <xf numFmtId="43" fontId="94" fillId="0" borderId="4" xfId="3" applyFont="1" applyBorder="1" applyAlignment="1" applyProtection="1">
      <alignment horizontal="center" vertical="center"/>
      <protection locked="0"/>
    </xf>
    <xf numFmtId="169" fontId="83" fillId="26" borderId="40" xfId="0" applyNumberFormat="1" applyFont="1" applyFill="1" applyBorder="1" applyAlignment="1" applyProtection="1">
      <alignment horizontal="left" vertical="center"/>
    </xf>
    <xf numFmtId="169" fontId="166" fillId="0" borderId="40" xfId="0" applyNumberFormat="1" applyFont="1" applyFill="1" applyBorder="1" applyAlignment="1" applyProtection="1">
      <alignment horizontal="left" vertical="center"/>
    </xf>
    <xf numFmtId="43" fontId="167" fillId="0" borderId="2" xfId="3" applyFont="1" applyFill="1" applyBorder="1" applyAlignment="1" applyProtection="1">
      <alignment horizontal="center" vertical="center"/>
      <protection locked="0"/>
    </xf>
    <xf numFmtId="43" fontId="167" fillId="0" borderId="4" xfId="3" applyFont="1" applyFill="1" applyBorder="1" applyAlignment="1" applyProtection="1">
      <alignment horizontal="center" vertical="center"/>
      <protection locked="0"/>
    </xf>
    <xf numFmtId="169" fontId="38" fillId="91" borderId="40" xfId="503" applyNumberFormat="1" applyFont="1" applyFill="1" applyBorder="1" applyAlignment="1" applyProtection="1">
      <alignment horizontal="left" vertical="center"/>
    </xf>
    <xf numFmtId="43" fontId="98" fillId="91" borderId="2" xfId="3" applyFont="1" applyFill="1" applyBorder="1" applyAlignment="1" applyProtection="1">
      <alignment horizontal="center" vertical="center"/>
    </xf>
    <xf numFmtId="43" fontId="98" fillId="91" borderId="3" xfId="3" applyFont="1" applyFill="1" applyBorder="1" applyAlignment="1" applyProtection="1">
      <alignment horizontal="center" vertical="center"/>
    </xf>
    <xf numFmtId="43" fontId="167" fillId="96" borderId="2" xfId="3" applyFont="1" applyFill="1" applyBorder="1" applyAlignment="1" applyProtection="1">
      <alignment horizontal="center" vertical="center"/>
    </xf>
    <xf numFmtId="43" fontId="167" fillId="96" borderId="4" xfId="3" applyFont="1" applyFill="1" applyBorder="1" applyAlignment="1" applyProtection="1">
      <alignment horizontal="center" vertical="center"/>
    </xf>
    <xf numFmtId="169" fontId="168" fillId="98" borderId="40" xfId="503" applyNumberFormat="1" applyFont="1" applyFill="1" applyBorder="1" applyAlignment="1" applyProtection="1">
      <alignment horizontal="left" vertical="center"/>
    </xf>
    <xf numFmtId="43" fontId="169" fillId="98" borderId="2" xfId="3" applyFont="1" applyFill="1" applyBorder="1" applyAlignment="1" applyProtection="1">
      <alignment horizontal="center" vertical="center"/>
    </xf>
    <xf numFmtId="43" fontId="169" fillId="98" borderId="4" xfId="3" applyFont="1" applyFill="1" applyBorder="1" applyAlignment="1" applyProtection="1">
      <alignment horizontal="center" vertical="center"/>
    </xf>
    <xf numFmtId="169" fontId="166" fillId="97" borderId="40" xfId="0" applyNumberFormat="1" applyFont="1" applyFill="1" applyBorder="1" applyAlignment="1" applyProtection="1">
      <alignment horizontal="left" vertical="center"/>
    </xf>
    <xf numFmtId="0" fontId="82" fillId="0" borderId="19" xfId="503" applyFont="1" applyBorder="1" applyAlignment="1" applyProtection="1">
      <alignment horizontal="center" vertical="center"/>
      <protection locked="0"/>
    </xf>
    <xf numFmtId="0" fontId="82" fillId="0" borderId="20" xfId="503" applyFont="1" applyBorder="1" applyAlignment="1" applyProtection="1">
      <alignment horizontal="center" vertical="center"/>
      <protection locked="0"/>
    </xf>
    <xf numFmtId="0" fontId="61" fillId="0" borderId="0" xfId="503" applyBorder="1" applyAlignment="1" applyProtection="1">
      <alignment horizontal="center" vertical="center" wrapText="1"/>
    </xf>
    <xf numFmtId="0" fontId="82" fillId="0" borderId="0" xfId="503" applyFont="1" applyBorder="1" applyAlignment="1" applyProtection="1">
      <alignment horizontal="center" vertical="center"/>
      <protection locked="0"/>
    </xf>
    <xf numFmtId="0" fontId="82" fillId="0" borderId="17" xfId="503" applyFont="1" applyBorder="1" applyAlignment="1" applyProtection="1">
      <alignment horizontal="center" vertical="center"/>
      <protection locked="0"/>
    </xf>
    <xf numFmtId="0" fontId="97" fillId="0" borderId="9" xfId="503" applyFont="1" applyBorder="1" applyAlignment="1" applyProtection="1">
      <alignment horizontal="center" vertical="top" wrapText="1"/>
    </xf>
    <xf numFmtId="0" fontId="81" fillId="0" borderId="9" xfId="503" applyFont="1" applyBorder="1" applyAlignment="1" applyProtection="1">
      <alignment horizontal="center" vertical="top" wrapText="1"/>
      <protection locked="0"/>
    </xf>
    <xf numFmtId="0" fontId="81" fillId="0" borderId="18" xfId="503" applyFont="1" applyBorder="1" applyAlignment="1" applyProtection="1">
      <alignment horizontal="center" vertical="top" wrapText="1"/>
      <protection locked="0"/>
    </xf>
    <xf numFmtId="0" fontId="50" fillId="21" borderId="2" xfId="503" applyFont="1" applyFill="1" applyBorder="1" applyAlignment="1" applyProtection="1">
      <alignment horizontal="center" vertical="center"/>
      <protection locked="0"/>
    </xf>
    <xf numFmtId="0" fontId="50" fillId="21" borderId="4" xfId="503" applyFont="1" applyFill="1" applyBorder="1" applyAlignment="1" applyProtection="1">
      <alignment horizontal="center" vertical="center"/>
      <protection locked="0"/>
    </xf>
    <xf numFmtId="0" fontId="50" fillId="21" borderId="2" xfId="503" applyFont="1" applyFill="1" applyBorder="1" applyAlignment="1" applyProtection="1">
      <alignment horizontal="center" vertical="center" wrapText="1"/>
      <protection locked="0"/>
    </xf>
    <xf numFmtId="0" fontId="50" fillId="21" borderId="3" xfId="503" applyFont="1" applyFill="1" applyBorder="1" applyAlignment="1" applyProtection="1">
      <alignment horizontal="center" vertical="center" wrapText="1"/>
      <protection locked="0"/>
    </xf>
    <xf numFmtId="0" fontId="50" fillId="21" borderId="4" xfId="503" applyFont="1" applyFill="1" applyBorder="1" applyAlignment="1" applyProtection="1">
      <alignment horizontal="center" vertical="center" wrapText="1"/>
      <protection locked="0"/>
    </xf>
    <xf numFmtId="169" fontId="142" fillId="26" borderId="2" xfId="594" applyNumberFormat="1" applyFont="1" applyFill="1" applyBorder="1" applyAlignment="1" applyProtection="1">
      <alignment horizontal="left" vertical="center" wrapText="1"/>
      <protection locked="0"/>
    </xf>
    <xf numFmtId="169" fontId="142" fillId="26" borderId="4" xfId="594" applyNumberFormat="1" applyFont="1" applyFill="1" applyBorder="1" applyAlignment="1" applyProtection="1">
      <alignment horizontal="left" vertical="center" wrapText="1"/>
      <protection locked="0"/>
    </xf>
    <xf numFmtId="169" fontId="22" fillId="0" borderId="2" xfId="503" applyNumberFormat="1" applyFont="1" applyBorder="1" applyAlignment="1" applyProtection="1">
      <alignment horizontal="left" vertical="center" wrapText="1"/>
      <protection locked="0"/>
    </xf>
    <xf numFmtId="169" fontId="22" fillId="0" borderId="3" xfId="503" applyNumberFormat="1" applyFont="1" applyBorder="1" applyAlignment="1" applyProtection="1">
      <alignment horizontal="left" vertical="center" wrapText="1"/>
      <protection locked="0"/>
    </xf>
    <xf numFmtId="169" fontId="22" fillId="0" borderId="4" xfId="503" applyNumberFormat="1" applyFont="1" applyBorder="1" applyAlignment="1" applyProtection="1">
      <alignment horizontal="left" vertical="center" wrapText="1"/>
      <protection locked="0"/>
    </xf>
    <xf numFmtId="169" fontId="30" fillId="2" borderId="40" xfId="503" applyNumberFormat="1" applyFont="1" applyFill="1" applyBorder="1" applyAlignment="1" applyProtection="1">
      <alignment horizontal="left" vertical="center"/>
    </xf>
    <xf numFmtId="43" fontId="96" fillId="2" borderId="2" xfId="3" applyFont="1" applyFill="1" applyBorder="1" applyAlignment="1" applyProtection="1">
      <alignment horizontal="center" vertical="center"/>
    </xf>
    <xf numFmtId="43" fontId="96" fillId="2" borderId="4" xfId="3" applyFont="1" applyFill="1" applyBorder="1" applyAlignment="1" applyProtection="1">
      <alignment horizontal="center" vertical="center"/>
    </xf>
    <xf numFmtId="169" fontId="38" fillId="31" borderId="40" xfId="0" applyNumberFormat="1" applyFont="1" applyFill="1" applyBorder="1" applyAlignment="1" applyProtection="1">
      <alignment horizontal="left" vertical="center"/>
    </xf>
    <xf numFmtId="169" fontId="81" fillId="95" borderId="40" xfId="503" applyNumberFormat="1" applyFont="1" applyFill="1" applyBorder="1" applyAlignment="1" applyProtection="1">
      <alignment horizontal="left" vertical="center"/>
    </xf>
    <xf numFmtId="43" fontId="95" fillId="95" borderId="2" xfId="3" applyFont="1" applyFill="1" applyBorder="1" applyAlignment="1" applyProtection="1">
      <alignment horizontal="center" vertical="center"/>
    </xf>
    <xf numFmtId="43" fontId="95" fillId="95" borderId="4" xfId="3" applyFont="1" applyFill="1" applyBorder="1" applyAlignment="1" applyProtection="1">
      <alignment horizontal="center" vertical="center"/>
    </xf>
    <xf numFmtId="169" fontId="82" fillId="20" borderId="40" xfId="503" applyNumberFormat="1" applyFont="1" applyFill="1" applyBorder="1" applyAlignment="1" applyProtection="1">
      <alignment horizontal="left" vertical="center"/>
    </xf>
    <xf numFmtId="169" fontId="83" fillId="97" borderId="40" xfId="0" applyNumberFormat="1" applyFont="1" applyFill="1" applyBorder="1" applyAlignment="1" applyProtection="1">
      <alignment horizontal="left" vertical="center"/>
    </xf>
    <xf numFmtId="169" fontId="83" fillId="0" borderId="40" xfId="0" applyNumberFormat="1" applyFont="1" applyBorder="1" applyAlignment="1" applyProtection="1">
      <alignment horizontal="left" vertical="center"/>
    </xf>
    <xf numFmtId="169" fontId="83" fillId="94" borderId="40" xfId="0" applyNumberFormat="1" applyFont="1" applyFill="1" applyBorder="1" applyAlignment="1" applyProtection="1">
      <alignment horizontal="left" vertical="center"/>
    </xf>
    <xf numFmtId="169" fontId="30" fillId="2" borderId="2" xfId="503" applyNumberFormat="1" applyFont="1" applyFill="1" applyBorder="1" applyAlignment="1" applyProtection="1">
      <alignment horizontal="left" vertical="center"/>
    </xf>
    <xf numFmtId="169" fontId="96" fillId="2" borderId="2" xfId="503" applyNumberFormat="1" applyFont="1" applyFill="1" applyBorder="1" applyAlignment="1" applyProtection="1">
      <alignment horizontal="center" vertical="center"/>
    </xf>
    <xf numFmtId="169" fontId="96" fillId="2" borderId="4" xfId="503" applyNumberFormat="1" applyFont="1" applyFill="1" applyBorder="1" applyAlignment="1" applyProtection="1">
      <alignment horizontal="center" vertical="center"/>
    </xf>
    <xf numFmtId="169" fontId="38" fillId="99" borderId="40" xfId="0" applyNumberFormat="1" applyFont="1" applyFill="1" applyBorder="1" applyAlignment="1" applyProtection="1">
      <alignment horizontal="left" vertical="center"/>
    </xf>
    <xf numFmtId="43" fontId="94" fillId="31" borderId="2" xfId="3" applyFont="1" applyFill="1" applyBorder="1" applyAlignment="1" applyProtection="1">
      <alignment horizontal="center" vertical="center"/>
    </xf>
    <xf numFmtId="43" fontId="94" fillId="31" borderId="4" xfId="3" applyFont="1" applyFill="1" applyBorder="1" applyAlignment="1" applyProtection="1">
      <alignment horizontal="center" vertical="center"/>
    </xf>
    <xf numFmtId="43" fontId="94" fillId="96" borderId="2" xfId="3" applyFont="1" applyFill="1" applyBorder="1" applyAlignment="1" applyProtection="1">
      <alignment horizontal="center" vertical="center"/>
    </xf>
    <xf numFmtId="43" fontId="94" fillId="96" borderId="4" xfId="3" applyFont="1" applyFill="1" applyBorder="1" applyAlignment="1" applyProtection="1">
      <alignment horizontal="center" vertical="center"/>
    </xf>
    <xf numFmtId="169" fontId="83" fillId="96" borderId="40" xfId="0" applyNumberFormat="1" applyFont="1" applyFill="1" applyBorder="1" applyAlignment="1" applyProtection="1">
      <alignment horizontal="left" vertical="center"/>
    </xf>
    <xf numFmtId="0" fontId="83" fillId="0" borderId="2" xfId="503" applyFont="1" applyBorder="1" applyAlignment="1" applyProtection="1">
      <alignment horizontal="left" vertical="center"/>
    </xf>
    <xf numFmtId="0" fontId="83" fillId="0" borderId="3" xfId="503" applyFont="1" applyBorder="1" applyAlignment="1" applyProtection="1">
      <alignment horizontal="left" vertical="center"/>
    </xf>
    <xf numFmtId="0" fontId="83" fillId="0" borderId="4" xfId="503" applyFont="1" applyBorder="1" applyAlignment="1" applyProtection="1">
      <alignment horizontal="left" vertical="center"/>
    </xf>
    <xf numFmtId="169" fontId="38" fillId="35" borderId="2" xfId="503" applyNumberFormat="1" applyFont="1" applyFill="1" applyBorder="1" applyAlignment="1" applyProtection="1">
      <alignment horizontal="left" vertical="center"/>
    </xf>
    <xf numFmtId="169" fontId="38" fillId="35" borderId="3" xfId="503" applyNumberFormat="1" applyFont="1" applyFill="1" applyBorder="1" applyAlignment="1" applyProtection="1">
      <alignment horizontal="left" vertical="center"/>
    </xf>
    <xf numFmtId="169" fontId="38" fillId="35" borderId="4" xfId="503" applyNumberFormat="1" applyFont="1" applyFill="1" applyBorder="1" applyAlignment="1" applyProtection="1">
      <alignment horizontal="left" vertical="center"/>
    </xf>
    <xf numFmtId="169" fontId="98" fillId="35" borderId="2" xfId="503" applyNumberFormat="1" applyFont="1" applyFill="1" applyBorder="1" applyAlignment="1" applyProtection="1">
      <alignment horizontal="center" vertical="center"/>
    </xf>
    <xf numFmtId="169" fontId="98" fillId="35" borderId="4" xfId="503" applyNumberFormat="1" applyFont="1" applyFill="1" applyBorder="1" applyAlignment="1" applyProtection="1">
      <alignment horizontal="center" vertical="center"/>
    </xf>
    <xf numFmtId="169" fontId="95" fillId="35" borderId="2" xfId="503" applyNumberFormat="1" applyFont="1" applyFill="1" applyBorder="1" applyAlignment="1" applyProtection="1">
      <alignment horizontal="center" vertical="center"/>
      <protection locked="0"/>
    </xf>
    <xf numFmtId="169" fontId="95" fillId="35" borderId="4" xfId="503" applyNumberFormat="1" applyFont="1" applyFill="1" applyBorder="1" applyAlignment="1" applyProtection="1">
      <alignment horizontal="center" vertical="center"/>
      <protection locked="0"/>
    </xf>
    <xf numFmtId="169" fontId="81" fillId="34" borderId="2" xfId="503" applyNumberFormat="1" applyFont="1" applyFill="1" applyBorder="1" applyAlignment="1" applyProtection="1">
      <alignment horizontal="left" vertical="center"/>
    </xf>
    <xf numFmtId="169" fontId="81" fillId="20" borderId="2" xfId="503" applyNumberFormat="1" applyFont="1" applyFill="1" applyBorder="1" applyAlignment="1" applyProtection="1">
      <alignment horizontal="left" vertical="center"/>
    </xf>
    <xf numFmtId="169" fontId="81" fillId="20" borderId="3" xfId="503" applyNumberFormat="1" applyFont="1" applyFill="1" applyBorder="1" applyAlignment="1" applyProtection="1">
      <alignment horizontal="left" vertical="center"/>
    </xf>
    <xf numFmtId="169" fontId="81" fillId="20" borderId="4" xfId="503" applyNumberFormat="1" applyFont="1" applyFill="1" applyBorder="1" applyAlignment="1" applyProtection="1">
      <alignment horizontal="left" vertical="center"/>
    </xf>
    <xf numFmtId="0" fontId="99" fillId="0" borderId="15" xfId="503" applyFont="1" applyBorder="1" applyAlignment="1" applyProtection="1">
      <alignment horizontal="center" vertical="center"/>
    </xf>
    <xf numFmtId="0" fontId="99" fillId="0" borderId="17" xfId="503" applyFont="1" applyBorder="1" applyAlignment="1" applyProtection="1">
      <alignment horizontal="center" vertical="center"/>
    </xf>
    <xf numFmtId="169" fontId="30" fillId="21" borderId="2" xfId="503" applyNumberFormat="1" applyFont="1" applyFill="1" applyBorder="1" applyAlignment="1" applyProtection="1">
      <alignment horizontal="center" vertical="center"/>
    </xf>
    <xf numFmtId="169" fontId="30" fillId="21" borderId="4" xfId="503" applyNumberFormat="1" applyFont="1" applyFill="1" applyBorder="1" applyAlignment="1" applyProtection="1">
      <alignment horizontal="center" vertical="center"/>
    </xf>
    <xf numFmtId="0" fontId="79" fillId="0" borderId="2" xfId="503" applyFont="1" applyBorder="1" applyAlignment="1" applyProtection="1">
      <alignment horizontal="left" vertical="center"/>
    </xf>
    <xf numFmtId="0" fontId="79" fillId="0" borderId="3" xfId="503" applyFont="1" applyBorder="1" applyAlignment="1" applyProtection="1">
      <alignment horizontal="left" vertical="center"/>
    </xf>
    <xf numFmtId="0" fontId="79" fillId="0" borderId="4" xfId="503" applyFont="1" applyBorder="1" applyAlignment="1" applyProtection="1">
      <alignment horizontal="left" vertical="center"/>
    </xf>
    <xf numFmtId="0" fontId="30" fillId="21" borderId="2" xfId="503" applyFont="1" applyFill="1" applyBorder="1" applyAlignment="1" applyProtection="1">
      <alignment horizontal="left" vertical="center"/>
    </xf>
    <xf numFmtId="0" fontId="30" fillId="21" borderId="3" xfId="503" applyFont="1" applyFill="1" applyBorder="1" applyAlignment="1" applyProtection="1">
      <alignment horizontal="left" vertical="center"/>
    </xf>
    <xf numFmtId="0" fontId="30" fillId="21" borderId="4" xfId="503" applyFont="1" applyFill="1" applyBorder="1" applyAlignment="1" applyProtection="1">
      <alignment horizontal="left" vertical="center"/>
    </xf>
    <xf numFmtId="0" fontId="61" fillId="0" borderId="21" xfId="503" applyBorder="1" applyAlignment="1" applyProtection="1">
      <alignment horizontal="center" vertical="center"/>
    </xf>
    <xf numFmtId="0" fontId="61" fillId="0" borderId="19" xfId="503" applyBorder="1" applyAlignment="1" applyProtection="1">
      <alignment horizontal="center" vertical="center"/>
    </xf>
    <xf numFmtId="0" fontId="30" fillId="21" borderId="8" xfId="503" applyFont="1" applyFill="1" applyBorder="1" applyAlignment="1" applyProtection="1">
      <alignment horizontal="center" vertical="center"/>
    </xf>
    <xf numFmtId="0" fontId="30" fillId="21" borderId="9" xfId="503" applyFont="1" applyFill="1" applyBorder="1" applyAlignment="1" applyProtection="1">
      <alignment horizontal="center" vertical="center"/>
    </xf>
    <xf numFmtId="0" fontId="30" fillId="21" borderId="18" xfId="503" applyFont="1" applyFill="1" applyBorder="1" applyAlignment="1" applyProtection="1">
      <alignment horizontal="center" vertical="center"/>
    </xf>
    <xf numFmtId="169" fontId="30" fillId="21" borderId="8" xfId="503" applyNumberFormat="1" applyFont="1" applyFill="1" applyBorder="1" applyAlignment="1" applyProtection="1">
      <alignment horizontal="center" vertical="center"/>
    </xf>
    <xf numFmtId="169" fontId="30" fillId="21" borderId="18" xfId="503" applyNumberFormat="1" applyFont="1" applyFill="1" applyBorder="1" applyAlignment="1" applyProtection="1">
      <alignment horizontal="center" vertical="center"/>
    </xf>
    <xf numFmtId="0" fontId="82" fillId="0" borderId="2" xfId="503" applyFont="1" applyBorder="1" applyAlignment="1" applyProtection="1">
      <alignment horizontal="left" vertical="center" wrapText="1"/>
    </xf>
    <xf numFmtId="0" fontId="82" fillId="0" borderId="3" xfId="503" applyFont="1" applyBorder="1" applyAlignment="1" applyProtection="1">
      <alignment horizontal="left" vertical="center" wrapText="1"/>
    </xf>
    <xf numFmtId="0" fontId="82" fillId="0" borderId="4" xfId="503" applyFont="1" applyBorder="1" applyAlignment="1" applyProtection="1">
      <alignment horizontal="left" vertical="center" wrapText="1"/>
    </xf>
    <xf numFmtId="169" fontId="92" fillId="0" borderId="44" xfId="0" applyNumberFormat="1" applyFont="1" applyFill="1" applyBorder="1" applyAlignment="1" applyProtection="1">
      <alignment horizontal="center" vertical="center" wrapText="1"/>
      <protection locked="0"/>
    </xf>
    <xf numFmtId="169" fontId="92" fillId="0" borderId="45" xfId="0" applyNumberFormat="1" applyFont="1" applyFill="1" applyBorder="1" applyAlignment="1" applyProtection="1">
      <alignment horizontal="center" vertical="center" wrapText="1"/>
      <protection locked="0"/>
    </xf>
    <xf numFmtId="169" fontId="92" fillId="0" borderId="43" xfId="0" applyNumberFormat="1" applyFont="1" applyFill="1" applyBorder="1" applyAlignment="1" applyProtection="1">
      <alignment horizontal="center" vertical="center" wrapText="1"/>
      <protection locked="0"/>
    </xf>
    <xf numFmtId="169" fontId="92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82" fillId="0" borderId="2" xfId="503" applyFont="1" applyBorder="1" applyAlignment="1" applyProtection="1">
      <alignment horizontal="left" vertical="center"/>
    </xf>
    <xf numFmtId="0" fontId="82" fillId="0" borderId="3" xfId="503" applyFont="1" applyBorder="1" applyAlignment="1" applyProtection="1">
      <alignment horizontal="left" vertical="center"/>
    </xf>
    <xf numFmtId="0" fontId="82" fillId="0" borderId="4" xfId="503" applyFont="1" applyBorder="1" applyAlignment="1" applyProtection="1">
      <alignment horizontal="left" vertical="center"/>
    </xf>
    <xf numFmtId="169" fontId="92" fillId="0" borderId="46" xfId="0" applyNumberFormat="1" applyFont="1" applyFill="1" applyBorder="1" applyAlignment="1" applyProtection="1">
      <alignment horizontal="center" vertical="center" wrapText="1"/>
      <protection locked="0"/>
    </xf>
    <xf numFmtId="169" fontId="92" fillId="0" borderId="47" xfId="0" applyNumberFormat="1" applyFont="1" applyFill="1" applyBorder="1" applyAlignment="1" applyProtection="1">
      <alignment horizontal="center" vertical="center" wrapText="1"/>
      <protection locked="0"/>
    </xf>
    <xf numFmtId="0" fontId="100" fillId="0" borderId="0" xfId="503" applyFont="1" applyBorder="1" applyAlignment="1" applyProtection="1">
      <alignment horizontal="left" vertical="center" wrapText="1"/>
    </xf>
    <xf numFmtId="0" fontId="82" fillId="0" borderId="19" xfId="503" applyFont="1" applyBorder="1" applyAlignment="1" applyProtection="1">
      <alignment horizontal="center" vertical="center"/>
    </xf>
    <xf numFmtId="0" fontId="82" fillId="0" borderId="20" xfId="503" applyFont="1" applyBorder="1" applyAlignment="1" applyProtection="1">
      <alignment horizontal="center" vertical="center"/>
    </xf>
    <xf numFmtId="0" fontId="39" fillId="0" borderId="0" xfId="503" applyFont="1" applyBorder="1" applyAlignment="1" applyProtection="1">
      <alignment horizontal="center" vertical="center"/>
      <protection locked="0"/>
    </xf>
    <xf numFmtId="0" fontId="82" fillId="0" borderId="0" xfId="503" applyFont="1" applyBorder="1" applyAlignment="1" applyProtection="1">
      <alignment horizontal="center" vertical="center"/>
    </xf>
    <xf numFmtId="0" fontId="82" fillId="0" borderId="17" xfId="503" applyFont="1" applyBorder="1" applyAlignment="1" applyProtection="1">
      <alignment horizontal="center" vertical="center"/>
    </xf>
    <xf numFmtId="0" fontId="81" fillId="0" borderId="9" xfId="503" applyFont="1" applyBorder="1" applyAlignment="1" applyProtection="1">
      <alignment horizontal="center" vertical="top" wrapText="1"/>
    </xf>
    <xf numFmtId="0" fontId="81" fillId="0" borderId="18" xfId="503" applyFont="1" applyBorder="1" applyAlignment="1" applyProtection="1">
      <alignment horizontal="center" vertical="top" wrapText="1"/>
    </xf>
    <xf numFmtId="0" fontId="61" fillId="0" borderId="5" xfId="503" applyBorder="1" applyAlignment="1" applyProtection="1">
      <alignment horizontal="center" vertical="center" wrapText="1"/>
    </xf>
    <xf numFmtId="0" fontId="61" fillId="0" borderId="6" xfId="503" applyBorder="1" applyAlignment="1" applyProtection="1">
      <alignment horizontal="center" vertical="center" wrapText="1"/>
    </xf>
    <xf numFmtId="0" fontId="61" fillId="0" borderId="7" xfId="503" applyBorder="1" applyAlignment="1" applyProtection="1">
      <alignment horizontal="center" vertical="center" wrapText="1"/>
    </xf>
    <xf numFmtId="0" fontId="50" fillId="21" borderId="5" xfId="503" applyFont="1" applyFill="1" applyBorder="1" applyAlignment="1" applyProtection="1">
      <alignment horizontal="center" vertical="center" wrapText="1"/>
      <protection locked="0"/>
    </xf>
    <xf numFmtId="0" fontId="50" fillId="21" borderId="7" xfId="503" applyFont="1" applyFill="1" applyBorder="1" applyAlignment="1" applyProtection="1">
      <alignment horizontal="center" vertical="center" wrapText="1"/>
      <protection locked="0"/>
    </xf>
    <xf numFmtId="49" fontId="24" fillId="20" borderId="5" xfId="503" applyNumberFormat="1" applyFont="1" applyFill="1" applyBorder="1" applyAlignment="1" applyProtection="1">
      <alignment horizontal="center" vertical="center" wrapText="1"/>
      <protection locked="0"/>
    </xf>
    <xf numFmtId="49" fontId="24" fillId="20" borderId="7" xfId="503" applyNumberFormat="1" applyFont="1" applyFill="1" applyBorder="1" applyAlignment="1" applyProtection="1">
      <alignment horizontal="center" vertical="center" wrapText="1"/>
      <protection locked="0"/>
    </xf>
    <xf numFmtId="0" fontId="90" fillId="0" borderId="5" xfId="503" applyFont="1" applyBorder="1" applyAlignment="1" applyProtection="1">
      <alignment horizontal="center" vertical="center"/>
      <protection locked="0"/>
    </xf>
    <xf numFmtId="0" fontId="90" fillId="0" borderId="7" xfId="503" applyFont="1" applyBorder="1" applyAlignment="1" applyProtection="1">
      <alignment horizontal="center" vertical="center"/>
      <protection locked="0"/>
    </xf>
    <xf numFmtId="169" fontId="30" fillId="21" borderId="21" xfId="503" applyNumberFormat="1" applyFont="1" applyFill="1" applyBorder="1" applyAlignment="1" applyProtection="1">
      <alignment horizontal="center" vertical="center"/>
    </xf>
    <xf numFmtId="169" fontId="30" fillId="21" borderId="20" xfId="503" applyNumberFormat="1" applyFont="1" applyFill="1" applyBorder="1" applyAlignment="1" applyProtection="1">
      <alignment horizontal="center" vertical="center"/>
    </xf>
    <xf numFmtId="169" fontId="166" fillId="96" borderId="40" xfId="0" applyNumberFormat="1" applyFont="1" applyFill="1" applyBorder="1" applyAlignment="1" applyProtection="1">
      <alignment horizontal="left" vertical="center"/>
    </xf>
    <xf numFmtId="43" fontId="169" fillId="96" borderId="2" xfId="3" applyFont="1" applyFill="1" applyBorder="1" applyAlignment="1" applyProtection="1">
      <alignment horizontal="center" vertical="center"/>
    </xf>
    <xf numFmtId="43" fontId="169" fillId="96" borderId="4" xfId="3" applyFont="1" applyFill="1" applyBorder="1" applyAlignment="1" applyProtection="1">
      <alignment horizontal="center" vertical="center"/>
    </xf>
    <xf numFmtId="169" fontId="168" fillId="96" borderId="40" xfId="503" applyNumberFormat="1" applyFont="1" applyFill="1" applyBorder="1" applyAlignment="1" applyProtection="1">
      <alignment horizontal="left" vertical="center"/>
    </xf>
    <xf numFmtId="169" fontId="19" fillId="0" borderId="0" xfId="503" applyNumberFormat="1" applyFont="1" applyBorder="1" applyAlignment="1" applyProtection="1">
      <alignment horizontal="center" vertical="center" wrapText="1"/>
      <protection locked="0"/>
    </xf>
    <xf numFmtId="169" fontId="20" fillId="0" borderId="0" xfId="503" applyNumberFormat="1" applyFont="1" applyBorder="1" applyAlignment="1" applyProtection="1">
      <alignment horizontal="center" vertical="center" wrapText="1"/>
      <protection locked="0"/>
    </xf>
    <xf numFmtId="0" fontId="144" fillId="10" borderId="1" xfId="0" applyFont="1" applyFill="1" applyBorder="1" applyAlignment="1" applyProtection="1">
      <alignment horizontal="center" vertical="center" wrapText="1"/>
      <protection locked="0"/>
    </xf>
    <xf numFmtId="0" fontId="144" fillId="10" borderId="1" xfId="0" applyFont="1" applyFill="1" applyBorder="1" applyAlignment="1" applyProtection="1">
      <alignment horizontal="center" vertical="center"/>
      <protection locked="0"/>
    </xf>
    <xf numFmtId="0" fontId="31" fillId="0" borderId="0" xfId="0" applyFont="1" applyBorder="1" applyAlignment="1" applyProtection="1">
      <alignment horizontal="center" wrapText="1"/>
      <protection locked="0"/>
    </xf>
    <xf numFmtId="0" fontId="33" fillId="11" borderId="1" xfId="0" applyFont="1" applyFill="1" applyBorder="1" applyAlignment="1" applyProtection="1">
      <alignment horizontal="center" vertical="center" wrapText="1"/>
    </xf>
    <xf numFmtId="0" fontId="33" fillId="11" borderId="1" xfId="0" applyFont="1" applyFill="1" applyBorder="1" applyAlignment="1" applyProtection="1">
      <alignment horizontal="center" wrapText="1"/>
    </xf>
    <xf numFmtId="0" fontId="33" fillId="11" borderId="1" xfId="0" applyFont="1" applyFill="1" applyBorder="1" applyAlignment="1" applyProtection="1">
      <alignment horizontal="center"/>
    </xf>
    <xf numFmtId="0" fontId="32" fillId="0" borderId="0" xfId="0" applyFont="1" applyBorder="1" applyAlignment="1" applyProtection="1">
      <alignment horizontal="left"/>
      <protection locked="0"/>
    </xf>
    <xf numFmtId="0" fontId="30" fillId="10" borderId="1" xfId="0" applyFont="1" applyFill="1" applyBorder="1" applyAlignment="1" applyProtection="1">
      <alignment horizontal="center" vertical="center"/>
    </xf>
    <xf numFmtId="0" fontId="30" fillId="10" borderId="2" xfId="0" applyFont="1" applyFill="1" applyBorder="1" applyAlignment="1" applyProtection="1">
      <alignment horizontal="center" wrapText="1"/>
    </xf>
    <xf numFmtId="0" fontId="30" fillId="10" borderId="3" xfId="0" applyFont="1" applyFill="1" applyBorder="1" applyAlignment="1" applyProtection="1">
      <alignment horizontal="center" wrapText="1"/>
    </xf>
    <xf numFmtId="0" fontId="30" fillId="13" borderId="1" xfId="0" applyFont="1" applyFill="1" applyBorder="1" applyAlignment="1" applyProtection="1">
      <alignment horizontal="center" vertical="center" wrapText="1"/>
    </xf>
    <xf numFmtId="44" fontId="34" fillId="12" borderId="5" xfId="10" applyFont="1" applyFill="1" applyBorder="1" applyAlignment="1" applyProtection="1">
      <alignment horizontal="center"/>
    </xf>
    <xf numFmtId="44" fontId="34" fillId="12" borderId="6" xfId="10" applyFont="1" applyFill="1" applyBorder="1" applyAlignment="1" applyProtection="1">
      <alignment horizontal="center"/>
    </xf>
    <xf numFmtId="44" fontId="34" fillId="12" borderId="7" xfId="10" applyFont="1" applyFill="1" applyBorder="1" applyAlignment="1" applyProtection="1">
      <alignment horizontal="center"/>
    </xf>
    <xf numFmtId="0" fontId="32" fillId="0" borderId="0" xfId="0" applyFont="1" applyBorder="1" applyAlignment="1" applyProtection="1">
      <alignment horizontal="left" wrapText="1"/>
    </xf>
    <xf numFmtId="0" fontId="34" fillId="0" borderId="0" xfId="0" applyFont="1" applyFill="1" applyBorder="1" applyAlignment="1" applyProtection="1">
      <alignment horizontal="left" wrapText="1"/>
    </xf>
    <xf numFmtId="0" fontId="32" fillId="0" borderId="0" xfId="0" applyFont="1" applyFill="1" applyBorder="1" applyAlignment="1" applyProtection="1">
      <alignment horizontal="left"/>
    </xf>
    <xf numFmtId="0" fontId="34" fillId="16" borderId="0" xfId="0" applyFont="1" applyFill="1" applyBorder="1" applyAlignment="1" applyProtection="1">
      <alignment horizontal="left"/>
    </xf>
    <xf numFmtId="0" fontId="32" fillId="0" borderId="0" xfId="0" applyFont="1" applyBorder="1" applyAlignment="1" applyProtection="1">
      <alignment horizontal="left"/>
    </xf>
    <xf numFmtId="0" fontId="30" fillId="10" borderId="1" xfId="0" applyFont="1" applyFill="1" applyBorder="1" applyAlignment="1" applyProtection="1">
      <alignment horizontal="center"/>
    </xf>
    <xf numFmtId="0" fontId="50" fillId="13" borderId="1" xfId="533" applyFont="1" applyFill="1" applyBorder="1" applyAlignment="1" applyProtection="1">
      <alignment horizontal="center" vertical="center" wrapText="1"/>
      <protection locked="0"/>
    </xf>
    <xf numFmtId="171" fontId="37" fillId="28" borderId="1" xfId="533" applyNumberFormat="1" applyFont="1" applyFill="1" applyBorder="1" applyAlignment="1" applyProtection="1">
      <alignment horizontal="center" vertical="center" wrapText="1"/>
      <protection locked="0"/>
    </xf>
    <xf numFmtId="0" fontId="45" fillId="0" borderId="1" xfId="533" applyFont="1" applyBorder="1" applyAlignment="1" applyProtection="1">
      <alignment horizontal="center" wrapText="1"/>
      <protection locked="0"/>
    </xf>
    <xf numFmtId="49" fontId="59" fillId="0" borderId="1" xfId="533" applyNumberFormat="1" applyFont="1" applyBorder="1" applyAlignment="1" applyProtection="1">
      <alignment horizontal="center" vertical="center"/>
      <protection locked="0"/>
    </xf>
    <xf numFmtId="169" fontId="19" fillId="0" borderId="0" xfId="503" applyNumberFormat="1" applyFont="1" applyBorder="1" applyAlignment="1" applyProtection="1">
      <alignment horizontal="center" vertical="center"/>
      <protection locked="0"/>
    </xf>
    <xf numFmtId="171" fontId="37" fillId="13" borderId="2" xfId="533" applyNumberFormat="1" applyFont="1" applyFill="1" applyBorder="1" applyAlignment="1" applyProtection="1">
      <alignment horizontal="center" vertical="center" wrapText="1"/>
      <protection locked="0"/>
    </xf>
    <xf numFmtId="171" fontId="37" fillId="13" borderId="3" xfId="533" applyNumberFormat="1" applyFont="1" applyFill="1" applyBorder="1" applyAlignment="1" applyProtection="1">
      <alignment horizontal="center" vertical="center" wrapText="1"/>
      <protection locked="0"/>
    </xf>
    <xf numFmtId="171" fontId="37" fillId="13" borderId="4" xfId="533" applyNumberFormat="1" applyFont="1" applyFill="1" applyBorder="1" applyAlignment="1" applyProtection="1">
      <alignment horizontal="center" vertical="center" wrapText="1"/>
      <protection locked="0"/>
    </xf>
    <xf numFmtId="0" fontId="50" fillId="13" borderId="2" xfId="533" applyFont="1" applyFill="1" applyBorder="1" applyAlignment="1" applyProtection="1">
      <alignment horizontal="center" vertical="center" wrapText="1"/>
      <protection locked="0"/>
    </xf>
    <xf numFmtId="0" fontId="50" fillId="13" borderId="3" xfId="533" applyFont="1" applyFill="1" applyBorder="1" applyAlignment="1" applyProtection="1">
      <alignment horizontal="center" vertical="center" wrapText="1"/>
      <protection locked="0"/>
    </xf>
    <xf numFmtId="0" fontId="50" fillId="13" borderId="4" xfId="533" applyFont="1" applyFill="1" applyBorder="1" applyAlignment="1" applyProtection="1">
      <alignment horizontal="center" vertical="center" wrapText="1"/>
      <protection locked="0"/>
    </xf>
    <xf numFmtId="0" fontId="55" fillId="0" borderId="0" xfId="533" applyFont="1" applyBorder="1" applyAlignment="1" applyProtection="1">
      <alignment horizontal="right"/>
      <protection locked="0"/>
    </xf>
    <xf numFmtId="0" fontId="55" fillId="0" borderId="14" xfId="533" applyFont="1" applyBorder="1" applyAlignment="1" applyProtection="1">
      <alignment horizontal="left"/>
    </xf>
    <xf numFmtId="0" fontId="54" fillId="0" borderId="0" xfId="533" applyFont="1" applyBorder="1" applyAlignment="1" applyProtection="1">
      <alignment horizontal="center" wrapText="1"/>
      <protection locked="0"/>
    </xf>
    <xf numFmtId="0" fontId="50" fillId="13" borderId="12" xfId="533" applyFont="1" applyFill="1" applyBorder="1" applyAlignment="1" applyProtection="1">
      <alignment horizontal="center" vertical="center" wrapText="1"/>
      <protection locked="0"/>
    </xf>
    <xf numFmtId="0" fontId="50" fillId="13" borderId="13" xfId="533" applyFont="1" applyFill="1" applyBorder="1" applyAlignment="1" applyProtection="1">
      <alignment horizontal="center" vertical="center" wrapText="1"/>
      <protection locked="0"/>
    </xf>
    <xf numFmtId="0" fontId="50" fillId="13" borderId="1" xfId="533" applyFont="1" applyFill="1" applyBorder="1" applyAlignment="1" applyProtection="1">
      <alignment horizontal="center" vertical="top" wrapText="1"/>
      <protection locked="0"/>
    </xf>
    <xf numFmtId="0" fontId="19" fillId="0" borderId="2" xfId="533" applyFont="1" applyBorder="1" applyAlignment="1" applyProtection="1">
      <alignment horizontal="center" vertical="top" wrapText="1"/>
      <protection locked="0"/>
    </xf>
    <xf numFmtId="0" fontId="19" fillId="0" borderId="3" xfId="533" applyFont="1" applyBorder="1" applyAlignment="1" applyProtection="1">
      <alignment horizontal="center" vertical="top" wrapText="1"/>
      <protection locked="0"/>
    </xf>
    <xf numFmtId="0" fontId="19" fillId="0" borderId="4" xfId="533" applyFont="1" applyBorder="1" applyAlignment="1" applyProtection="1">
      <alignment horizontal="center" vertical="top" wrapText="1"/>
      <protection locked="0"/>
    </xf>
    <xf numFmtId="0" fontId="143" fillId="13" borderId="15" xfId="0" applyFont="1" applyFill="1" applyBorder="1" applyAlignment="1" applyProtection="1">
      <alignment horizontal="center" wrapText="1"/>
      <protection locked="0"/>
    </xf>
    <xf numFmtId="0" fontId="143" fillId="13" borderId="0" xfId="0" applyFont="1" applyFill="1" applyBorder="1" applyAlignment="1" applyProtection="1">
      <alignment horizontal="center" wrapText="1"/>
      <protection locked="0"/>
    </xf>
    <xf numFmtId="0" fontId="84" fillId="13" borderId="2" xfId="0" applyFont="1" applyFill="1" applyBorder="1" applyAlignment="1" applyProtection="1">
      <alignment horizontal="right" wrapText="1"/>
    </xf>
    <xf numFmtId="0" fontId="84" fillId="13" borderId="3" xfId="0" applyFont="1" applyFill="1" applyBorder="1" applyAlignment="1" applyProtection="1">
      <alignment horizontal="right" wrapText="1"/>
    </xf>
    <xf numFmtId="0" fontId="84" fillId="13" borderId="4" xfId="0" applyFont="1" applyFill="1" applyBorder="1" applyAlignment="1" applyProtection="1">
      <alignment horizontal="right" wrapText="1"/>
    </xf>
    <xf numFmtId="169" fontId="69" fillId="0" borderId="0" xfId="503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87" fillId="0" borderId="0" xfId="0" applyFont="1" applyAlignment="1" applyProtection="1">
      <alignment horizontal="center" wrapText="1"/>
      <protection locked="0"/>
    </xf>
    <xf numFmtId="0" fontId="84" fillId="13" borderId="1" xfId="0" applyFont="1" applyFill="1" applyBorder="1" applyAlignment="1" applyProtection="1">
      <alignment horizontal="center" wrapText="1"/>
    </xf>
    <xf numFmtId="0" fontId="89" fillId="0" borderId="1" xfId="0" applyFont="1" applyFill="1" applyBorder="1" applyAlignment="1" applyProtection="1">
      <alignment horizontal="left" wrapText="1"/>
    </xf>
    <xf numFmtId="0" fontId="84" fillId="13" borderId="1" xfId="0" applyFont="1" applyFill="1" applyBorder="1" applyAlignment="1" applyProtection="1">
      <alignment horizontal="left" wrapText="1"/>
    </xf>
    <xf numFmtId="0" fontId="36" fillId="0" borderId="0" xfId="0" applyFont="1" applyAlignment="1" applyProtection="1">
      <alignment horizontal="center" wrapText="1"/>
      <protection locked="0"/>
    </xf>
    <xf numFmtId="0" fontId="85" fillId="13" borderId="1" xfId="0" applyFont="1" applyFill="1" applyBorder="1" applyAlignment="1" applyProtection="1">
      <alignment horizontal="right"/>
      <protection locked="0"/>
    </xf>
    <xf numFmtId="0" fontId="85" fillId="13" borderId="40" xfId="0" applyFont="1" applyFill="1" applyBorder="1" applyAlignment="1" applyProtection="1">
      <alignment horizontal="right"/>
    </xf>
    <xf numFmtId="0" fontId="84" fillId="13" borderId="15" xfId="0" applyFont="1" applyFill="1" applyBorder="1" applyAlignment="1" applyProtection="1">
      <alignment horizontal="center" wrapText="1"/>
      <protection locked="0"/>
    </xf>
    <xf numFmtId="0" fontId="135" fillId="13" borderId="0" xfId="0" applyFont="1" applyFill="1" applyBorder="1" applyAlignment="1" applyProtection="1">
      <alignment horizontal="center" wrapText="1"/>
      <protection locked="0"/>
    </xf>
    <xf numFmtId="0" fontId="136" fillId="13" borderId="16" xfId="0" applyFont="1" applyFill="1" applyBorder="1" applyAlignment="1" applyProtection="1">
      <alignment horizontal="center" wrapText="1"/>
      <protection locked="0"/>
    </xf>
    <xf numFmtId="0" fontId="136" fillId="13" borderId="0" xfId="0" applyFont="1" applyFill="1" applyBorder="1" applyAlignment="1" applyProtection="1">
      <alignment horizontal="center" wrapText="1"/>
      <protection locked="0"/>
    </xf>
    <xf numFmtId="0" fontId="85" fillId="13" borderId="1" xfId="0" applyFont="1" applyFill="1" applyBorder="1" applyAlignment="1" applyProtection="1">
      <alignment horizontal="right"/>
    </xf>
    <xf numFmtId="0" fontId="84" fillId="13" borderId="0" xfId="0" applyFont="1" applyFill="1" applyBorder="1" applyAlignment="1" applyProtection="1">
      <alignment horizontal="center" wrapText="1"/>
      <protection locked="0"/>
    </xf>
    <xf numFmtId="0" fontId="85" fillId="13" borderId="16" xfId="0" applyFont="1" applyFill="1" applyBorder="1" applyAlignment="1" applyProtection="1">
      <alignment horizontal="center" wrapText="1"/>
      <protection locked="0"/>
    </xf>
    <xf numFmtId="0" fontId="85" fillId="13" borderId="0" xfId="0" applyFont="1" applyFill="1" applyBorder="1" applyAlignment="1" applyProtection="1">
      <alignment horizontal="center" wrapText="1"/>
      <protection locked="0"/>
    </xf>
    <xf numFmtId="169" fontId="39" fillId="0" borderId="0" xfId="503" applyNumberFormat="1" applyFont="1" applyBorder="1" applyAlignment="1" applyProtection="1">
      <alignment horizontal="center" vertical="center" wrapText="1"/>
      <protection locked="0"/>
    </xf>
    <xf numFmtId="49" fontId="42" fillId="29" borderId="1" xfId="478" applyNumberFormat="1" applyFont="1" applyFill="1" applyBorder="1" applyAlignment="1" applyProtection="1">
      <alignment horizontal="center" vertical="center" wrapText="1"/>
      <protection locked="0"/>
    </xf>
    <xf numFmtId="49" fontId="70" fillId="30" borderId="1" xfId="478" applyNumberFormat="1" applyFont="1" applyFill="1" applyBorder="1" applyAlignment="1" applyProtection="1">
      <alignment horizontal="center" vertical="center" wrapText="1"/>
      <protection locked="0"/>
    </xf>
    <xf numFmtId="49" fontId="23" fillId="29" borderId="1" xfId="478" applyNumberFormat="1" applyFont="1" applyFill="1" applyBorder="1" applyAlignment="1" applyProtection="1">
      <alignment horizontal="center" vertical="center" wrapText="1"/>
    </xf>
    <xf numFmtId="0" fontId="78" fillId="0" borderId="0" xfId="465" applyFont="1" applyBorder="1" applyAlignment="1" applyProtection="1">
      <alignment horizontal="center" wrapText="1"/>
      <protection locked="0"/>
    </xf>
    <xf numFmtId="49" fontId="138" fillId="30" borderId="1" xfId="478" applyNumberFormat="1" applyFont="1" applyFill="1" applyBorder="1" applyAlignment="1" applyProtection="1">
      <alignment horizontal="center" vertical="center" wrapText="1"/>
      <protection locked="0"/>
    </xf>
    <xf numFmtId="4" fontId="71" fillId="29" borderId="1" xfId="3" applyNumberFormat="1" applyFont="1" applyFill="1" applyBorder="1" applyAlignment="1" applyProtection="1">
      <alignment horizontal="center" vertical="center" wrapText="1"/>
    </xf>
    <xf numFmtId="0" fontId="30" fillId="32" borderId="40" xfId="507" applyFont="1" applyFill="1" applyBorder="1" applyAlignment="1" applyProtection="1">
      <alignment horizontal="left" wrapText="1"/>
    </xf>
    <xf numFmtId="169" fontId="19" fillId="26" borderId="2" xfId="503" applyNumberFormat="1" applyFont="1" applyFill="1" applyBorder="1" applyAlignment="1" applyProtection="1">
      <alignment horizontal="center" vertical="center" wrapText="1"/>
      <protection locked="0"/>
    </xf>
    <xf numFmtId="169" fontId="19" fillId="26" borderId="3" xfId="503" applyNumberFormat="1" applyFont="1" applyFill="1" applyBorder="1" applyAlignment="1" applyProtection="1">
      <alignment horizontal="center" vertical="center" wrapText="1"/>
      <protection locked="0"/>
    </xf>
    <xf numFmtId="169" fontId="19" fillId="0" borderId="2" xfId="503" applyNumberFormat="1" applyFont="1" applyBorder="1" applyAlignment="1" applyProtection="1">
      <alignment horizontal="center" vertical="center"/>
      <protection locked="0"/>
    </xf>
    <xf numFmtId="169" fontId="19" fillId="0" borderId="3" xfId="503" applyNumberFormat="1" applyFont="1" applyBorder="1" applyAlignment="1" applyProtection="1">
      <alignment horizontal="center" vertical="center"/>
      <protection locked="0"/>
    </xf>
    <xf numFmtId="0" fontId="30" fillId="32" borderId="40" xfId="507" applyFont="1" applyFill="1" applyBorder="1" applyAlignment="1" applyProtection="1">
      <alignment horizontal="center" wrapText="1"/>
      <protection locked="0"/>
    </xf>
    <xf numFmtId="0" fontId="30" fillId="32" borderId="40" xfId="507" applyFont="1" applyFill="1" applyBorder="1" applyAlignment="1" applyProtection="1">
      <alignment horizontal="left" wrapText="1"/>
      <protection locked="0"/>
    </xf>
    <xf numFmtId="0" fontId="80" fillId="0" borderId="0" xfId="507" applyFont="1" applyAlignment="1" applyProtection="1">
      <alignment horizontal="center" vertical="center" wrapText="1"/>
      <protection locked="0"/>
    </xf>
    <xf numFmtId="0" fontId="30" fillId="32" borderId="40" xfId="507" applyFont="1" applyFill="1" applyBorder="1" applyAlignment="1" applyProtection="1">
      <alignment horizontal="left" vertical="center" wrapText="1"/>
    </xf>
    <xf numFmtId="169" fontId="39" fillId="0" borderId="0" xfId="503" applyNumberFormat="1" applyFont="1" applyBorder="1" applyAlignment="1" applyProtection="1">
      <alignment horizontal="center" vertical="center"/>
      <protection locked="0"/>
    </xf>
    <xf numFmtId="0" fontId="42" fillId="21" borderId="2" xfId="503" applyFont="1" applyFill="1" applyBorder="1" applyAlignment="1" applyProtection="1">
      <alignment horizontal="center" vertical="center"/>
      <protection locked="0"/>
    </xf>
    <xf numFmtId="0" fontId="42" fillId="21" borderId="3" xfId="503" applyFont="1" applyFill="1" applyBorder="1" applyAlignment="1" applyProtection="1">
      <alignment horizontal="center" vertical="center"/>
      <protection locked="0"/>
    </xf>
    <xf numFmtId="0" fontId="50" fillId="21" borderId="3" xfId="503" applyFont="1" applyFill="1" applyBorder="1" applyAlignment="1" applyProtection="1">
      <alignment horizontal="center" vertical="center"/>
      <protection locked="0"/>
    </xf>
    <xf numFmtId="0" fontId="27" fillId="0" borderId="0" xfId="507" applyFont="1" applyAlignment="1" applyProtection="1">
      <alignment horizontal="center" wrapText="1"/>
      <protection locked="0"/>
    </xf>
    <xf numFmtId="0" fontId="30" fillId="32" borderId="40" xfId="507" applyFont="1" applyFill="1" applyBorder="1" applyAlignment="1" applyProtection="1">
      <alignment horizontal="left" vertical="center" wrapText="1"/>
      <protection locked="0"/>
    </xf>
    <xf numFmtId="0" fontId="42" fillId="13" borderId="1" xfId="533" applyFont="1" applyFill="1" applyBorder="1" applyAlignment="1" applyProtection="1">
      <alignment horizontal="center" vertical="center" wrapText="1"/>
      <protection locked="0"/>
    </xf>
    <xf numFmtId="171" fontId="37" fillId="13" borderId="1" xfId="533" applyNumberFormat="1" applyFont="1" applyFill="1" applyBorder="1" applyAlignment="1" applyProtection="1">
      <alignment horizontal="center" vertical="center" wrapText="1"/>
      <protection locked="0"/>
    </xf>
    <xf numFmtId="0" fontId="43" fillId="13" borderId="1" xfId="533" applyFont="1" applyFill="1" applyBorder="1" applyAlignment="1" applyProtection="1">
      <alignment horizontal="center" vertical="center" wrapText="1"/>
      <protection locked="0"/>
    </xf>
    <xf numFmtId="0" fontId="44" fillId="0" borderId="2" xfId="533" applyFont="1" applyBorder="1" applyAlignment="1" applyProtection="1">
      <alignment horizontal="center" wrapText="1"/>
      <protection locked="0"/>
    </xf>
    <xf numFmtId="0" fontId="44" fillId="0" borderId="3" xfId="533" applyFont="1" applyBorder="1" applyAlignment="1" applyProtection="1">
      <alignment horizontal="center" wrapText="1"/>
      <protection locked="0"/>
    </xf>
    <xf numFmtId="0" fontId="44" fillId="0" borderId="4" xfId="533" applyFont="1" applyBorder="1" applyAlignment="1" applyProtection="1">
      <alignment horizontal="center" wrapText="1"/>
      <protection locked="0"/>
    </xf>
    <xf numFmtId="49" fontId="49" fillId="0" borderId="1" xfId="533" applyNumberFormat="1" applyFont="1" applyBorder="1" applyAlignment="1" applyProtection="1">
      <alignment horizontal="center" vertical="center"/>
      <protection locked="0"/>
    </xf>
    <xf numFmtId="0" fontId="43" fillId="21" borderId="8" xfId="533" applyNumberFormat="1" applyFont="1" applyFill="1" applyBorder="1" applyAlignment="1" applyProtection="1">
      <alignment horizontal="center" vertical="center" wrapText="1"/>
      <protection locked="0"/>
    </xf>
    <xf numFmtId="0" fontId="43" fillId="21" borderId="9" xfId="533" applyNumberFormat="1" applyFont="1" applyFill="1" applyBorder="1" applyAlignment="1" applyProtection="1">
      <alignment horizontal="center" vertical="center" wrapText="1"/>
      <protection locked="0"/>
    </xf>
    <xf numFmtId="0" fontId="39" fillId="23" borderId="1" xfId="533" applyNumberFormat="1" applyFont="1" applyFill="1" applyBorder="1" applyAlignment="1" applyProtection="1">
      <alignment horizontal="right" vertical="center"/>
    </xf>
    <xf numFmtId="0" fontId="25" fillId="27" borderId="10" xfId="533" applyNumberFormat="1" applyFont="1" applyFill="1" applyBorder="1" applyAlignment="1" applyProtection="1">
      <alignment horizontal="right" vertical="center"/>
    </xf>
    <xf numFmtId="0" fontId="39" fillId="22" borderId="1" xfId="533" applyNumberFormat="1" applyFont="1" applyFill="1" applyBorder="1" applyAlignment="1" applyProtection="1">
      <alignment horizontal="center" vertical="center" wrapText="1"/>
    </xf>
    <xf numFmtId="0" fontId="39" fillId="23" borderId="1" xfId="533" applyNumberFormat="1" applyFont="1" applyFill="1" applyBorder="1" applyAlignment="1" applyProtection="1">
      <alignment horizontal="center" vertical="center" wrapText="1"/>
    </xf>
    <xf numFmtId="0" fontId="39" fillId="24" borderId="1" xfId="533" applyNumberFormat="1" applyFont="1" applyFill="1" applyBorder="1" applyAlignment="1" applyProtection="1">
      <alignment horizontal="center" vertical="center" textRotation="90"/>
    </xf>
    <xf numFmtId="0" fontId="48" fillId="25" borderId="1" xfId="533" applyNumberFormat="1" applyFont="1" applyFill="1" applyBorder="1" applyAlignment="1" applyProtection="1">
      <alignment horizontal="center" vertical="center" textRotation="90" wrapText="1"/>
    </xf>
    <xf numFmtId="0" fontId="145" fillId="2" borderId="1" xfId="0" applyFont="1" applyFill="1" applyBorder="1" applyAlignment="1" applyProtection="1">
      <alignment horizontal="center" wrapText="1"/>
      <protection locked="0"/>
    </xf>
    <xf numFmtId="0" fontId="21" fillId="2" borderId="2" xfId="0" applyFont="1" applyFill="1" applyBorder="1" applyAlignment="1" applyProtection="1">
      <alignment horizontal="center" wrapText="1"/>
      <protection locked="0"/>
    </xf>
    <xf numFmtId="0" fontId="21" fillId="2" borderId="3" xfId="0" applyFont="1" applyFill="1" applyBorder="1" applyAlignment="1" applyProtection="1">
      <alignment horizontal="center" wrapText="1"/>
      <protection locked="0"/>
    </xf>
    <xf numFmtId="0" fontId="21" fillId="2" borderId="4" xfId="0" applyFont="1" applyFill="1" applyBorder="1" applyAlignment="1" applyProtection="1">
      <alignment horizontal="center" wrapText="1"/>
      <protection locked="0"/>
    </xf>
    <xf numFmtId="0" fontId="19" fillId="3" borderId="1" xfId="0" applyFont="1" applyFill="1" applyBorder="1" applyAlignment="1" applyProtection="1">
      <alignment horizontal="center" vertical="center" wrapText="1"/>
    </xf>
    <xf numFmtId="0" fontId="22" fillId="3" borderId="1" xfId="0" applyFont="1" applyFill="1" applyBorder="1" applyAlignment="1" applyProtection="1">
      <alignment horizontal="center" vertical="center" wrapText="1"/>
    </xf>
    <xf numFmtId="0" fontId="22" fillId="6" borderId="1" xfId="0" applyFont="1" applyFill="1" applyBorder="1" applyAlignment="1" applyProtection="1">
      <alignment horizontal="center" vertical="center"/>
    </xf>
    <xf numFmtId="0" fontId="27" fillId="9" borderId="2" xfId="0" applyFont="1" applyFill="1" applyBorder="1" applyAlignment="1" applyProtection="1">
      <alignment horizontal="center" wrapText="1"/>
    </xf>
    <xf numFmtId="0" fontId="27" fillId="9" borderId="3" xfId="0" applyFont="1" applyFill="1" applyBorder="1" applyAlignment="1" applyProtection="1">
      <alignment horizontal="center" wrapText="1"/>
    </xf>
    <xf numFmtId="0" fontId="27" fillId="9" borderId="4" xfId="0" applyFont="1" applyFill="1" applyBorder="1" applyAlignment="1" applyProtection="1">
      <alignment horizontal="center" wrapText="1"/>
    </xf>
    <xf numFmtId="0" fontId="27" fillId="0" borderId="2" xfId="0" applyFont="1" applyBorder="1" applyAlignment="1" applyProtection="1">
      <alignment horizontal="left" wrapText="1"/>
    </xf>
    <xf numFmtId="0" fontId="27" fillId="0" borderId="3" xfId="0" applyFont="1" applyBorder="1" applyAlignment="1" applyProtection="1">
      <alignment horizontal="left" wrapText="1"/>
    </xf>
    <xf numFmtId="0" fontId="27" fillId="0" borderId="4" xfId="0" applyFont="1" applyBorder="1" applyAlignment="1" applyProtection="1">
      <alignment horizontal="left" wrapText="1"/>
    </xf>
    <xf numFmtId="0" fontId="23" fillId="4" borderId="5" xfId="0" applyFont="1" applyFill="1" applyBorder="1" applyAlignment="1" applyProtection="1">
      <alignment horizontal="center" vertical="center" wrapText="1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6" xfId="0" applyFont="1" applyFill="1" applyBorder="1" applyAlignment="1" applyProtection="1">
      <alignment horizontal="center" vertical="center" wrapText="1"/>
    </xf>
    <xf numFmtId="0" fontId="23" fillId="4" borderId="1" xfId="0" applyFont="1" applyFill="1" applyBorder="1" applyAlignment="1" applyProtection="1">
      <alignment horizontal="center" vertical="center" wrapText="1"/>
    </xf>
  </cellXfs>
  <cellStyles count="2157">
    <cellStyle name="20% - Ênfase1 10" xfId="20"/>
    <cellStyle name="20% - Ênfase1 10 2" xfId="50"/>
    <cellStyle name="20% - Ênfase1 10 2 2" xfId="1149"/>
    <cellStyle name="20% - Ênfase1 10 2 3" xfId="640"/>
    <cellStyle name="20% - Ênfase1 10 2 4" xfId="1694"/>
    <cellStyle name="20% - Ênfase1 10 3" xfId="1125"/>
    <cellStyle name="20% - Ênfase1 10 4" xfId="617"/>
    <cellStyle name="20% - Ênfase1 10 5" xfId="1671"/>
    <cellStyle name="20% - Ênfase1 11" xfId="54"/>
    <cellStyle name="20% - Ênfase1 11 2" xfId="42"/>
    <cellStyle name="20% - Ênfase1 11 2 2" xfId="1143"/>
    <cellStyle name="20% - Ênfase1 11 2 3" xfId="634"/>
    <cellStyle name="20% - Ênfase1 11 2 4" xfId="1688"/>
    <cellStyle name="20% - Ênfase1 11 3" xfId="1153"/>
    <cellStyle name="20% - Ênfase1 11 4" xfId="643"/>
    <cellStyle name="20% - Ênfase1 11 5" xfId="1697"/>
    <cellStyle name="20% - Ênfase1 12" xfId="38"/>
    <cellStyle name="20% - Ênfase1 12 2" xfId="1140"/>
    <cellStyle name="20% - Ênfase1 12 3" xfId="631"/>
    <cellStyle name="20% - Ênfase1 12 4" xfId="1685"/>
    <cellStyle name="20% - Ênfase1 13" xfId="41"/>
    <cellStyle name="20% - Ênfase1 13 2" xfId="1142"/>
    <cellStyle name="20% - Ênfase1 13 3" xfId="633"/>
    <cellStyle name="20% - Ênfase1 13 4" xfId="1687"/>
    <cellStyle name="20% - Ênfase1 14" xfId="4"/>
    <cellStyle name="20% - Ênfase1 14 2" xfId="1114"/>
    <cellStyle name="20% - Ênfase1 14 3" xfId="606"/>
    <cellStyle name="20% - Ênfase1 14 4" xfId="1660"/>
    <cellStyle name="20% - Ênfase1 15" xfId="56"/>
    <cellStyle name="20% - Ênfase1 15 2" xfId="1155"/>
    <cellStyle name="20% - Ênfase1 15 3" xfId="645"/>
    <cellStyle name="20% - Ênfase1 15 4" xfId="1699"/>
    <cellStyle name="20% - Ênfase1 16" xfId="58"/>
    <cellStyle name="20% - Ênfase1 16 2" xfId="1157"/>
    <cellStyle name="20% - Ênfase1 16 3" xfId="647"/>
    <cellStyle name="20% - Ênfase1 16 4" xfId="1701"/>
    <cellStyle name="20% - Ênfase1 17" xfId="59"/>
    <cellStyle name="20% - Ênfase1 17 2" xfId="1158"/>
    <cellStyle name="20% - Ênfase1 17 3" xfId="648"/>
    <cellStyle name="20% - Ênfase1 17 4" xfId="1702"/>
    <cellStyle name="20% - Ênfase1 18" xfId="45"/>
    <cellStyle name="20% - Ênfase1 18 2" xfId="1146"/>
    <cellStyle name="20% - Ênfase1 18 3" xfId="637"/>
    <cellStyle name="20% - Ênfase1 18 4" xfId="1691"/>
    <cellStyle name="20% - Ênfase1 19" xfId="61"/>
    <cellStyle name="20% - Ênfase1 19 2" xfId="1160"/>
    <cellStyle name="20% - Ênfase1 19 3" xfId="650"/>
    <cellStyle name="20% - Ênfase1 19 4" xfId="1704"/>
    <cellStyle name="20% - Ênfase1 2" xfId="19"/>
    <cellStyle name="20% - Ênfase1 2 2" xfId="65"/>
    <cellStyle name="20% - Ênfase1 2 2 2" xfId="1164"/>
    <cellStyle name="20% - Ênfase1 2 2 3" xfId="654"/>
    <cellStyle name="20% - Ênfase1 2 2 4" xfId="1708"/>
    <cellStyle name="20% - Ênfase1 2 3" xfId="1124"/>
    <cellStyle name="20% - Ênfase1 2 4" xfId="616"/>
    <cellStyle name="20% - Ênfase1 2 5" xfId="1670"/>
    <cellStyle name="20% - Ênfase1 20" xfId="55"/>
    <cellStyle name="20% - Ênfase1 20 2" xfId="1154"/>
    <cellStyle name="20% - Ênfase1 20 3" xfId="644"/>
    <cellStyle name="20% - Ênfase1 20 4" xfId="1698"/>
    <cellStyle name="20% - Ênfase1 21" xfId="57"/>
    <cellStyle name="20% - Ênfase1 21 2" xfId="1156"/>
    <cellStyle name="20% - Ênfase1 21 3" xfId="646"/>
    <cellStyle name="20% - Ênfase1 21 4" xfId="1700"/>
    <cellStyle name="20% - Ênfase1 22" xfId="60"/>
    <cellStyle name="20% - Ênfase1 22 2" xfId="1159"/>
    <cellStyle name="20% - Ênfase1 22 3" xfId="649"/>
    <cellStyle name="20% - Ênfase1 22 4" xfId="1703"/>
    <cellStyle name="20% - Ênfase1 23" xfId="46"/>
    <cellStyle name="20% - Ênfase1 3" xfId="66"/>
    <cellStyle name="20% - Ênfase1 3 2" xfId="68"/>
    <cellStyle name="20% - Ênfase1 3 2 2" xfId="1167"/>
    <cellStyle name="20% - Ênfase1 3 2 3" xfId="657"/>
    <cellStyle name="20% - Ênfase1 3 2 4" xfId="1710"/>
    <cellStyle name="20% - Ênfase1 3 3" xfId="1165"/>
    <cellStyle name="20% - Ênfase1 3 4" xfId="655"/>
    <cellStyle name="20% - Ênfase1 3 5" xfId="1709"/>
    <cellStyle name="20% - Ênfase1 4" xfId="69"/>
    <cellStyle name="20% - Ênfase1 4 2" xfId="70"/>
    <cellStyle name="20% - Ênfase1 4 2 2" xfId="1169"/>
    <cellStyle name="20% - Ênfase1 4 2 3" xfId="659"/>
    <cellStyle name="20% - Ênfase1 4 2 4" xfId="1712"/>
    <cellStyle name="20% - Ênfase1 4 3" xfId="1168"/>
    <cellStyle name="20% - Ênfase1 4 4" xfId="658"/>
    <cellStyle name="20% - Ênfase1 4 5" xfId="1711"/>
    <cellStyle name="20% - Ênfase1 5" xfId="71"/>
    <cellStyle name="20% - Ênfase1 5 2" xfId="72"/>
    <cellStyle name="20% - Ênfase1 5 2 2" xfId="1171"/>
    <cellStyle name="20% - Ênfase1 5 2 3" xfId="661"/>
    <cellStyle name="20% - Ênfase1 5 2 4" xfId="1714"/>
    <cellStyle name="20% - Ênfase1 5 3" xfId="1170"/>
    <cellStyle name="20% - Ênfase1 5 4" xfId="660"/>
    <cellStyle name="20% - Ênfase1 5 5" xfId="1713"/>
    <cellStyle name="20% - Ênfase1 6" xfId="75"/>
    <cellStyle name="20% - Ênfase1 6 2" xfId="77"/>
    <cellStyle name="20% - Ênfase1 6 2 2" xfId="1176"/>
    <cellStyle name="20% - Ênfase1 6 2 3" xfId="666"/>
    <cellStyle name="20% - Ênfase1 6 2 4" xfId="1719"/>
    <cellStyle name="20% - Ênfase1 6 3" xfId="1174"/>
    <cellStyle name="20% - Ênfase1 6 4" xfId="664"/>
    <cellStyle name="20% - Ênfase1 6 5" xfId="1717"/>
    <cellStyle name="20% - Ênfase1 7" xfId="80"/>
    <cellStyle name="20% - Ênfase1 7 2" xfId="84"/>
    <cellStyle name="20% - Ênfase1 7 2 2" xfId="1183"/>
    <cellStyle name="20% - Ênfase1 7 2 3" xfId="673"/>
    <cellStyle name="20% - Ênfase1 7 2 4" xfId="1726"/>
    <cellStyle name="20% - Ênfase1 7 3" xfId="1179"/>
    <cellStyle name="20% - Ênfase1 7 4" xfId="669"/>
    <cellStyle name="20% - Ênfase1 7 5" xfId="1722"/>
    <cellStyle name="20% - Ênfase1 8" xfId="44"/>
    <cellStyle name="20% - Ênfase1 8 2" xfId="86"/>
    <cellStyle name="20% - Ênfase1 8 2 2" xfId="1185"/>
    <cellStyle name="20% - Ênfase1 8 2 3" xfId="675"/>
    <cellStyle name="20% - Ênfase1 8 2 4" xfId="1728"/>
    <cellStyle name="20% - Ênfase1 8 3" xfId="1145"/>
    <cellStyle name="20% - Ênfase1 8 4" xfId="636"/>
    <cellStyle name="20% - Ênfase1 8 5" xfId="1690"/>
    <cellStyle name="20% - Ênfase1 9" xfId="88"/>
    <cellStyle name="20% - Ênfase1 9 2" xfId="89"/>
    <cellStyle name="20% - Ênfase1 9 2 2" xfId="1188"/>
    <cellStyle name="20% - Ênfase1 9 2 3" xfId="678"/>
    <cellStyle name="20% - Ênfase1 9 2 4" xfId="1731"/>
    <cellStyle name="20% - Ênfase1 9 3" xfId="1187"/>
    <cellStyle name="20% - Ênfase1 9 4" xfId="677"/>
    <cellStyle name="20% - Ênfase1 9 5" xfId="1730"/>
    <cellStyle name="20% - Ênfase2 10" xfId="92"/>
    <cellStyle name="20% - Ênfase2 10 2" xfId="95"/>
    <cellStyle name="20% - Ênfase2 10 2 2" xfId="1194"/>
    <cellStyle name="20% - Ênfase2 10 2 3" xfId="684"/>
    <cellStyle name="20% - Ênfase2 10 2 4" xfId="1737"/>
    <cellStyle name="20% - Ênfase2 10 3" xfId="1191"/>
    <cellStyle name="20% - Ênfase2 10 4" xfId="681"/>
    <cellStyle name="20% - Ênfase2 10 5" xfId="1734"/>
    <cellStyle name="20% - Ênfase2 11" xfId="101"/>
    <cellStyle name="20% - Ênfase2 11 2" xfId="1199"/>
    <cellStyle name="20% - Ênfase2 11 3" xfId="689"/>
    <cellStyle name="20% - Ênfase2 11 4" xfId="1742"/>
    <cellStyle name="20% - Ênfase2 12" xfId="102"/>
    <cellStyle name="20% - Ênfase2 12 2" xfId="1200"/>
    <cellStyle name="20% - Ênfase2 12 3" xfId="690"/>
    <cellStyle name="20% - Ênfase2 12 4" xfId="1743"/>
    <cellStyle name="20% - Ênfase2 13" xfId="103"/>
    <cellStyle name="20% - Ênfase2 13 2" xfId="1201"/>
    <cellStyle name="20% - Ênfase2 13 3" xfId="691"/>
    <cellStyle name="20% - Ênfase2 13 4" xfId="1744"/>
    <cellStyle name="20% - Ênfase2 14" xfId="104"/>
    <cellStyle name="20% - Ênfase2 14 2" xfId="1202"/>
    <cellStyle name="20% - Ênfase2 14 3" xfId="692"/>
    <cellStyle name="20% - Ênfase2 14 4" xfId="1745"/>
    <cellStyle name="20% - Ênfase2 15" xfId="105"/>
    <cellStyle name="20% - Ênfase2 15 2" xfId="1203"/>
    <cellStyle name="20% - Ênfase2 15 3" xfId="693"/>
    <cellStyle name="20% - Ênfase2 15 4" xfId="1746"/>
    <cellStyle name="20% - Ênfase2 16" xfId="107"/>
    <cellStyle name="20% - Ênfase2 16 2" xfId="1205"/>
    <cellStyle name="20% - Ênfase2 16 3" xfId="695"/>
    <cellStyle name="20% - Ênfase2 16 4" xfId="1748"/>
    <cellStyle name="20% - Ênfase2 17" xfId="109"/>
    <cellStyle name="20% - Ênfase2 17 2" xfId="1207"/>
    <cellStyle name="20% - Ênfase2 17 3" xfId="697"/>
    <cellStyle name="20% - Ênfase2 17 4" xfId="1750"/>
    <cellStyle name="20% - Ênfase2 18" xfId="111"/>
    <cellStyle name="20% - Ênfase2 18 2" xfId="1208"/>
    <cellStyle name="20% - Ênfase2 18 3" xfId="698"/>
    <cellStyle name="20% - Ênfase2 18 4" xfId="1751"/>
    <cellStyle name="20% - Ênfase2 19" xfId="112"/>
    <cellStyle name="20% - Ênfase2 19 2" xfId="1209"/>
    <cellStyle name="20% - Ênfase2 19 3" xfId="699"/>
    <cellStyle name="20% - Ênfase2 19 4" xfId="1752"/>
    <cellStyle name="20% - Ênfase2 2" xfId="113"/>
    <cellStyle name="20% - Ênfase2 2 2" xfId="119"/>
    <cellStyle name="20% - Ênfase2 2 2 2" xfId="1216"/>
    <cellStyle name="20% - Ênfase2 2 2 3" xfId="706"/>
    <cellStyle name="20% - Ênfase2 2 2 4" xfId="1759"/>
    <cellStyle name="20% - Ênfase2 2 3" xfId="1210"/>
    <cellStyle name="20% - Ênfase2 2 4" xfId="700"/>
    <cellStyle name="20% - Ênfase2 2 5" xfId="1753"/>
    <cellStyle name="20% - Ênfase2 20" xfId="106"/>
    <cellStyle name="20% - Ênfase2 20 2" xfId="1204"/>
    <cellStyle name="20% - Ênfase2 20 3" xfId="694"/>
    <cellStyle name="20% - Ênfase2 20 4" xfId="1747"/>
    <cellStyle name="20% - Ênfase2 21" xfId="108"/>
    <cellStyle name="20% - Ênfase2 21 2" xfId="1206"/>
    <cellStyle name="20% - Ênfase2 21 3" xfId="696"/>
    <cellStyle name="20% - Ênfase2 21 4" xfId="1749"/>
    <cellStyle name="20% - Ênfase2 22" xfId="110"/>
    <cellStyle name="20% - Ênfase2 3" xfId="122"/>
    <cellStyle name="20% - Ênfase2 3 2" xfId="126"/>
    <cellStyle name="20% - Ênfase2 3 2 2" xfId="1222"/>
    <cellStyle name="20% - Ênfase2 3 2 3" xfId="713"/>
    <cellStyle name="20% - Ênfase2 3 2 4" xfId="1765"/>
    <cellStyle name="20% - Ênfase2 3 3" xfId="1218"/>
    <cellStyle name="20% - Ênfase2 3 4" xfId="709"/>
    <cellStyle name="20% - Ênfase2 3 5" xfId="1761"/>
    <cellStyle name="20% - Ênfase2 4" xfId="127"/>
    <cellStyle name="20% - Ênfase2 4 2" xfId="79"/>
    <cellStyle name="20% - Ênfase2 4 2 2" xfId="1178"/>
    <cellStyle name="20% - Ênfase2 4 2 3" xfId="668"/>
    <cellStyle name="20% - Ênfase2 4 2 4" xfId="1721"/>
    <cellStyle name="20% - Ênfase2 4 3" xfId="1223"/>
    <cellStyle name="20% - Ênfase2 4 4" xfId="714"/>
    <cellStyle name="20% - Ênfase2 4 5" xfId="1766"/>
    <cellStyle name="20% - Ênfase2 5" xfId="130"/>
    <cellStyle name="20% - Ênfase2 5 2" xfId="135"/>
    <cellStyle name="20% - Ênfase2 5 2 2" xfId="1231"/>
    <cellStyle name="20% - Ênfase2 5 2 3" xfId="722"/>
    <cellStyle name="20% - Ênfase2 5 2 4" xfId="1774"/>
    <cellStyle name="20% - Ênfase2 5 3" xfId="1226"/>
    <cellStyle name="20% - Ênfase2 5 4" xfId="717"/>
    <cellStyle name="20% - Ênfase2 5 5" xfId="1769"/>
    <cellStyle name="20% - Ênfase2 6" xfId="139"/>
    <cellStyle name="20% - Ênfase2 6 2" xfId="144"/>
    <cellStyle name="20% - Ênfase2 6 2 2" xfId="1240"/>
    <cellStyle name="20% - Ênfase2 6 2 3" xfId="731"/>
    <cellStyle name="20% - Ênfase2 6 2 4" xfId="1783"/>
    <cellStyle name="20% - Ênfase2 6 3" xfId="1235"/>
    <cellStyle name="20% - Ênfase2 6 4" xfId="726"/>
    <cellStyle name="20% - Ênfase2 6 5" xfId="1778"/>
    <cellStyle name="20% - Ênfase2 7" xfId="134"/>
    <cellStyle name="20% - Ênfase2 7 2" xfId="150"/>
    <cellStyle name="20% - Ênfase2 7 2 2" xfId="1246"/>
    <cellStyle name="20% - Ênfase2 7 2 3" xfId="737"/>
    <cellStyle name="20% - Ênfase2 7 2 4" xfId="1789"/>
    <cellStyle name="20% - Ênfase2 7 3" xfId="1230"/>
    <cellStyle name="20% - Ênfase2 7 4" xfId="721"/>
    <cellStyle name="20% - Ênfase2 7 5" xfId="1773"/>
    <cellStyle name="20% - Ênfase2 8" xfId="152"/>
    <cellStyle name="20% - Ênfase2 8 2" xfId="156"/>
    <cellStyle name="20% - Ênfase2 8 2 2" xfId="1252"/>
    <cellStyle name="20% - Ênfase2 8 2 3" xfId="743"/>
    <cellStyle name="20% - Ênfase2 8 2 4" xfId="1795"/>
    <cellStyle name="20% - Ênfase2 8 3" xfId="1248"/>
    <cellStyle name="20% - Ênfase2 8 4" xfId="739"/>
    <cellStyle name="20% - Ênfase2 8 5" xfId="1791"/>
    <cellStyle name="20% - Ênfase2 9" xfId="158"/>
    <cellStyle name="20% - Ênfase2 9 2" xfId="161"/>
    <cellStyle name="20% - Ênfase2 9 2 2" xfId="1257"/>
    <cellStyle name="20% - Ênfase2 9 2 3" xfId="748"/>
    <cellStyle name="20% - Ênfase2 9 2 4" xfId="1800"/>
    <cellStyle name="20% - Ênfase2 9 3" xfId="1254"/>
    <cellStyle name="20% - Ênfase2 9 4" xfId="745"/>
    <cellStyle name="20% - Ênfase2 9 5" xfId="1797"/>
    <cellStyle name="20% - Ênfase3 10" xfId="162"/>
    <cellStyle name="20% - Ênfase3 10 2" xfId="164"/>
    <cellStyle name="20% - Ênfase3 10 2 2" xfId="1260"/>
    <cellStyle name="20% - Ênfase3 10 2 3" xfId="751"/>
    <cellStyle name="20% - Ênfase3 10 2 4" xfId="1803"/>
    <cellStyle name="20% - Ênfase3 10 3" xfId="1258"/>
    <cellStyle name="20% - Ênfase3 10 4" xfId="749"/>
    <cellStyle name="20% - Ênfase3 10 5" xfId="1801"/>
    <cellStyle name="20% - Ênfase3 11" xfId="167"/>
    <cellStyle name="20% - Ênfase3 11 2" xfId="1263"/>
    <cellStyle name="20% - Ênfase3 11 3" xfId="754"/>
    <cellStyle name="20% - Ênfase3 11 4" xfId="1806"/>
    <cellStyle name="20% - Ênfase3 12" xfId="170"/>
    <cellStyle name="20% - Ênfase3 12 2" xfId="1266"/>
    <cellStyle name="20% - Ênfase3 12 3" xfId="757"/>
    <cellStyle name="20% - Ênfase3 12 4" xfId="1809"/>
    <cellStyle name="20% - Ênfase3 13" xfId="171"/>
    <cellStyle name="20% - Ênfase3 13 2" xfId="1267"/>
    <cellStyle name="20% - Ênfase3 13 3" xfId="758"/>
    <cellStyle name="20% - Ênfase3 13 4" xfId="1810"/>
    <cellStyle name="20% - Ênfase3 14" xfId="172"/>
    <cellStyle name="20% - Ênfase3 14 2" xfId="1268"/>
    <cellStyle name="20% - Ênfase3 14 3" xfId="759"/>
    <cellStyle name="20% - Ênfase3 14 4" xfId="1811"/>
    <cellStyle name="20% - Ênfase3 15" xfId="174"/>
    <cellStyle name="20% - Ênfase3 15 2" xfId="1270"/>
    <cellStyle name="20% - Ênfase3 15 3" xfId="761"/>
    <cellStyle name="20% - Ênfase3 15 4" xfId="1813"/>
    <cellStyle name="20% - Ênfase3 16" xfId="176"/>
    <cellStyle name="20% - Ênfase3 16 2" xfId="1272"/>
    <cellStyle name="20% - Ênfase3 16 3" xfId="763"/>
    <cellStyle name="20% - Ênfase3 16 4" xfId="1815"/>
    <cellStyle name="20% - Ênfase3 17" xfId="178"/>
    <cellStyle name="20% - Ênfase3 17 2" xfId="1274"/>
    <cellStyle name="20% - Ênfase3 17 3" xfId="765"/>
    <cellStyle name="20% - Ênfase3 17 4" xfId="1817"/>
    <cellStyle name="20% - Ênfase3 18" xfId="180"/>
    <cellStyle name="20% - Ênfase3 18 2" xfId="1275"/>
    <cellStyle name="20% - Ênfase3 18 3" xfId="766"/>
    <cellStyle name="20% - Ênfase3 18 4" xfId="1818"/>
    <cellStyle name="20% - Ênfase3 19" xfId="181"/>
    <cellStyle name="20% - Ênfase3 19 2" xfId="1276"/>
    <cellStyle name="20% - Ênfase3 19 3" xfId="767"/>
    <cellStyle name="20% - Ênfase3 19 4" xfId="1819"/>
    <cellStyle name="20% - Ênfase3 2" xfId="182"/>
    <cellStyle name="20% - Ênfase3 2 2" xfId="52"/>
    <cellStyle name="20% - Ênfase3 2 2 2" xfId="1151"/>
    <cellStyle name="20% - Ênfase3 2 2 3" xfId="642"/>
    <cellStyle name="20% - Ênfase3 2 2 4" xfId="1696"/>
    <cellStyle name="20% - Ênfase3 2 3" xfId="1277"/>
    <cellStyle name="20% - Ênfase3 2 4" xfId="768"/>
    <cellStyle name="20% - Ênfase3 2 5" xfId="1820"/>
    <cellStyle name="20% - Ênfase3 20" xfId="175"/>
    <cellStyle name="20% - Ênfase3 20 2" xfId="1271"/>
    <cellStyle name="20% - Ênfase3 20 3" xfId="762"/>
    <cellStyle name="20% - Ênfase3 20 4" xfId="1814"/>
    <cellStyle name="20% - Ênfase3 21" xfId="177"/>
    <cellStyle name="20% - Ênfase3 21 2" xfId="1273"/>
    <cellStyle name="20% - Ênfase3 21 3" xfId="764"/>
    <cellStyle name="20% - Ênfase3 21 4" xfId="1816"/>
    <cellStyle name="20% - Ênfase3 22" xfId="179"/>
    <cellStyle name="20% - Ênfase3 3" xfId="184"/>
    <cellStyle name="20% - Ênfase3 3 2" xfId="185"/>
    <cellStyle name="20% - Ênfase3 3 2 2" xfId="1280"/>
    <cellStyle name="20% - Ênfase3 3 2 3" xfId="771"/>
    <cellStyle name="20% - Ênfase3 3 2 4" xfId="1823"/>
    <cellStyle name="20% - Ênfase3 3 3" xfId="1279"/>
    <cellStyle name="20% - Ênfase3 3 4" xfId="770"/>
    <cellStyle name="20% - Ênfase3 3 5" xfId="1822"/>
    <cellStyle name="20% - Ênfase3 4" xfId="188"/>
    <cellStyle name="20% - Ênfase3 4 2" xfId="189"/>
    <cellStyle name="20% - Ênfase3 4 2 2" xfId="1284"/>
    <cellStyle name="20% - Ênfase3 4 2 3" xfId="775"/>
    <cellStyle name="20% - Ênfase3 4 2 4" xfId="1827"/>
    <cellStyle name="20% - Ênfase3 4 3" xfId="1283"/>
    <cellStyle name="20% - Ênfase3 4 4" xfId="774"/>
    <cellStyle name="20% - Ênfase3 4 5" xfId="1826"/>
    <cellStyle name="20% - Ênfase3 5" xfId="190"/>
    <cellStyle name="20% - Ênfase3 5 2" xfId="191"/>
    <cellStyle name="20% - Ênfase3 5 2 2" xfId="1286"/>
    <cellStyle name="20% - Ênfase3 5 2 3" xfId="777"/>
    <cellStyle name="20% - Ênfase3 5 2 4" xfId="1829"/>
    <cellStyle name="20% - Ênfase3 5 3" xfId="1285"/>
    <cellStyle name="20% - Ênfase3 5 4" xfId="776"/>
    <cellStyle name="20% - Ênfase3 5 5" xfId="1828"/>
    <cellStyle name="20% - Ênfase3 6" xfId="193"/>
    <cellStyle name="20% - Ênfase3 6 2" xfId="195"/>
    <cellStyle name="20% - Ênfase3 6 2 2" xfId="1290"/>
    <cellStyle name="20% - Ênfase3 6 2 3" xfId="781"/>
    <cellStyle name="20% - Ênfase3 6 2 4" xfId="1833"/>
    <cellStyle name="20% - Ênfase3 6 3" xfId="1288"/>
    <cellStyle name="20% - Ênfase3 6 4" xfId="779"/>
    <cellStyle name="20% - Ênfase3 6 5" xfId="1831"/>
    <cellStyle name="20% - Ênfase3 7" xfId="146"/>
    <cellStyle name="20% - Ênfase3 7 2" xfId="100"/>
    <cellStyle name="20% - Ênfase3 7 2 2" xfId="1198"/>
    <cellStyle name="20% - Ênfase3 7 2 3" xfId="688"/>
    <cellStyle name="20% - Ênfase3 7 2 4" xfId="1741"/>
    <cellStyle name="20% - Ênfase3 7 3" xfId="1242"/>
    <cellStyle name="20% - Ênfase3 7 4" xfId="733"/>
    <cellStyle name="20% - Ênfase3 7 5" xfId="1785"/>
    <cellStyle name="20% - Ênfase3 8" xfId="198"/>
    <cellStyle name="20% - Ênfase3 8 2" xfId="201"/>
    <cellStyle name="20% - Ênfase3 8 2 2" xfId="1296"/>
    <cellStyle name="20% - Ênfase3 8 2 3" xfId="787"/>
    <cellStyle name="20% - Ênfase3 8 2 4" xfId="1839"/>
    <cellStyle name="20% - Ênfase3 8 3" xfId="1293"/>
    <cellStyle name="20% - Ênfase3 8 4" xfId="784"/>
    <cellStyle name="20% - Ênfase3 8 5" xfId="1836"/>
    <cellStyle name="20% - Ênfase3 9" xfId="206"/>
    <cellStyle name="20% - Ênfase3 9 2" xfId="28"/>
    <cellStyle name="20% - Ênfase3 9 2 2" xfId="1131"/>
    <cellStyle name="20% - Ênfase3 9 2 3" xfId="623"/>
    <cellStyle name="20% - Ênfase3 9 2 4" xfId="1677"/>
    <cellStyle name="20% - Ênfase3 9 3" xfId="1301"/>
    <cellStyle name="20% - Ênfase3 9 4" xfId="792"/>
    <cellStyle name="20% - Ênfase3 9 5" xfId="1844"/>
    <cellStyle name="20% - Ênfase4 10" xfId="207"/>
    <cellStyle name="20% - Ênfase4 10 2" xfId="209"/>
    <cellStyle name="20% - Ênfase4 10 2 2" xfId="1304"/>
    <cellStyle name="20% - Ênfase4 10 2 3" xfId="795"/>
    <cellStyle name="20% - Ênfase4 10 2 4" xfId="1847"/>
    <cellStyle name="20% - Ênfase4 10 3" xfId="1302"/>
    <cellStyle name="20% - Ênfase4 10 4" xfId="793"/>
    <cellStyle name="20% - Ênfase4 10 5" xfId="1845"/>
    <cellStyle name="20% - Ênfase4 11" xfId="210"/>
    <cellStyle name="20% - Ênfase4 11 2" xfId="1305"/>
    <cellStyle name="20% - Ênfase4 11 3" xfId="796"/>
    <cellStyle name="20% - Ênfase4 11 4" xfId="1848"/>
    <cellStyle name="20% - Ênfase4 12" xfId="213"/>
    <cellStyle name="20% - Ênfase4 12 2" xfId="1308"/>
    <cellStyle name="20% - Ênfase4 12 3" xfId="799"/>
    <cellStyle name="20% - Ênfase4 12 4" xfId="1851"/>
    <cellStyle name="20% - Ênfase4 13" xfId="215"/>
    <cellStyle name="20% - Ênfase4 13 2" xfId="1310"/>
    <cellStyle name="20% - Ênfase4 13 3" xfId="801"/>
    <cellStyle name="20% - Ênfase4 13 4" xfId="1853"/>
    <cellStyle name="20% - Ênfase4 14" xfId="218"/>
    <cellStyle name="20% - Ênfase4 14 2" xfId="1312"/>
    <cellStyle name="20% - Ênfase4 14 3" xfId="803"/>
    <cellStyle name="20% - Ênfase4 14 4" xfId="1855"/>
    <cellStyle name="20% - Ênfase4 15" xfId="221"/>
    <cellStyle name="20% - Ênfase4 15 2" xfId="1314"/>
    <cellStyle name="20% - Ênfase4 15 3" xfId="805"/>
    <cellStyle name="20% - Ênfase4 15 4" xfId="1857"/>
    <cellStyle name="20% - Ênfase4 16" xfId="225"/>
    <cellStyle name="20% - Ênfase4 16 2" xfId="1317"/>
    <cellStyle name="20% - Ênfase4 16 3" xfId="808"/>
    <cellStyle name="20% - Ênfase4 16 4" xfId="1860"/>
    <cellStyle name="20% - Ênfase4 17" xfId="229"/>
    <cellStyle name="20% - Ênfase4 17 2" xfId="1320"/>
    <cellStyle name="20% - Ênfase4 17 3" xfId="811"/>
    <cellStyle name="20% - Ênfase4 17 4" xfId="1863"/>
    <cellStyle name="20% - Ênfase4 18" xfId="232"/>
    <cellStyle name="20% - Ênfase4 18 2" xfId="1322"/>
    <cellStyle name="20% - Ênfase4 18 3" xfId="813"/>
    <cellStyle name="20% - Ênfase4 18 4" xfId="1865"/>
    <cellStyle name="20% - Ênfase4 19" xfId="234"/>
    <cellStyle name="20% - Ênfase4 19 2" xfId="1324"/>
    <cellStyle name="20% - Ênfase4 19 3" xfId="815"/>
    <cellStyle name="20% - Ênfase4 19 4" xfId="1867"/>
    <cellStyle name="20% - Ênfase4 2" xfId="47"/>
    <cellStyle name="20% - Ênfase4 2 2" xfId="236"/>
    <cellStyle name="20% - Ênfase4 2 2 2" xfId="1326"/>
    <cellStyle name="20% - Ênfase4 2 2 3" xfId="817"/>
    <cellStyle name="20% - Ênfase4 2 2 4" xfId="1869"/>
    <cellStyle name="20% - Ênfase4 2 3" xfId="1147"/>
    <cellStyle name="20% - Ênfase4 2 4" xfId="638"/>
    <cellStyle name="20% - Ênfase4 2 5" xfId="1692"/>
    <cellStyle name="20% - Ênfase4 20" xfId="222"/>
    <cellStyle name="20% - Ênfase4 20 2" xfId="1315"/>
    <cellStyle name="20% - Ênfase4 20 3" xfId="806"/>
    <cellStyle name="20% - Ênfase4 20 4" xfId="1858"/>
    <cellStyle name="20% - Ênfase4 21" xfId="226"/>
    <cellStyle name="20% - Ênfase4 21 2" xfId="1318"/>
    <cellStyle name="20% - Ênfase4 21 3" xfId="809"/>
    <cellStyle name="20% - Ênfase4 21 4" xfId="1861"/>
    <cellStyle name="20% - Ênfase4 22" xfId="230"/>
    <cellStyle name="20% - Ênfase4 3" xfId="62"/>
    <cellStyle name="20% - Ênfase4 3 2" xfId="33"/>
    <cellStyle name="20% - Ênfase4 3 2 2" xfId="1135"/>
    <cellStyle name="20% - Ênfase4 3 2 3" xfId="627"/>
    <cellStyle name="20% - Ênfase4 3 2 4" xfId="1681"/>
    <cellStyle name="20% - Ênfase4 3 3" xfId="1161"/>
    <cellStyle name="20% - Ênfase4 3 4" xfId="651"/>
    <cellStyle name="20% - Ênfase4 3 5" xfId="1705"/>
    <cellStyle name="20% - Ênfase4 4" xfId="237"/>
    <cellStyle name="20% - Ênfase4 4 2" xfId="238"/>
    <cellStyle name="20% - Ênfase4 4 2 2" xfId="1328"/>
    <cellStyle name="20% - Ênfase4 4 2 3" xfId="819"/>
    <cellStyle name="20% - Ênfase4 4 2 4" xfId="1871"/>
    <cellStyle name="20% - Ênfase4 4 3" xfId="1327"/>
    <cellStyle name="20% - Ênfase4 4 4" xfId="818"/>
    <cellStyle name="20% - Ênfase4 4 5" xfId="1870"/>
    <cellStyle name="20% - Ênfase4 5" xfId="239"/>
    <cellStyle name="20% - Ênfase4 5 2" xfId="240"/>
    <cellStyle name="20% - Ênfase4 5 2 2" xfId="1330"/>
    <cellStyle name="20% - Ênfase4 5 2 3" xfId="821"/>
    <cellStyle name="20% - Ênfase4 5 2 4" xfId="1873"/>
    <cellStyle name="20% - Ênfase4 5 3" xfId="1329"/>
    <cellStyle name="20% - Ênfase4 5 4" xfId="820"/>
    <cellStyle name="20% - Ênfase4 5 5" xfId="1872"/>
    <cellStyle name="20% - Ênfase4 6" xfId="242"/>
    <cellStyle name="20% - Ênfase4 6 2" xfId="244"/>
    <cellStyle name="20% - Ênfase4 6 2 2" xfId="1334"/>
    <cellStyle name="20% - Ênfase4 6 2 3" xfId="825"/>
    <cellStyle name="20% - Ênfase4 6 2 4" xfId="1877"/>
    <cellStyle name="20% - Ênfase4 6 3" xfId="1332"/>
    <cellStyle name="20% - Ênfase4 6 4" xfId="823"/>
    <cellStyle name="20% - Ênfase4 6 5" xfId="1875"/>
    <cellStyle name="20% - Ênfase4 7" xfId="149"/>
    <cellStyle name="20% - Ênfase4 7 2" xfId="246"/>
    <cellStyle name="20% - Ênfase4 7 2 2" xfId="1336"/>
    <cellStyle name="20% - Ênfase4 7 2 3" xfId="827"/>
    <cellStyle name="20% - Ênfase4 7 2 4" xfId="1879"/>
    <cellStyle name="20% - Ênfase4 7 3" xfId="1245"/>
    <cellStyle name="20% - Ênfase4 7 4" xfId="736"/>
    <cellStyle name="20% - Ênfase4 7 5" xfId="1788"/>
    <cellStyle name="20% - Ênfase4 8" xfId="248"/>
    <cellStyle name="20% - Ênfase4 8 2" xfId="250"/>
    <cellStyle name="20% - Ênfase4 8 2 2" xfId="1340"/>
    <cellStyle name="20% - Ênfase4 8 2 3" xfId="831"/>
    <cellStyle name="20% - Ênfase4 8 2 4" xfId="1883"/>
    <cellStyle name="20% - Ênfase4 8 3" xfId="1338"/>
    <cellStyle name="20% - Ênfase4 8 4" xfId="829"/>
    <cellStyle name="20% - Ênfase4 8 5" xfId="1881"/>
    <cellStyle name="20% - Ênfase4 9" xfId="252"/>
    <cellStyle name="20% - Ênfase4 9 2" xfId="256"/>
    <cellStyle name="20% - Ênfase4 9 2 2" xfId="1346"/>
    <cellStyle name="20% - Ênfase4 9 2 3" xfId="837"/>
    <cellStyle name="20% - Ênfase4 9 2 4" xfId="1889"/>
    <cellStyle name="20% - Ênfase4 9 3" xfId="1342"/>
    <cellStyle name="20% - Ênfase4 9 4" xfId="833"/>
    <cellStyle name="20% - Ênfase4 9 5" xfId="1885"/>
    <cellStyle name="20% - Ênfase5 10" xfId="145"/>
    <cellStyle name="20% - Ênfase5 10 2" xfId="99"/>
    <cellStyle name="20% - Ênfase5 10 2 2" xfId="1197"/>
    <cellStyle name="20% - Ênfase5 10 2 3" xfId="687"/>
    <cellStyle name="20% - Ênfase5 10 2 4" xfId="1740"/>
    <cellStyle name="20% - Ênfase5 10 3" xfId="1241"/>
    <cellStyle name="20% - Ênfase5 10 4" xfId="732"/>
    <cellStyle name="20% - Ênfase5 10 5" xfId="1784"/>
    <cellStyle name="20% - Ênfase5 11" xfId="197"/>
    <cellStyle name="20% - Ênfase5 11 2" xfId="1292"/>
    <cellStyle name="20% - Ênfase5 11 3" xfId="783"/>
    <cellStyle name="20% - Ênfase5 11 4" xfId="1835"/>
    <cellStyle name="20% - Ênfase5 12" xfId="205"/>
    <cellStyle name="20% - Ênfase5 12 2" xfId="1300"/>
    <cellStyle name="20% - Ênfase5 12 3" xfId="791"/>
    <cellStyle name="20% - Ênfase5 12 4" xfId="1843"/>
    <cellStyle name="20% - Ênfase5 13" xfId="258"/>
    <cellStyle name="20% - Ênfase5 13 2" xfId="1348"/>
    <cellStyle name="20% - Ênfase5 13 3" xfId="839"/>
    <cellStyle name="20% - Ênfase5 13 4" xfId="1891"/>
    <cellStyle name="20% - Ênfase5 14" xfId="260"/>
    <cellStyle name="20% - Ênfase5 14 2" xfId="1350"/>
    <cellStyle name="20% - Ênfase5 14 3" xfId="841"/>
    <cellStyle name="20% - Ênfase5 14 4" xfId="1893"/>
    <cellStyle name="20% - Ênfase5 15" xfId="262"/>
    <cellStyle name="20% - Ênfase5 15 2" xfId="1352"/>
    <cellStyle name="20% - Ênfase5 15 3" xfId="843"/>
    <cellStyle name="20% - Ênfase5 15 4" xfId="1895"/>
    <cellStyle name="20% - Ênfase5 16" xfId="265"/>
    <cellStyle name="20% - Ênfase5 16 2" xfId="1355"/>
    <cellStyle name="20% - Ênfase5 16 3" xfId="846"/>
    <cellStyle name="20% - Ênfase5 16 4" xfId="1898"/>
    <cellStyle name="20% - Ênfase5 17" xfId="31"/>
    <cellStyle name="20% - Ênfase5 17 2" xfId="1134"/>
    <cellStyle name="20% - Ênfase5 17 3" xfId="626"/>
    <cellStyle name="20% - Ênfase5 17 4" xfId="1680"/>
    <cellStyle name="20% - Ênfase5 18" xfId="35"/>
    <cellStyle name="20% - Ênfase5 18 2" xfId="1137"/>
    <cellStyle name="20% - Ênfase5 18 3" xfId="629"/>
    <cellStyle name="20% - Ênfase5 18 4" xfId="1683"/>
    <cellStyle name="20% - Ênfase5 19" xfId="17"/>
    <cellStyle name="20% - Ênfase5 19 2" xfId="1123"/>
    <cellStyle name="20% - Ênfase5 19 3" xfId="615"/>
    <cellStyle name="20% - Ênfase5 19 4" xfId="1669"/>
    <cellStyle name="20% - Ênfase5 2" xfId="268"/>
    <cellStyle name="20% - Ênfase5 2 2" xfId="270"/>
    <cellStyle name="20% - Ênfase5 2 2 2" xfId="1360"/>
    <cellStyle name="20% - Ênfase5 2 2 3" xfId="851"/>
    <cellStyle name="20% - Ênfase5 2 2 4" xfId="1903"/>
    <cellStyle name="20% - Ênfase5 2 3" xfId="1358"/>
    <cellStyle name="20% - Ênfase5 2 4" xfId="849"/>
    <cellStyle name="20% - Ênfase5 2 5" xfId="1901"/>
    <cellStyle name="20% - Ênfase5 20" xfId="263"/>
    <cellStyle name="20% - Ênfase5 20 2" xfId="1353"/>
    <cellStyle name="20% - Ênfase5 20 3" xfId="844"/>
    <cellStyle name="20% - Ênfase5 20 4" xfId="1896"/>
    <cellStyle name="20% - Ênfase5 21" xfId="266"/>
    <cellStyle name="20% - Ênfase5 21 2" xfId="1356"/>
    <cellStyle name="20% - Ênfase5 21 3" xfId="847"/>
    <cellStyle name="20% - Ênfase5 21 4" xfId="1899"/>
    <cellStyle name="20% - Ênfase5 22" xfId="32"/>
    <cellStyle name="20% - Ênfase5 3" xfId="272"/>
    <cellStyle name="20% - Ênfase5 3 2" xfId="169"/>
    <cellStyle name="20% - Ênfase5 3 2 2" xfId="1265"/>
    <cellStyle name="20% - Ênfase5 3 2 3" xfId="756"/>
    <cellStyle name="20% - Ênfase5 3 2 4" xfId="1808"/>
    <cellStyle name="20% - Ênfase5 3 3" xfId="1362"/>
    <cellStyle name="20% - Ênfase5 3 4" xfId="853"/>
    <cellStyle name="20% - Ênfase5 3 5" xfId="1905"/>
    <cellStyle name="20% - Ênfase5 4" xfId="274"/>
    <cellStyle name="20% - Ênfase5 4 2" xfId="278"/>
    <cellStyle name="20% - Ênfase5 4 2 2" xfId="1367"/>
    <cellStyle name="20% - Ênfase5 4 2 3" xfId="858"/>
    <cellStyle name="20% - Ênfase5 4 2 4" xfId="1910"/>
    <cellStyle name="20% - Ênfase5 4 3" xfId="1364"/>
    <cellStyle name="20% - Ênfase5 4 4" xfId="855"/>
    <cellStyle name="20% - Ênfase5 4 5" xfId="1907"/>
    <cellStyle name="20% - Ênfase5 5" xfId="280"/>
    <cellStyle name="20% - Ênfase5 5 2" xfId="282"/>
    <cellStyle name="20% - Ênfase5 5 2 2" xfId="1371"/>
    <cellStyle name="20% - Ênfase5 5 2 3" xfId="862"/>
    <cellStyle name="20% - Ênfase5 5 2 4" xfId="1914"/>
    <cellStyle name="20% - Ênfase5 5 3" xfId="1369"/>
    <cellStyle name="20% - Ênfase5 5 4" xfId="860"/>
    <cellStyle name="20% - Ênfase5 5 5" xfId="1912"/>
    <cellStyle name="20% - Ênfase5 6" xfId="284"/>
    <cellStyle name="20% - Ênfase5 6 2" xfId="286"/>
    <cellStyle name="20% - Ênfase5 6 2 2" xfId="1375"/>
    <cellStyle name="20% - Ênfase5 6 2 3" xfId="866"/>
    <cellStyle name="20% - Ênfase5 6 2 4" xfId="1918"/>
    <cellStyle name="20% - Ênfase5 6 3" xfId="1373"/>
    <cellStyle name="20% - Ênfase5 6 4" xfId="864"/>
    <cellStyle name="20% - Ênfase5 6 5" xfId="1916"/>
    <cellStyle name="20% - Ênfase5 7" xfId="155"/>
    <cellStyle name="20% - Ênfase5 7 2" xfId="288"/>
    <cellStyle name="20% - Ênfase5 7 2 2" xfId="1377"/>
    <cellStyle name="20% - Ênfase5 7 2 3" xfId="868"/>
    <cellStyle name="20% - Ênfase5 7 2 4" xfId="1920"/>
    <cellStyle name="20% - Ênfase5 7 3" xfId="1251"/>
    <cellStyle name="20% - Ênfase5 7 4" xfId="742"/>
    <cellStyle name="20% - Ênfase5 7 5" xfId="1794"/>
    <cellStyle name="20% - Ênfase5 8" xfId="290"/>
    <cellStyle name="20% - Ênfase5 8 2" xfId="212"/>
    <cellStyle name="20% - Ênfase5 8 2 2" xfId="1307"/>
    <cellStyle name="20% - Ênfase5 8 2 3" xfId="798"/>
    <cellStyle name="20% - Ênfase5 8 2 4" xfId="1850"/>
    <cellStyle name="20% - Ênfase5 8 3" xfId="1379"/>
    <cellStyle name="20% - Ênfase5 8 4" xfId="870"/>
    <cellStyle name="20% - Ênfase5 8 5" xfId="1922"/>
    <cellStyle name="20% - Ênfase5 9" xfId="291"/>
    <cellStyle name="20% - Ênfase5 9 2" xfId="295"/>
    <cellStyle name="20% - Ênfase5 9 2 2" xfId="1383"/>
    <cellStyle name="20% - Ênfase5 9 2 3" xfId="874"/>
    <cellStyle name="20% - Ênfase5 9 2 4" xfId="1926"/>
    <cellStyle name="20% - Ênfase5 9 3" xfId="1380"/>
    <cellStyle name="20% - Ênfase5 9 4" xfId="871"/>
    <cellStyle name="20% - Ênfase5 9 5" xfId="1923"/>
    <cellStyle name="20% - Ênfase6 10" xfId="297"/>
    <cellStyle name="20% - Ênfase6 10 2" xfId="298"/>
    <cellStyle name="20% - Ênfase6 10 2 2" xfId="1386"/>
    <cellStyle name="20% - Ênfase6 10 2 3" xfId="877"/>
    <cellStyle name="20% - Ênfase6 10 2 4" xfId="1929"/>
    <cellStyle name="20% - Ênfase6 10 3" xfId="1385"/>
    <cellStyle name="20% - Ênfase6 10 4" xfId="876"/>
    <cellStyle name="20% - Ênfase6 10 5" xfId="1928"/>
    <cellStyle name="20% - Ênfase6 11" xfId="235"/>
    <cellStyle name="20% - Ênfase6 11 2" xfId="1325"/>
    <cellStyle name="20% - Ênfase6 11 3" xfId="816"/>
    <cellStyle name="20% - Ênfase6 11 4" xfId="1868"/>
    <cellStyle name="20% - Ênfase6 12" xfId="299"/>
    <cellStyle name="20% - Ênfase6 12 2" xfId="1387"/>
    <cellStyle name="20% - Ênfase6 12 3" xfId="878"/>
    <cellStyle name="20% - Ênfase6 12 4" xfId="1930"/>
    <cellStyle name="20% - Ênfase6 13" xfId="300"/>
    <cellStyle name="20% - Ênfase6 13 2" xfId="1388"/>
    <cellStyle name="20% - Ênfase6 13 3" xfId="879"/>
    <cellStyle name="20% - Ênfase6 13 4" xfId="1931"/>
    <cellStyle name="20% - Ênfase6 14" xfId="301"/>
    <cellStyle name="20% - Ênfase6 14 2" xfId="1389"/>
    <cellStyle name="20% - Ênfase6 14 3" xfId="880"/>
    <cellStyle name="20% - Ênfase6 14 4" xfId="1932"/>
    <cellStyle name="20% - Ênfase6 15" xfId="302"/>
    <cellStyle name="20% - Ênfase6 15 2" xfId="1390"/>
    <cellStyle name="20% - Ênfase6 15 3" xfId="881"/>
    <cellStyle name="20% - Ênfase6 15 4" xfId="1933"/>
    <cellStyle name="20% - Ênfase6 16" xfId="304"/>
    <cellStyle name="20% - Ênfase6 16 2" xfId="1392"/>
    <cellStyle name="20% - Ênfase6 16 3" xfId="883"/>
    <cellStyle name="20% - Ênfase6 16 4" xfId="1935"/>
    <cellStyle name="20% - Ênfase6 17" xfId="306"/>
    <cellStyle name="20% - Ênfase6 17 2" xfId="1394"/>
    <cellStyle name="20% - Ênfase6 17 3" xfId="885"/>
    <cellStyle name="20% - Ênfase6 17 4" xfId="1937"/>
    <cellStyle name="20% - Ênfase6 18" xfId="308"/>
    <cellStyle name="20% - Ênfase6 18 2" xfId="1395"/>
    <cellStyle name="20% - Ênfase6 18 3" xfId="886"/>
    <cellStyle name="20% - Ênfase6 18 4" xfId="1938"/>
    <cellStyle name="20% - Ênfase6 19" xfId="309"/>
    <cellStyle name="20% - Ênfase6 19 2" xfId="1396"/>
    <cellStyle name="20% - Ênfase6 19 3" xfId="887"/>
    <cellStyle name="20% - Ênfase6 19 4" xfId="1939"/>
    <cellStyle name="20% - Ênfase6 2" xfId="36"/>
    <cellStyle name="20% - Ênfase6 2 2" xfId="310"/>
    <cellStyle name="20% - Ênfase6 2 2 2" xfId="1397"/>
    <cellStyle name="20% - Ênfase6 2 2 3" xfId="888"/>
    <cellStyle name="20% - Ênfase6 2 2 4" xfId="1940"/>
    <cellStyle name="20% - Ênfase6 2 3" xfId="1138"/>
    <cellStyle name="20% - Ênfase6 2 4" xfId="630"/>
    <cellStyle name="20% - Ênfase6 2 5" xfId="1684"/>
    <cellStyle name="20% - Ênfase6 20" xfId="303"/>
    <cellStyle name="20% - Ênfase6 20 2" xfId="1391"/>
    <cellStyle name="20% - Ênfase6 20 3" xfId="882"/>
    <cellStyle name="20% - Ênfase6 20 4" xfId="1934"/>
    <cellStyle name="20% - Ênfase6 21" xfId="305"/>
    <cellStyle name="20% - Ênfase6 21 2" xfId="1393"/>
    <cellStyle name="20% - Ênfase6 21 3" xfId="884"/>
    <cellStyle name="20% - Ênfase6 21 4" xfId="1936"/>
    <cellStyle name="20% - Ênfase6 22" xfId="307"/>
    <cellStyle name="20% - Ênfase6 3" xfId="30"/>
    <cellStyle name="20% - Ênfase6 3 2" xfId="311"/>
    <cellStyle name="20% - Ênfase6 3 2 2" xfId="1398"/>
    <cellStyle name="20% - Ênfase6 3 2 3" xfId="889"/>
    <cellStyle name="20% - Ênfase6 3 2 4" xfId="1941"/>
    <cellStyle name="20% - Ênfase6 3 3" xfId="1133"/>
    <cellStyle name="20% - Ênfase6 3 4" xfId="625"/>
    <cellStyle name="20% - Ênfase6 3 5" xfId="1679"/>
    <cellStyle name="20% - Ênfase6 4" xfId="34"/>
    <cellStyle name="20% - Ênfase6 4 2" xfId="312"/>
    <cellStyle name="20% - Ênfase6 4 2 2" xfId="1399"/>
    <cellStyle name="20% - Ênfase6 4 2 3" xfId="890"/>
    <cellStyle name="20% - Ênfase6 4 2 4" xfId="1942"/>
    <cellStyle name="20% - Ênfase6 4 3" xfId="1136"/>
    <cellStyle name="20% - Ênfase6 4 4" xfId="628"/>
    <cellStyle name="20% - Ênfase6 4 5" xfId="1682"/>
    <cellStyle name="20% - Ênfase6 5" xfId="314"/>
    <cellStyle name="20% - Ênfase6 5 2" xfId="316"/>
    <cellStyle name="20% - Ênfase6 5 2 2" xfId="1403"/>
    <cellStyle name="20% - Ênfase6 5 2 3" xfId="894"/>
    <cellStyle name="20% - Ênfase6 5 2 4" xfId="1946"/>
    <cellStyle name="20% - Ênfase6 5 3" xfId="1401"/>
    <cellStyle name="20% - Ênfase6 5 4" xfId="892"/>
    <cellStyle name="20% - Ênfase6 5 5" xfId="1944"/>
    <cellStyle name="20% - Ênfase6 6" xfId="317"/>
    <cellStyle name="20% - Ênfase6 6 2" xfId="318"/>
    <cellStyle name="20% - Ênfase6 6 2 2" xfId="1405"/>
    <cellStyle name="20% - Ênfase6 6 2 3" xfId="896"/>
    <cellStyle name="20% - Ênfase6 6 2 4" xfId="1948"/>
    <cellStyle name="20% - Ênfase6 6 3" xfId="1404"/>
    <cellStyle name="20% - Ênfase6 6 4" xfId="895"/>
    <cellStyle name="20% - Ênfase6 6 5" xfId="1947"/>
    <cellStyle name="20% - Ênfase6 7" xfId="160"/>
    <cellStyle name="20% - Ênfase6 7 2" xfId="23"/>
    <cellStyle name="20% - Ênfase6 7 2 2" xfId="1128"/>
    <cellStyle name="20% - Ênfase6 7 2 3" xfId="620"/>
    <cellStyle name="20% - Ênfase6 7 2 4" xfId="1674"/>
    <cellStyle name="20% - Ênfase6 7 3" xfId="1256"/>
    <cellStyle name="20% - Ênfase6 7 4" xfId="747"/>
    <cellStyle name="20% - Ênfase6 7 5" xfId="1799"/>
    <cellStyle name="20% - Ênfase6 8" xfId="319"/>
    <cellStyle name="20% - Ênfase6 8 2" xfId="321"/>
    <cellStyle name="20% - Ênfase6 8 2 2" xfId="1408"/>
    <cellStyle name="20% - Ênfase6 8 2 3" xfId="899"/>
    <cellStyle name="20% - Ênfase6 8 2 4" xfId="1951"/>
    <cellStyle name="20% - Ênfase6 8 3" xfId="1406"/>
    <cellStyle name="20% - Ênfase6 8 4" xfId="897"/>
    <cellStyle name="20% - Ênfase6 8 5" xfId="1949"/>
    <cellStyle name="20% - Ênfase6 9" xfId="322"/>
    <cellStyle name="20% - Ênfase6 9 2" xfId="39"/>
    <cellStyle name="20% - Ênfase6 9 2 2" xfId="1141"/>
    <cellStyle name="20% - Ênfase6 9 2 3" xfId="632"/>
    <cellStyle name="20% - Ênfase6 9 2 4" xfId="1686"/>
    <cellStyle name="20% - Ênfase6 9 3" xfId="1409"/>
    <cellStyle name="20% - Ênfase6 9 4" xfId="900"/>
    <cellStyle name="20% - Ênfase6 9 5" xfId="1952"/>
    <cellStyle name="40% - Ênfase1 10" xfId="324"/>
    <cellStyle name="40% - Ênfase1 10 2" xfId="325"/>
    <cellStyle name="40% - Ênfase1 10 2 2" xfId="1412"/>
    <cellStyle name="40% - Ênfase1 10 2 3" xfId="903"/>
    <cellStyle name="40% - Ênfase1 10 2 4" xfId="1955"/>
    <cellStyle name="40% - Ênfase1 10 3" xfId="1411"/>
    <cellStyle name="40% - Ênfase1 10 4" xfId="902"/>
    <cellStyle name="40% - Ênfase1 10 5" xfId="1954"/>
    <cellStyle name="40% - Ênfase1 11" xfId="326"/>
    <cellStyle name="40% - Ênfase1 11 2" xfId="327"/>
    <cellStyle name="40% - Ênfase1 11 2 2" xfId="1414"/>
    <cellStyle name="40% - Ênfase1 11 2 3" xfId="905"/>
    <cellStyle name="40% - Ênfase1 11 2 4" xfId="1957"/>
    <cellStyle name="40% - Ênfase1 11 3" xfId="1413"/>
    <cellStyle name="40% - Ênfase1 11 4" xfId="904"/>
    <cellStyle name="40% - Ênfase1 11 5" xfId="1956"/>
    <cellStyle name="40% - Ênfase1 12" xfId="5"/>
    <cellStyle name="40% - Ênfase1 12 2" xfId="1115"/>
    <cellStyle name="40% - Ênfase1 12 3" xfId="607"/>
    <cellStyle name="40% - Ênfase1 12 4" xfId="1661"/>
    <cellStyle name="40% - Ênfase1 13" xfId="328"/>
    <cellStyle name="40% - Ênfase1 13 2" xfId="1415"/>
    <cellStyle name="40% - Ênfase1 13 3" xfId="906"/>
    <cellStyle name="40% - Ênfase1 13 4" xfId="1958"/>
    <cellStyle name="40% - Ênfase1 14" xfId="331"/>
    <cellStyle name="40% - Ênfase1 14 2" xfId="1418"/>
    <cellStyle name="40% - Ênfase1 14 3" xfId="908"/>
    <cellStyle name="40% - Ênfase1 14 4" xfId="1960"/>
    <cellStyle name="40% - Ênfase1 15" xfId="63"/>
    <cellStyle name="40% - Ênfase1 15 2" xfId="1162"/>
    <cellStyle name="40% - Ênfase1 15 3" xfId="652"/>
    <cellStyle name="40% - Ênfase1 15 4" xfId="1706"/>
    <cellStyle name="40% - Ênfase1 16" xfId="332"/>
    <cellStyle name="40% - Ênfase1 16 2" xfId="1419"/>
    <cellStyle name="40% - Ênfase1 16 3" xfId="909"/>
    <cellStyle name="40% - Ênfase1 16 4" xfId="1961"/>
    <cellStyle name="40% - Ênfase1 17" xfId="254"/>
    <cellStyle name="40% - Ênfase1 17 2" xfId="1344"/>
    <cellStyle name="40% - Ênfase1 17 3" xfId="835"/>
    <cellStyle name="40% - Ênfase1 17 4" xfId="1887"/>
    <cellStyle name="40% - Ênfase1 18" xfId="334"/>
    <cellStyle name="40% - Ênfase1 18 2" xfId="1421"/>
    <cellStyle name="40% - Ênfase1 18 3" xfId="911"/>
    <cellStyle name="40% - Ênfase1 18 4" xfId="1963"/>
    <cellStyle name="40% - Ênfase1 19" xfId="336"/>
    <cellStyle name="40% - Ênfase1 19 2" xfId="1422"/>
    <cellStyle name="40% - Ênfase1 19 3" xfId="912"/>
    <cellStyle name="40% - Ênfase1 19 4" xfId="1964"/>
    <cellStyle name="40% - Ênfase1 2" xfId="340"/>
    <cellStyle name="40% - Ênfase1 2 2" xfId="341"/>
    <cellStyle name="40% - Ênfase1 2 2 2" xfId="1426"/>
    <cellStyle name="40% - Ênfase1 2 2 3" xfId="916"/>
    <cellStyle name="40% - Ênfase1 2 2 4" xfId="1968"/>
    <cellStyle name="40% - Ênfase1 2 3" xfId="1425"/>
    <cellStyle name="40% - Ênfase1 2 4" xfId="915"/>
    <cellStyle name="40% - Ênfase1 2 5" xfId="1967"/>
    <cellStyle name="40% - Ênfase1 20" xfId="64"/>
    <cellStyle name="40% - Ênfase1 20 2" xfId="1163"/>
    <cellStyle name="40% - Ênfase1 20 3" xfId="653"/>
    <cellStyle name="40% - Ênfase1 20 4" xfId="1707"/>
    <cellStyle name="40% - Ênfase1 21" xfId="333"/>
    <cellStyle name="40% - Ênfase1 21 2" xfId="1420"/>
    <cellStyle name="40% - Ênfase1 21 3" xfId="910"/>
    <cellStyle name="40% - Ênfase1 21 4" xfId="1962"/>
    <cellStyle name="40% - Ênfase1 22" xfId="255"/>
    <cellStyle name="40% - Ênfase1 22 2" xfId="1345"/>
    <cellStyle name="40% - Ênfase1 22 3" xfId="836"/>
    <cellStyle name="40% - Ênfase1 22 4" xfId="1888"/>
    <cellStyle name="40% - Ênfase1 23" xfId="335"/>
    <cellStyle name="40% - Ênfase1 3" xfId="118"/>
    <cellStyle name="40% - Ênfase1 3 2" xfId="342"/>
    <cellStyle name="40% - Ênfase1 3 2 2" xfId="1427"/>
    <cellStyle name="40% - Ênfase1 3 2 3" xfId="917"/>
    <cellStyle name="40% - Ênfase1 3 2 4" xfId="1969"/>
    <cellStyle name="40% - Ênfase1 3 3" xfId="1215"/>
    <cellStyle name="40% - Ênfase1 3 4" xfId="705"/>
    <cellStyle name="40% - Ênfase1 3 5" xfId="1758"/>
    <cellStyle name="40% - Ênfase1 4" xfId="345"/>
    <cellStyle name="40% - Ênfase1 4 2" xfId="346"/>
    <cellStyle name="40% - Ênfase1 4 2 2" xfId="1431"/>
    <cellStyle name="40% - Ênfase1 4 2 3" xfId="921"/>
    <cellStyle name="40% - Ênfase1 4 2 4" xfId="1973"/>
    <cellStyle name="40% - Ênfase1 4 3" xfId="1430"/>
    <cellStyle name="40% - Ênfase1 4 4" xfId="920"/>
    <cellStyle name="40% - Ênfase1 4 5" xfId="1972"/>
    <cellStyle name="40% - Ênfase1 5" xfId="294"/>
    <cellStyle name="40% - Ênfase1 5 2" xfId="347"/>
    <cellStyle name="40% - Ênfase1 5 2 2" xfId="1432"/>
    <cellStyle name="40% - Ênfase1 5 2 3" xfId="922"/>
    <cellStyle name="40% - Ênfase1 5 2 4" xfId="1974"/>
    <cellStyle name="40% - Ênfase1 5 3" xfId="1382"/>
    <cellStyle name="40% - Ênfase1 5 4" xfId="873"/>
    <cellStyle name="40% - Ênfase1 5 5" xfId="1925"/>
    <cellStyle name="40% - Ênfase1 6" xfId="350"/>
    <cellStyle name="40% - Ênfase1 6 2" xfId="351"/>
    <cellStyle name="40% - Ênfase1 6 2 2" xfId="1435"/>
    <cellStyle name="40% - Ênfase1 6 2 3" xfId="925"/>
    <cellStyle name="40% - Ênfase1 6 2 4" xfId="1977"/>
    <cellStyle name="40% - Ênfase1 6 3" xfId="1434"/>
    <cellStyle name="40% - Ênfase1 6 4" xfId="924"/>
    <cellStyle name="40% - Ênfase1 6 5" xfId="1976"/>
    <cellStyle name="40% - Ênfase1 7" xfId="354"/>
    <cellStyle name="40% - Ênfase1 7 2" xfId="330"/>
    <cellStyle name="40% - Ênfase1 7 2 2" xfId="1417"/>
    <cellStyle name="40% - Ênfase1 7 2 3" xfId="907"/>
    <cellStyle name="40% - Ênfase1 7 2 4" xfId="1959"/>
    <cellStyle name="40% - Ênfase1 7 3" xfId="1437"/>
    <cellStyle name="40% - Ênfase1 7 4" xfId="927"/>
    <cellStyle name="40% - Ênfase1 7 5" xfId="1979"/>
    <cellStyle name="40% - Ênfase1 8" xfId="355"/>
    <cellStyle name="40% - Ênfase1 8 2" xfId="356"/>
    <cellStyle name="40% - Ênfase1 8 2 2" xfId="1439"/>
    <cellStyle name="40% - Ênfase1 8 2 3" xfId="929"/>
    <cellStyle name="40% - Ênfase1 8 2 4" xfId="1981"/>
    <cellStyle name="40% - Ênfase1 8 3" xfId="1438"/>
    <cellStyle name="40% - Ênfase1 8 4" xfId="928"/>
    <cellStyle name="40% - Ênfase1 8 5" xfId="1980"/>
    <cellStyle name="40% - Ênfase1 9" xfId="357"/>
    <cellStyle name="40% - Ênfase1 9 2" xfId="358"/>
    <cellStyle name="40% - Ênfase1 9 2 2" xfId="1441"/>
    <cellStyle name="40% - Ênfase1 9 2 3" xfId="931"/>
    <cellStyle name="40% - Ênfase1 9 2 4" xfId="1983"/>
    <cellStyle name="40% - Ênfase1 9 3" xfId="1440"/>
    <cellStyle name="40% - Ênfase1 9 4" xfId="930"/>
    <cellStyle name="40% - Ênfase1 9 5" xfId="1982"/>
    <cellStyle name="40% - Ênfase2 10" xfId="359"/>
    <cellStyle name="40% - Ênfase2 10 2" xfId="9"/>
    <cellStyle name="40% - Ênfase2 10 2 2" xfId="1118"/>
    <cellStyle name="40% - Ênfase2 10 2 3" xfId="610"/>
    <cellStyle name="40% - Ênfase2 10 2 4" xfId="1664"/>
    <cellStyle name="40% - Ênfase2 10 3" xfId="1442"/>
    <cellStyle name="40% - Ênfase2 10 4" xfId="932"/>
    <cellStyle name="40% - Ênfase2 10 5" xfId="1984"/>
    <cellStyle name="40% - Ênfase2 11" xfId="360"/>
    <cellStyle name="40% - Ênfase2 11 2" xfId="1443"/>
    <cellStyle name="40% - Ênfase2 11 3" xfId="933"/>
    <cellStyle name="40% - Ênfase2 11 4" xfId="1985"/>
    <cellStyle name="40% - Ênfase2 12" xfId="361"/>
    <cellStyle name="40% - Ênfase2 12 2" xfId="1444"/>
    <cellStyle name="40% - Ênfase2 12 3" xfId="934"/>
    <cellStyle name="40% - Ênfase2 12 4" xfId="1986"/>
    <cellStyle name="40% - Ênfase2 13" xfId="362"/>
    <cellStyle name="40% - Ênfase2 13 2" xfId="1445"/>
    <cellStyle name="40% - Ênfase2 13 3" xfId="935"/>
    <cellStyle name="40% - Ênfase2 13 4" xfId="1987"/>
    <cellStyle name="40% - Ênfase2 14" xfId="363"/>
    <cellStyle name="40% - Ênfase2 14 2" xfId="1446"/>
    <cellStyle name="40% - Ênfase2 14 3" xfId="936"/>
    <cellStyle name="40% - Ênfase2 14 4" xfId="1988"/>
    <cellStyle name="40% - Ênfase2 15" xfId="81"/>
    <cellStyle name="40% - Ênfase2 15 2" xfId="1180"/>
    <cellStyle name="40% - Ênfase2 15 3" xfId="670"/>
    <cellStyle name="40% - Ênfase2 15 4" xfId="1723"/>
    <cellStyle name="40% - Ênfase2 16" xfId="364"/>
    <cellStyle name="40% - Ênfase2 16 2" xfId="1447"/>
    <cellStyle name="40% - Ênfase2 16 3" xfId="937"/>
    <cellStyle name="40% - Ênfase2 16 4" xfId="1989"/>
    <cellStyle name="40% - Ênfase2 17" xfId="366"/>
    <cellStyle name="40% - Ênfase2 17 2" xfId="1449"/>
    <cellStyle name="40% - Ênfase2 17 3" xfId="939"/>
    <cellStyle name="40% - Ênfase2 17 4" xfId="1991"/>
    <cellStyle name="40% - Ênfase2 18" xfId="315"/>
    <cellStyle name="40% - Ênfase2 18 2" xfId="1402"/>
    <cellStyle name="40% - Ênfase2 18 3" xfId="893"/>
    <cellStyle name="40% - Ênfase2 18 4" xfId="1945"/>
    <cellStyle name="40% - Ênfase2 19" xfId="369"/>
    <cellStyle name="40% - Ênfase2 19 2" xfId="1451"/>
    <cellStyle name="40% - Ênfase2 19 3" xfId="941"/>
    <cellStyle name="40% - Ênfase2 19 4" xfId="1993"/>
    <cellStyle name="40% - Ênfase2 2" xfId="371"/>
    <cellStyle name="40% - Ênfase2 2 2" xfId="373"/>
    <cellStyle name="40% - Ênfase2 2 2 2" xfId="1455"/>
    <cellStyle name="40% - Ênfase2 2 2 3" xfId="945"/>
    <cellStyle name="40% - Ênfase2 2 2 4" xfId="1997"/>
    <cellStyle name="40% - Ênfase2 2 3" xfId="1453"/>
    <cellStyle name="40% - Ênfase2 2 4" xfId="943"/>
    <cellStyle name="40% - Ênfase2 2 5" xfId="1995"/>
    <cellStyle name="40% - Ênfase2 20" xfId="82"/>
    <cellStyle name="40% - Ênfase2 20 2" xfId="1181"/>
    <cellStyle name="40% - Ênfase2 20 3" xfId="671"/>
    <cellStyle name="40% - Ênfase2 20 4" xfId="1724"/>
    <cellStyle name="40% - Ênfase2 21" xfId="365"/>
    <cellStyle name="40% - Ênfase2 21 2" xfId="1448"/>
    <cellStyle name="40% - Ênfase2 21 3" xfId="938"/>
    <cellStyle name="40% - Ênfase2 21 4" xfId="1990"/>
    <cellStyle name="40% - Ênfase2 22" xfId="367"/>
    <cellStyle name="40% - Ênfase2 3" xfId="125"/>
    <cellStyle name="40% - Ênfase2 3 2" xfId="374"/>
    <cellStyle name="40% - Ênfase2 3 2 2" xfId="1456"/>
    <cellStyle name="40% - Ênfase2 3 2 3" xfId="946"/>
    <cellStyle name="40% - Ênfase2 3 2 4" xfId="1998"/>
    <cellStyle name="40% - Ênfase2 3 3" xfId="1221"/>
    <cellStyle name="40% - Ênfase2 3 4" xfId="712"/>
    <cellStyle name="40% - Ênfase2 3 5" xfId="1764"/>
    <cellStyle name="40% - Ênfase2 4" xfId="51"/>
    <cellStyle name="40% - Ênfase2 4 2" xfId="2"/>
    <cellStyle name="40% - Ênfase2 4 2 2" xfId="1112"/>
    <cellStyle name="40% - Ênfase2 4 2 3" xfId="604"/>
    <cellStyle name="40% - Ênfase2 4 2 4" xfId="1658"/>
    <cellStyle name="40% - Ênfase2 4 3" xfId="1150"/>
    <cellStyle name="40% - Ênfase2 4 4" xfId="641"/>
    <cellStyle name="40% - Ênfase2 4 5" xfId="1695"/>
    <cellStyle name="40% - Ênfase2 5" xfId="375"/>
    <cellStyle name="40% - Ênfase2 5 2" xfId="376"/>
    <cellStyle name="40% - Ênfase2 5 2 2" xfId="1458"/>
    <cellStyle name="40% - Ênfase2 5 2 3" xfId="948"/>
    <cellStyle name="40% - Ênfase2 5 2 4" xfId="2000"/>
    <cellStyle name="40% - Ênfase2 5 3" xfId="1457"/>
    <cellStyle name="40% - Ênfase2 5 4" xfId="947"/>
    <cellStyle name="40% - Ênfase2 5 5" xfId="1999"/>
    <cellStyle name="40% - Ênfase2 6" xfId="378"/>
    <cellStyle name="40% - Ênfase2 6 2" xfId="379"/>
    <cellStyle name="40% - Ênfase2 6 2 2" xfId="1460"/>
    <cellStyle name="40% - Ênfase2 6 2 3" xfId="950"/>
    <cellStyle name="40% - Ênfase2 6 2 4" xfId="2002"/>
    <cellStyle name="40% - Ênfase2 6 3" xfId="1459"/>
    <cellStyle name="40% - Ênfase2 6 4" xfId="949"/>
    <cellStyle name="40% - Ênfase2 6 5" xfId="2001"/>
    <cellStyle name="40% - Ênfase2 7" xfId="381"/>
    <cellStyle name="40% - Ênfase2 7 2" xfId="339"/>
    <cellStyle name="40% - Ênfase2 7 2 2" xfId="1424"/>
    <cellStyle name="40% - Ênfase2 7 2 3" xfId="914"/>
    <cellStyle name="40% - Ênfase2 7 2 4" xfId="1966"/>
    <cellStyle name="40% - Ênfase2 7 3" xfId="1461"/>
    <cellStyle name="40% - Ênfase2 7 4" xfId="951"/>
    <cellStyle name="40% - Ênfase2 7 5" xfId="2003"/>
    <cellStyle name="40% - Ênfase2 8" xfId="382"/>
    <cellStyle name="40% - Ênfase2 8 2" xfId="370"/>
    <cellStyle name="40% - Ênfase2 8 2 2" xfId="1452"/>
    <cellStyle name="40% - Ênfase2 8 2 3" xfId="942"/>
    <cellStyle name="40% - Ênfase2 8 2 4" xfId="1994"/>
    <cellStyle name="40% - Ênfase2 8 3" xfId="1462"/>
    <cellStyle name="40% - Ênfase2 8 4" xfId="952"/>
    <cellStyle name="40% - Ênfase2 8 5" xfId="2004"/>
    <cellStyle name="40% - Ênfase2 9" xfId="383"/>
    <cellStyle name="40% - Ênfase2 9 2" xfId="74"/>
    <cellStyle name="40% - Ênfase2 9 2 2" xfId="1173"/>
    <cellStyle name="40% - Ênfase2 9 2 3" xfId="663"/>
    <cellStyle name="40% - Ênfase2 9 2 4" xfId="1716"/>
    <cellStyle name="40% - Ênfase2 9 3" xfId="1463"/>
    <cellStyle name="40% - Ênfase2 9 4" xfId="953"/>
    <cellStyle name="40% - Ênfase2 9 5" xfId="2005"/>
    <cellStyle name="40% - Ênfase3 10" xfId="165"/>
    <cellStyle name="40% - Ênfase3 10 2" xfId="368"/>
    <cellStyle name="40% - Ênfase3 10 2 2" xfId="1450"/>
    <cellStyle name="40% - Ênfase3 10 2 3" xfId="940"/>
    <cellStyle name="40% - Ênfase3 10 2 4" xfId="1992"/>
    <cellStyle name="40% - Ênfase3 10 3" xfId="1261"/>
    <cellStyle name="40% - Ênfase3 10 4" xfId="752"/>
    <cellStyle name="40% - Ênfase3 10 5" xfId="1804"/>
    <cellStyle name="40% - Ênfase3 11" xfId="384"/>
    <cellStyle name="40% - Ênfase3 11 2" xfId="1464"/>
    <cellStyle name="40% - Ênfase3 11 3" xfId="954"/>
    <cellStyle name="40% - Ênfase3 11 4" xfId="2006"/>
    <cellStyle name="40% - Ênfase3 12" xfId="385"/>
    <cellStyle name="40% - Ênfase3 12 2" xfId="1465"/>
    <cellStyle name="40% - Ênfase3 12 3" xfId="955"/>
    <cellStyle name="40% - Ênfase3 12 4" xfId="2007"/>
    <cellStyle name="40% - Ênfase3 13" xfId="386"/>
    <cellStyle name="40% - Ênfase3 13 2" xfId="1466"/>
    <cellStyle name="40% - Ênfase3 13 3" xfId="956"/>
    <cellStyle name="40% - Ênfase3 13 4" xfId="2008"/>
    <cellStyle name="40% - Ênfase3 14" xfId="387"/>
    <cellStyle name="40% - Ênfase3 14 2" xfId="1467"/>
    <cellStyle name="40% - Ênfase3 14 3" xfId="957"/>
    <cellStyle name="40% - Ênfase3 14 4" xfId="2009"/>
    <cellStyle name="40% - Ênfase3 15" xfId="388"/>
    <cellStyle name="40% - Ênfase3 15 2" xfId="1468"/>
    <cellStyle name="40% - Ênfase3 15 3" xfId="958"/>
    <cellStyle name="40% - Ênfase3 15 4" xfId="2010"/>
    <cellStyle name="40% - Ênfase3 16" xfId="186"/>
    <cellStyle name="40% - Ênfase3 16 2" xfId="1281"/>
    <cellStyle name="40% - Ênfase3 16 3" xfId="772"/>
    <cellStyle name="40% - Ênfase3 16 4" xfId="1824"/>
    <cellStyle name="40% - Ênfase3 17" xfId="391"/>
    <cellStyle name="40% - Ênfase3 17 2" xfId="1471"/>
    <cellStyle name="40% - Ênfase3 17 3" xfId="961"/>
    <cellStyle name="40% - Ênfase3 17 4" xfId="2013"/>
    <cellStyle name="40% - Ênfase3 18" xfId="393"/>
    <cellStyle name="40% - Ênfase3 18 2" xfId="1472"/>
    <cellStyle name="40% - Ênfase3 18 3" xfId="962"/>
    <cellStyle name="40% - Ênfase3 18 4" xfId="2014"/>
    <cellStyle name="40% - Ênfase3 19" xfId="396"/>
    <cellStyle name="40% - Ênfase3 19 2" xfId="1474"/>
    <cellStyle name="40% - Ênfase3 19 3" xfId="964"/>
    <cellStyle name="40% - Ênfase3 19 4" xfId="2016"/>
    <cellStyle name="40% - Ênfase3 2" xfId="73"/>
    <cellStyle name="40% - Ênfase3 2 2" xfId="76"/>
    <cellStyle name="40% - Ênfase3 2 2 2" xfId="1175"/>
    <cellStyle name="40% - Ênfase3 2 2 3" xfId="665"/>
    <cellStyle name="40% - Ênfase3 2 2 4" xfId="1718"/>
    <cellStyle name="40% - Ênfase3 2 3" xfId="1172"/>
    <cellStyle name="40% - Ênfase3 2 4" xfId="662"/>
    <cellStyle name="40% - Ênfase3 2 5" xfId="1715"/>
    <cellStyle name="40% - Ênfase3 20" xfId="389"/>
    <cellStyle name="40% - Ênfase3 20 2" xfId="1469"/>
    <cellStyle name="40% - Ênfase3 20 3" xfId="959"/>
    <cellStyle name="40% - Ênfase3 20 4" xfId="2011"/>
    <cellStyle name="40% - Ênfase3 21" xfId="187"/>
    <cellStyle name="40% - Ênfase3 21 2" xfId="1282"/>
    <cellStyle name="40% - Ênfase3 21 3" xfId="773"/>
    <cellStyle name="40% - Ênfase3 21 4" xfId="1825"/>
    <cellStyle name="40% - Ênfase3 22" xfId="392"/>
    <cellStyle name="40% - Ênfase3 3" xfId="78"/>
    <cellStyle name="40% - Ênfase3 3 2" xfId="83"/>
    <cellStyle name="40% - Ênfase3 3 2 2" xfId="1182"/>
    <cellStyle name="40% - Ênfase3 3 2 3" xfId="672"/>
    <cellStyle name="40% - Ênfase3 3 2 4" xfId="1725"/>
    <cellStyle name="40% - Ênfase3 3 3" xfId="1177"/>
    <cellStyle name="40% - Ênfase3 3 4" xfId="667"/>
    <cellStyle name="40% - Ênfase3 3 5" xfId="1720"/>
    <cellStyle name="40% - Ênfase3 4" xfId="43"/>
    <cellStyle name="40% - Ênfase3 4 2" xfId="85"/>
    <cellStyle name="40% - Ênfase3 4 2 2" xfId="1184"/>
    <cellStyle name="40% - Ênfase3 4 2 3" xfId="674"/>
    <cellStyle name="40% - Ênfase3 4 2 4" xfId="1727"/>
    <cellStyle name="40% - Ênfase3 4 3" xfId="1144"/>
    <cellStyle name="40% - Ênfase3 4 4" xfId="635"/>
    <cellStyle name="40% - Ênfase3 4 5" xfId="1689"/>
    <cellStyle name="40% - Ênfase3 5" xfId="87"/>
    <cellStyle name="40% - Ênfase3 5 2" xfId="91"/>
    <cellStyle name="40% - Ênfase3 5 2 2" xfId="1190"/>
    <cellStyle name="40% - Ênfase3 5 2 3" xfId="680"/>
    <cellStyle name="40% - Ênfase3 5 2 4" xfId="1733"/>
    <cellStyle name="40% - Ênfase3 5 3" xfId="1186"/>
    <cellStyle name="40% - Ênfase3 5 4" xfId="676"/>
    <cellStyle name="40% - Ênfase3 5 5" xfId="1729"/>
    <cellStyle name="40% - Ênfase3 6" xfId="398"/>
    <cellStyle name="40% - Ênfase3 6 2" xfId="400"/>
    <cellStyle name="40% - Ênfase3 6 2 2" xfId="1477"/>
    <cellStyle name="40% - Ênfase3 6 2 3" xfId="967"/>
    <cellStyle name="40% - Ênfase3 6 2 4" xfId="2019"/>
    <cellStyle name="40% - Ênfase3 6 3" xfId="1475"/>
    <cellStyle name="40% - Ênfase3 6 4" xfId="965"/>
    <cellStyle name="40% - Ênfase3 6 5" xfId="2017"/>
    <cellStyle name="40% - Ênfase3 7" xfId="402"/>
    <cellStyle name="40% - Ênfase3 7 2" xfId="21"/>
    <cellStyle name="40% - Ênfase3 7 2 2" xfId="1126"/>
    <cellStyle name="40% - Ênfase3 7 2 3" xfId="618"/>
    <cellStyle name="40% - Ênfase3 7 2 4" xfId="1672"/>
    <cellStyle name="40% - Ênfase3 7 3" xfId="1478"/>
    <cellStyle name="40% - Ênfase3 7 4" xfId="968"/>
    <cellStyle name="40% - Ênfase3 7 5" xfId="2020"/>
    <cellStyle name="40% - Ênfase3 8" xfId="403"/>
    <cellStyle name="40% - Ênfase3 8 2" xfId="390"/>
    <cellStyle name="40% - Ênfase3 8 2 2" xfId="1470"/>
    <cellStyle name="40% - Ênfase3 8 2 3" xfId="960"/>
    <cellStyle name="40% - Ênfase3 8 2 4" xfId="2012"/>
    <cellStyle name="40% - Ênfase3 8 3" xfId="1479"/>
    <cellStyle name="40% - Ênfase3 8 4" xfId="969"/>
    <cellStyle name="40% - Ênfase3 8 5" xfId="2021"/>
    <cellStyle name="40% - Ênfase3 9" xfId="26"/>
    <cellStyle name="40% - Ênfase3 9 2" xfId="404"/>
    <cellStyle name="40% - Ênfase3 9 2 2" xfId="1480"/>
    <cellStyle name="40% - Ênfase3 9 2 3" xfId="970"/>
    <cellStyle name="40% - Ênfase3 9 2 4" xfId="2022"/>
    <cellStyle name="40% - Ênfase3 9 3" xfId="1129"/>
    <cellStyle name="40% - Ênfase3 9 4" xfId="621"/>
    <cellStyle name="40% - Ênfase3 9 5" xfId="1675"/>
    <cellStyle name="40% - Ênfase4 10" xfId="405"/>
    <cellStyle name="40% - Ênfase4 10 2" xfId="407"/>
    <cellStyle name="40% - Ênfase4 10 2 2" xfId="1482"/>
    <cellStyle name="40% - Ênfase4 10 2 3" xfId="972"/>
    <cellStyle name="40% - Ênfase4 10 2 4" xfId="2024"/>
    <cellStyle name="40% - Ênfase4 10 3" xfId="1481"/>
    <cellStyle name="40% - Ênfase4 10 4" xfId="971"/>
    <cellStyle name="40% - Ênfase4 10 5" xfId="2023"/>
    <cellStyle name="40% - Ênfase4 11" xfId="410"/>
    <cellStyle name="40% - Ênfase4 11 2" xfId="1485"/>
    <cellStyle name="40% - Ênfase4 11 3" xfId="975"/>
    <cellStyle name="40% - Ênfase4 11 4" xfId="2027"/>
    <cellStyle name="40% - Ênfase4 12" xfId="412"/>
    <cellStyle name="40% - Ênfase4 12 2" xfId="1486"/>
    <cellStyle name="40% - Ênfase4 12 3" xfId="976"/>
    <cellStyle name="40% - Ênfase4 12 4" xfId="2028"/>
    <cellStyle name="40% - Ênfase4 13" xfId="413"/>
    <cellStyle name="40% - Ênfase4 13 2" xfId="1487"/>
    <cellStyle name="40% - Ênfase4 13 3" xfId="977"/>
    <cellStyle name="40% - Ênfase4 13 4" xfId="2029"/>
    <cellStyle name="40% - Ênfase4 14" xfId="414"/>
    <cellStyle name="40% - Ênfase4 14 2" xfId="1488"/>
    <cellStyle name="40% - Ênfase4 14 3" xfId="978"/>
    <cellStyle name="40% - Ênfase4 14 4" xfId="2030"/>
    <cellStyle name="40% - Ênfase4 15" xfId="415"/>
    <cellStyle name="40% - Ênfase4 15 2" xfId="1489"/>
    <cellStyle name="40% - Ênfase4 15 3" xfId="979"/>
    <cellStyle name="40% - Ênfase4 15 4" xfId="2031"/>
    <cellStyle name="40% - Ênfase4 16" xfId="202"/>
    <cellStyle name="40% - Ênfase4 16 2" xfId="1297"/>
    <cellStyle name="40% - Ênfase4 16 3" xfId="788"/>
    <cellStyle name="40% - Ênfase4 16 4" xfId="1840"/>
    <cellStyle name="40% - Ênfase4 17" xfId="418"/>
    <cellStyle name="40% - Ênfase4 17 2" xfId="1492"/>
    <cellStyle name="40% - Ênfase4 17 3" xfId="982"/>
    <cellStyle name="40% - Ênfase4 17 4" xfId="2034"/>
    <cellStyle name="40% - Ênfase4 18" xfId="421"/>
    <cellStyle name="40% - Ênfase4 18 2" xfId="1494"/>
    <cellStyle name="40% - Ênfase4 18 3" xfId="984"/>
    <cellStyle name="40% - Ênfase4 18 4" xfId="2036"/>
    <cellStyle name="40% - Ênfase4 19" xfId="423"/>
    <cellStyle name="40% - Ênfase4 19 2" xfId="1496"/>
    <cellStyle name="40% - Ênfase4 19 3" xfId="986"/>
    <cellStyle name="40% - Ênfase4 19 4" xfId="2038"/>
    <cellStyle name="40% - Ênfase4 2" xfId="138"/>
    <cellStyle name="40% - Ênfase4 2 2" xfId="143"/>
    <cellStyle name="40% - Ênfase4 2 2 2" xfId="1239"/>
    <cellStyle name="40% - Ênfase4 2 2 3" xfId="730"/>
    <cellStyle name="40% - Ênfase4 2 2 4" xfId="1782"/>
    <cellStyle name="40% - Ênfase4 2 3" xfId="1234"/>
    <cellStyle name="40% - Ênfase4 2 4" xfId="725"/>
    <cellStyle name="40% - Ênfase4 2 5" xfId="1777"/>
    <cellStyle name="40% - Ênfase4 20" xfId="416"/>
    <cellStyle name="40% - Ênfase4 20 2" xfId="1490"/>
    <cellStyle name="40% - Ênfase4 20 3" xfId="980"/>
    <cellStyle name="40% - Ênfase4 20 4" xfId="2032"/>
    <cellStyle name="40% - Ênfase4 21" xfId="203"/>
    <cellStyle name="40% - Ênfase4 21 2" xfId="1298"/>
    <cellStyle name="40% - Ênfase4 21 3" xfId="789"/>
    <cellStyle name="40% - Ênfase4 21 4" xfId="1841"/>
    <cellStyle name="40% - Ênfase4 22" xfId="419"/>
    <cellStyle name="40% - Ênfase4 3" xfId="133"/>
    <cellStyle name="40% - Ênfase4 3 2" xfId="148"/>
    <cellStyle name="40% - Ênfase4 3 2 2" xfId="1244"/>
    <cellStyle name="40% - Ênfase4 3 2 3" xfId="735"/>
    <cellStyle name="40% - Ênfase4 3 2 4" xfId="1787"/>
    <cellStyle name="40% - Ênfase4 3 3" xfId="1229"/>
    <cellStyle name="40% - Ênfase4 3 4" xfId="720"/>
    <cellStyle name="40% - Ênfase4 3 5" xfId="1772"/>
    <cellStyle name="40% - Ênfase4 4" xfId="151"/>
    <cellStyle name="40% - Ênfase4 4 2" xfId="154"/>
    <cellStyle name="40% - Ênfase4 4 2 2" xfId="1250"/>
    <cellStyle name="40% - Ênfase4 4 2 3" xfId="741"/>
    <cellStyle name="40% - Ênfase4 4 2 4" xfId="1793"/>
    <cellStyle name="40% - Ênfase4 4 3" xfId="1247"/>
    <cellStyle name="40% - Ênfase4 4 4" xfId="738"/>
    <cellStyle name="40% - Ênfase4 4 5" xfId="1790"/>
    <cellStyle name="40% - Ênfase4 5" xfId="157"/>
    <cellStyle name="40% - Ênfase4 5 2" xfId="159"/>
    <cellStyle name="40% - Ênfase4 5 2 2" xfId="1255"/>
    <cellStyle name="40% - Ênfase4 5 2 3" xfId="746"/>
    <cellStyle name="40% - Ênfase4 5 2 4" xfId="1798"/>
    <cellStyle name="40% - Ênfase4 5 3" xfId="1253"/>
    <cellStyle name="40% - Ênfase4 5 4" xfId="744"/>
    <cellStyle name="40% - Ênfase4 5 5" xfId="1796"/>
    <cellStyle name="40% - Ênfase4 6" xfId="425"/>
    <cellStyle name="40% - Ênfase4 6 2" xfId="426"/>
    <cellStyle name="40% - Ênfase4 6 2 2" xfId="1498"/>
    <cellStyle name="40% - Ênfase4 6 2 3" xfId="988"/>
    <cellStyle name="40% - Ênfase4 6 2 4" xfId="2040"/>
    <cellStyle name="40% - Ênfase4 6 3" xfId="1497"/>
    <cellStyle name="40% - Ênfase4 6 4" xfId="987"/>
    <cellStyle name="40% - Ênfase4 6 5" xfId="2039"/>
    <cellStyle name="40% - Ênfase4 7" xfId="97"/>
    <cellStyle name="40% - Ênfase4 7 2" xfId="296"/>
    <cellStyle name="40% - Ênfase4 7 2 2" xfId="1384"/>
    <cellStyle name="40% - Ênfase4 7 2 3" xfId="875"/>
    <cellStyle name="40% - Ênfase4 7 2 4" xfId="1927"/>
    <cellStyle name="40% - Ênfase4 7 3" xfId="1195"/>
    <cellStyle name="40% - Ênfase4 7 4" xfId="685"/>
    <cellStyle name="40% - Ênfase4 7 5" xfId="1738"/>
    <cellStyle name="40% - Ênfase4 8" xfId="427"/>
    <cellStyle name="40% - Ênfase4 8 2" xfId="428"/>
    <cellStyle name="40% - Ênfase4 8 2 2" xfId="1500"/>
    <cellStyle name="40% - Ênfase4 8 2 3" xfId="990"/>
    <cellStyle name="40% - Ênfase4 8 2 4" xfId="2042"/>
    <cellStyle name="40% - Ênfase4 8 3" xfId="1499"/>
    <cellStyle name="40% - Ênfase4 8 4" xfId="989"/>
    <cellStyle name="40% - Ênfase4 8 5" xfId="2041"/>
    <cellStyle name="40% - Ênfase4 9" xfId="429"/>
    <cellStyle name="40% - Ênfase4 9 2" xfId="430"/>
    <cellStyle name="40% - Ênfase4 9 2 2" xfId="1502"/>
    <cellStyle name="40% - Ênfase4 9 2 3" xfId="992"/>
    <cellStyle name="40% - Ênfase4 9 2 4" xfId="2044"/>
    <cellStyle name="40% - Ênfase4 9 3" xfId="1501"/>
    <cellStyle name="40% - Ênfase4 9 4" xfId="991"/>
    <cellStyle name="40% - Ênfase4 9 5" xfId="2043"/>
    <cellStyle name="40% - Ênfase5 10" xfId="431"/>
    <cellStyle name="40% - Ênfase5 10 2" xfId="48"/>
    <cellStyle name="40% - Ênfase5 10 2 2" xfId="1148"/>
    <cellStyle name="40% - Ênfase5 10 2 3" xfId="639"/>
    <cellStyle name="40% - Ênfase5 10 2 4" xfId="1693"/>
    <cellStyle name="40% - Ênfase5 10 3" xfId="1503"/>
    <cellStyle name="40% - Ênfase5 10 4" xfId="993"/>
    <cellStyle name="40% - Ênfase5 10 5" xfId="2045"/>
    <cellStyle name="40% - Ênfase5 11" xfId="433"/>
    <cellStyle name="40% - Ênfase5 11 2" xfId="1504"/>
    <cellStyle name="40% - Ênfase5 11 3" xfId="994"/>
    <cellStyle name="40% - Ênfase5 11 4" xfId="2046"/>
    <cellStyle name="40% - Ênfase5 12" xfId="435"/>
    <cellStyle name="40% - Ênfase5 12 2" xfId="1505"/>
    <cellStyle name="40% - Ênfase5 12 3" xfId="995"/>
    <cellStyle name="40% - Ênfase5 12 4" xfId="2047"/>
    <cellStyle name="40% - Ênfase5 13" xfId="436"/>
    <cellStyle name="40% - Ênfase5 13 2" xfId="1506"/>
    <cellStyle name="40% - Ênfase5 13 3" xfId="996"/>
    <cellStyle name="40% - Ênfase5 13 4" xfId="2048"/>
    <cellStyle name="40% - Ênfase5 14" xfId="372"/>
    <cellStyle name="40% - Ênfase5 14 2" xfId="1454"/>
    <cellStyle name="40% - Ênfase5 14 3" xfId="944"/>
    <cellStyle name="40% - Ênfase5 14 4" xfId="1996"/>
    <cellStyle name="40% - Ênfase5 15" xfId="438"/>
    <cellStyle name="40% - Ênfase5 15 2" xfId="1507"/>
    <cellStyle name="40% - Ênfase5 15 3" xfId="997"/>
    <cellStyle name="40% - Ênfase5 15 4" xfId="2049"/>
    <cellStyle name="40% - Ênfase5 16" xfId="443"/>
    <cellStyle name="40% - Ênfase5 16 2" xfId="1512"/>
    <cellStyle name="40% - Ênfase5 16 3" xfId="1001"/>
    <cellStyle name="40% - Ênfase5 16 4" xfId="2053"/>
    <cellStyle name="40% - Ênfase5 17" xfId="276"/>
    <cellStyle name="40% - Ênfase5 17 2" xfId="1366"/>
    <cellStyle name="40% - Ênfase5 17 3" xfId="857"/>
    <cellStyle name="40% - Ênfase5 17 4" xfId="1909"/>
    <cellStyle name="40% - Ênfase5 18" xfId="445"/>
    <cellStyle name="40% - Ênfase5 18 2" xfId="1514"/>
    <cellStyle name="40% - Ênfase5 18 3" xfId="1003"/>
    <cellStyle name="40% - Ênfase5 18 4" xfId="2055"/>
    <cellStyle name="40% - Ênfase5 19" xfId="446"/>
    <cellStyle name="40% - Ênfase5 19 2" xfId="1515"/>
    <cellStyle name="40% - Ênfase5 19 3" xfId="1004"/>
    <cellStyle name="40% - Ênfase5 19 4" xfId="2056"/>
    <cellStyle name="40% - Ênfase5 2" xfId="192"/>
    <cellStyle name="40% - Ênfase5 2 2" xfId="194"/>
    <cellStyle name="40% - Ênfase5 2 2 2" xfId="1289"/>
    <cellStyle name="40% - Ênfase5 2 2 3" xfId="780"/>
    <cellStyle name="40% - Ênfase5 2 2 4" xfId="1832"/>
    <cellStyle name="40% - Ênfase5 2 3" xfId="1287"/>
    <cellStyle name="40% - Ênfase5 2 4" xfId="778"/>
    <cellStyle name="40% - Ênfase5 2 5" xfId="1830"/>
    <cellStyle name="40% - Ênfase5 20" xfId="439"/>
    <cellStyle name="40% - Ênfase5 20 2" xfId="1508"/>
    <cellStyle name="40% - Ênfase5 20 3" xfId="998"/>
    <cellStyle name="40% - Ênfase5 20 4" xfId="2050"/>
    <cellStyle name="40% - Ênfase5 21" xfId="444"/>
    <cellStyle name="40% - Ênfase5 21 2" xfId="1513"/>
    <cellStyle name="40% - Ênfase5 21 3" xfId="1002"/>
    <cellStyle name="40% - Ênfase5 21 4" xfId="2054"/>
    <cellStyle name="40% - Ênfase5 22" xfId="277"/>
    <cellStyle name="40% - Ênfase5 3" xfId="142"/>
    <cellStyle name="40% - Ênfase5 3 2" xfId="98"/>
    <cellStyle name="40% - Ênfase5 3 2 2" xfId="1196"/>
    <cellStyle name="40% - Ênfase5 3 2 3" xfId="686"/>
    <cellStyle name="40% - Ênfase5 3 2 4" xfId="1739"/>
    <cellStyle name="40% - Ênfase5 3 3" xfId="1238"/>
    <cellStyle name="40% - Ênfase5 3 4" xfId="729"/>
    <cellStyle name="40% - Ênfase5 3 5" xfId="1781"/>
    <cellStyle name="40% - Ênfase5 4" xfId="196"/>
    <cellStyle name="40% - Ênfase5 4 2" xfId="200"/>
    <cellStyle name="40% - Ênfase5 4 2 2" xfId="1295"/>
    <cellStyle name="40% - Ênfase5 4 2 3" xfId="786"/>
    <cellStyle name="40% - Ênfase5 4 2 4" xfId="1838"/>
    <cellStyle name="40% - Ênfase5 4 3" xfId="1291"/>
    <cellStyle name="40% - Ênfase5 4 4" xfId="782"/>
    <cellStyle name="40% - Ênfase5 4 5" xfId="1834"/>
    <cellStyle name="40% - Ênfase5 5" xfId="204"/>
    <cellStyle name="40% - Ênfase5 5 2" xfId="27"/>
    <cellStyle name="40% - Ênfase5 5 2 2" xfId="1130"/>
    <cellStyle name="40% - Ênfase5 5 2 3" xfId="622"/>
    <cellStyle name="40% - Ênfase5 5 2 4" xfId="1676"/>
    <cellStyle name="40% - Ênfase5 5 3" xfId="1299"/>
    <cellStyle name="40% - Ênfase5 5 4" xfId="790"/>
    <cellStyle name="40% - Ênfase5 5 5" xfId="1842"/>
    <cellStyle name="40% - Ênfase5 6" xfId="257"/>
    <cellStyle name="40% - Ênfase5 6 2" xfId="447"/>
    <cellStyle name="40% - Ênfase5 6 2 2" xfId="1516"/>
    <cellStyle name="40% - Ênfase5 6 2 3" xfId="1005"/>
    <cellStyle name="40% - Ênfase5 6 2 4" xfId="2057"/>
    <cellStyle name="40% - Ênfase5 6 3" xfId="1347"/>
    <cellStyle name="40% - Ênfase5 6 4" xfId="838"/>
    <cellStyle name="40% - Ênfase5 6 5" xfId="1890"/>
    <cellStyle name="40% - Ênfase5 7" xfId="259"/>
    <cellStyle name="40% - Ênfase5 7 2" xfId="448"/>
    <cellStyle name="40% - Ênfase5 7 2 2" xfId="1517"/>
    <cellStyle name="40% - Ênfase5 7 2 3" xfId="1006"/>
    <cellStyle name="40% - Ênfase5 7 2 4" xfId="2058"/>
    <cellStyle name="40% - Ênfase5 7 3" xfId="1349"/>
    <cellStyle name="40% - Ênfase5 7 4" xfId="840"/>
    <cellStyle name="40% - Ênfase5 7 5" xfId="1892"/>
    <cellStyle name="40% - Ênfase5 8" xfId="261"/>
    <cellStyle name="40% - Ênfase5 8 2" xfId="166"/>
    <cellStyle name="40% - Ênfase5 8 2 2" xfId="1262"/>
    <cellStyle name="40% - Ênfase5 8 2 3" xfId="753"/>
    <cellStyle name="40% - Ênfase5 8 2 4" xfId="1805"/>
    <cellStyle name="40% - Ênfase5 8 3" xfId="1351"/>
    <cellStyle name="40% - Ênfase5 8 4" xfId="842"/>
    <cellStyle name="40% - Ênfase5 8 5" xfId="1894"/>
    <cellStyle name="40% - Ênfase5 9" xfId="264"/>
    <cellStyle name="40% - Ênfase5 9 2" xfId="442"/>
    <cellStyle name="40% - Ênfase5 9 2 2" xfId="1511"/>
    <cellStyle name="40% - Ênfase5 9 2 3" xfId="1000"/>
    <cellStyle name="40% - Ênfase5 9 2 4" xfId="2052"/>
    <cellStyle name="40% - Ênfase5 9 3" xfId="1354"/>
    <cellStyle name="40% - Ênfase5 9 4" xfId="845"/>
    <cellStyle name="40% - Ênfase5 9 5" xfId="1897"/>
    <cellStyle name="40% - Ênfase6 10" xfId="449"/>
    <cellStyle name="40% - Ênfase6 10 2" xfId="313"/>
    <cellStyle name="40% - Ênfase6 10 2 2" xfId="1400"/>
    <cellStyle name="40% - Ênfase6 10 2 3" xfId="891"/>
    <cellStyle name="40% - Ênfase6 10 2 4" xfId="1943"/>
    <cellStyle name="40% - Ênfase6 10 3" xfId="1518"/>
    <cellStyle name="40% - Ênfase6 10 4" xfId="1007"/>
    <cellStyle name="40% - Ênfase6 10 5" xfId="2059"/>
    <cellStyle name="40% - Ênfase6 11" xfId="450"/>
    <cellStyle name="40% - Ênfase6 11 2" xfId="1519"/>
    <cellStyle name="40% - Ênfase6 11 3" xfId="1008"/>
    <cellStyle name="40% - Ênfase6 11 4" xfId="2060"/>
    <cellStyle name="40% - Ênfase6 12" xfId="451"/>
    <cellStyle name="40% - Ênfase6 12 2" xfId="1520"/>
    <cellStyle name="40% - Ênfase6 12 3" xfId="1009"/>
    <cellStyle name="40% - Ênfase6 12 4" xfId="2061"/>
    <cellStyle name="40% - Ênfase6 13" xfId="452"/>
    <cellStyle name="40% - Ênfase6 13 2" xfId="1521"/>
    <cellStyle name="40% - Ênfase6 13 3" xfId="1010"/>
    <cellStyle name="40% - Ênfase6 13 4" xfId="2062"/>
    <cellStyle name="40% - Ênfase6 14" xfId="338"/>
    <cellStyle name="40% - Ênfase6 14 2" xfId="1423"/>
    <cellStyle name="40% - Ênfase6 14 3" xfId="913"/>
    <cellStyle name="40% - Ênfase6 14 4" xfId="1965"/>
    <cellStyle name="40% - Ênfase6 15" xfId="116"/>
    <cellStyle name="40% - Ênfase6 15 2" xfId="1213"/>
    <cellStyle name="40% - Ênfase6 15 3" xfId="703"/>
    <cellStyle name="40% - Ênfase6 15 4" xfId="1756"/>
    <cellStyle name="40% - Ênfase6 16" xfId="343"/>
    <cellStyle name="40% - Ênfase6 16 2" xfId="1428"/>
    <cellStyle name="40% - Ênfase6 16 3" xfId="918"/>
    <cellStyle name="40% - Ênfase6 16 4" xfId="1970"/>
    <cellStyle name="40% - Ênfase6 17" xfId="292"/>
    <cellStyle name="40% - Ênfase6 17 2" xfId="1381"/>
    <cellStyle name="40% - Ênfase6 17 3" xfId="872"/>
    <cellStyle name="40% - Ênfase6 17 4" xfId="1924"/>
    <cellStyle name="40% - Ênfase6 18" xfId="349"/>
    <cellStyle name="40% - Ênfase6 18 2" xfId="1433"/>
    <cellStyle name="40% - Ênfase6 18 3" xfId="923"/>
    <cellStyle name="40% - Ênfase6 18 4" xfId="1975"/>
    <cellStyle name="40% - Ênfase6 19" xfId="353"/>
    <cellStyle name="40% - Ênfase6 19 2" xfId="1436"/>
    <cellStyle name="40% - Ênfase6 19 3" xfId="926"/>
    <cellStyle name="40% - Ênfase6 19 4" xfId="1978"/>
    <cellStyle name="40% - Ênfase6 2" xfId="241"/>
    <cellStyle name="40% - Ênfase6 2 2" xfId="243"/>
    <cellStyle name="40% - Ênfase6 2 2 2" xfId="1333"/>
    <cellStyle name="40% - Ênfase6 2 2 3" xfId="824"/>
    <cellStyle name="40% - Ênfase6 2 2 4" xfId="1876"/>
    <cellStyle name="40% - Ênfase6 2 3" xfId="1331"/>
    <cellStyle name="40% - Ênfase6 2 4" xfId="822"/>
    <cellStyle name="40% - Ênfase6 2 5" xfId="1874"/>
    <cellStyle name="40% - Ênfase6 20" xfId="117"/>
    <cellStyle name="40% - Ênfase6 20 2" xfId="1214"/>
    <cellStyle name="40% - Ênfase6 20 3" xfId="704"/>
    <cellStyle name="40% - Ênfase6 20 4" xfId="1757"/>
    <cellStyle name="40% - Ênfase6 21" xfId="344"/>
    <cellStyle name="40% - Ênfase6 21 2" xfId="1429"/>
    <cellStyle name="40% - Ênfase6 21 3" xfId="919"/>
    <cellStyle name="40% - Ênfase6 21 4" xfId="1971"/>
    <cellStyle name="40% - Ênfase6 22" xfId="293"/>
    <cellStyle name="40% - Ênfase6 3" xfId="147"/>
    <cellStyle name="40% - Ênfase6 3 2" xfId="245"/>
    <cellStyle name="40% - Ênfase6 3 2 2" xfId="1335"/>
    <cellStyle name="40% - Ênfase6 3 2 3" xfId="826"/>
    <cellStyle name="40% - Ênfase6 3 2 4" xfId="1878"/>
    <cellStyle name="40% - Ênfase6 3 3" xfId="1243"/>
    <cellStyle name="40% - Ênfase6 3 4" xfId="734"/>
    <cellStyle name="40% - Ênfase6 3 5" xfId="1786"/>
    <cellStyle name="40% - Ênfase6 4" xfId="247"/>
    <cellStyle name="40% - Ênfase6 4 2" xfId="249"/>
    <cellStyle name="40% - Ênfase6 4 2 2" xfId="1339"/>
    <cellStyle name="40% - Ênfase6 4 2 3" xfId="830"/>
    <cellStyle name="40% - Ênfase6 4 2 4" xfId="1882"/>
    <cellStyle name="40% - Ênfase6 4 3" xfId="1337"/>
    <cellStyle name="40% - Ênfase6 4 4" xfId="828"/>
    <cellStyle name="40% - Ênfase6 4 5" xfId="1880"/>
    <cellStyle name="40% - Ênfase6 5" xfId="251"/>
    <cellStyle name="40% - Ênfase6 5 2" xfId="253"/>
    <cellStyle name="40% - Ênfase6 5 2 2" xfId="1343"/>
    <cellStyle name="40% - Ênfase6 5 2 3" xfId="834"/>
    <cellStyle name="40% - Ênfase6 5 2 4" xfId="1886"/>
    <cellStyle name="40% - Ênfase6 5 3" xfId="1341"/>
    <cellStyle name="40% - Ênfase6 5 4" xfId="832"/>
    <cellStyle name="40% - Ênfase6 5 5" xfId="1884"/>
    <cellStyle name="40% - Ênfase6 6" xfId="453"/>
    <cellStyle name="40% - Ênfase6 6 2" xfId="454"/>
    <cellStyle name="40% - Ênfase6 6 2 2" xfId="1523"/>
    <cellStyle name="40% - Ênfase6 6 2 3" xfId="1012"/>
    <cellStyle name="40% - Ênfase6 6 2 4" xfId="2064"/>
    <cellStyle name="40% - Ênfase6 6 3" xfId="1522"/>
    <cellStyle name="40% - Ênfase6 6 4" xfId="1011"/>
    <cellStyle name="40% - Ênfase6 6 5" xfId="2063"/>
    <cellStyle name="40% - Ênfase6 7" xfId="455"/>
    <cellStyle name="40% - Ênfase6 7 2" xfId="456"/>
    <cellStyle name="40% - Ênfase6 7 2 2" xfId="1525"/>
    <cellStyle name="40% - Ênfase6 7 2 3" xfId="1014"/>
    <cellStyle name="40% - Ênfase6 7 2 4" xfId="2066"/>
    <cellStyle name="40% - Ênfase6 7 3" xfId="1524"/>
    <cellStyle name="40% - Ênfase6 7 4" xfId="1013"/>
    <cellStyle name="40% - Ênfase6 7 5" xfId="2065"/>
    <cellStyle name="40% - Ênfase6 8" xfId="457"/>
    <cellStyle name="40% - Ênfase6 8 2" xfId="458"/>
    <cellStyle name="40% - Ênfase6 8 2 2" xfId="1527"/>
    <cellStyle name="40% - Ênfase6 8 2 3" xfId="1016"/>
    <cellStyle name="40% - Ênfase6 8 2 4" xfId="2068"/>
    <cellStyle name="40% - Ênfase6 8 3" xfId="1526"/>
    <cellStyle name="40% - Ênfase6 8 4" xfId="1015"/>
    <cellStyle name="40% - Ênfase6 8 5" xfId="2067"/>
    <cellStyle name="40% - Ênfase6 9" xfId="459"/>
    <cellStyle name="40% - Ênfase6 9 2" xfId="460"/>
    <cellStyle name="40% - Ênfase6 9 2 2" xfId="1529"/>
    <cellStyle name="40% - Ênfase6 9 2 3" xfId="1018"/>
    <cellStyle name="40% - Ênfase6 9 2 4" xfId="2070"/>
    <cellStyle name="40% - Ênfase6 9 3" xfId="1528"/>
    <cellStyle name="40% - Ênfase6 9 4" xfId="1017"/>
    <cellStyle name="40% - Ênfase6 9 5" xfId="2069"/>
    <cellStyle name="60% - Ênfase1 2" xfId="24"/>
    <cellStyle name="60% - Ênfase1 3" xfId="14"/>
    <cellStyle name="60% - Ênfase2 2" xfId="216"/>
    <cellStyle name="60% - Ênfase2 3" xfId="219"/>
    <cellStyle name="60% - Ênfase3 2" xfId="348"/>
    <cellStyle name="60% - Ênfase3 3" xfId="352"/>
    <cellStyle name="60% - Ênfase4 2" xfId="377"/>
    <cellStyle name="60% - Ênfase4 3" xfId="380"/>
    <cellStyle name="60% - Ênfase5 2" xfId="397"/>
    <cellStyle name="60% - Ênfase5 3" xfId="401"/>
    <cellStyle name="60% - Ênfase6 2" xfId="424"/>
    <cellStyle name="60% - Ênfase6 3" xfId="96"/>
    <cellStyle name="Bom 2" xfId="337"/>
    <cellStyle name="Bom 3" xfId="461"/>
    <cellStyle name="Cálculo 2" xfId="6"/>
    <cellStyle name="Cálculo 3" xfId="329"/>
    <cellStyle name="Cálculo 3 2" xfId="1416"/>
    <cellStyle name="Cálculo 3 3" xfId="1630"/>
    <cellStyle name="Cálculo 3 4" xfId="1631"/>
    <cellStyle name="Cálculo 3 5" xfId="1642"/>
    <cellStyle name="Cálculo 3 6" xfId="1643"/>
    <cellStyle name="Célula de Verificação 2" xfId="15"/>
    <cellStyle name="Célula de Verificação 3" xfId="462"/>
    <cellStyle name="Célula Vinculada 2" xfId="464"/>
    <cellStyle name="Célula Vinculada 3" xfId="466"/>
    <cellStyle name="Ênfase1 2" xfId="406"/>
    <cellStyle name="Ênfase1 3" xfId="411"/>
    <cellStyle name="Ênfase2 2" xfId="467"/>
    <cellStyle name="Ênfase2 3" xfId="468"/>
    <cellStyle name="Ênfase3 2" xfId="470"/>
    <cellStyle name="Ênfase3 3" xfId="1"/>
    <cellStyle name="Ênfase4 2" xfId="471"/>
    <cellStyle name="Ênfase4 3" xfId="472"/>
    <cellStyle name="Ênfase5 2" xfId="473"/>
    <cellStyle name="Ênfase5 3" xfId="474"/>
    <cellStyle name="Ênfase6 2" xfId="432"/>
    <cellStyle name="Ênfase6 3" xfId="434"/>
    <cellStyle name="Entrada 2" xfId="475"/>
    <cellStyle name="Entrada 3" xfId="476"/>
    <cellStyle name="Entrada 3 2" xfId="1531"/>
    <cellStyle name="Entrada 3 3" xfId="1635"/>
    <cellStyle name="Entrada 3 4" xfId="1628"/>
    <cellStyle name="Entrada 3 5" xfId="1645"/>
    <cellStyle name="Entrada 3 6" xfId="1640"/>
    <cellStyle name="Excel Built-in Normal" xfId="477"/>
    <cellStyle name="Excel_BuiltIn_Texto Explicativo 1" xfId="478"/>
    <cellStyle name="Hiperlink" xfId="13" builtinId="8"/>
    <cellStyle name="Incorreto 2" xfId="479"/>
    <cellStyle name="Incorreto 3" xfId="469"/>
    <cellStyle name="Moeda" xfId="10" builtinId="4"/>
    <cellStyle name="Moeda [0] 2" xfId="482"/>
    <cellStyle name="Moeda [0] 2 2" xfId="1534"/>
    <cellStyle name="Moeda [0] 2 3" xfId="1022"/>
    <cellStyle name="Moeda 10" xfId="1621"/>
    <cellStyle name="Moeda 11" xfId="1622"/>
    <cellStyle name="Moeda 12" xfId="1623"/>
    <cellStyle name="Moeda 13" xfId="1639"/>
    <cellStyle name="Moeda 14" xfId="1625"/>
    <cellStyle name="Moeda 15" xfId="1626"/>
    <cellStyle name="Moeda 16" xfId="1634"/>
    <cellStyle name="Moeda 17" xfId="1648"/>
    <cellStyle name="Moeda 18" xfId="1650"/>
    <cellStyle name="Moeda 19" xfId="1654"/>
    <cellStyle name="Moeda 2" xfId="483"/>
    <cellStyle name="Moeda 20" xfId="1655"/>
    <cellStyle name="Moeda 21" xfId="1656"/>
    <cellStyle name="Moeda 22" xfId="1657"/>
    <cellStyle name="Moeda 23" xfId="1653"/>
    <cellStyle name="Moeda 24" xfId="611"/>
    <cellStyle name="Moeda 25" xfId="1665"/>
    <cellStyle name="Moeda 3" xfId="484"/>
    <cellStyle name="Moeda 4" xfId="18"/>
    <cellStyle name="Moeda 5" xfId="67"/>
    <cellStyle name="Moeda 5 2" xfId="1166"/>
    <cellStyle name="Moeda 5 3" xfId="656"/>
    <cellStyle name="Moeda 6" xfId="1119"/>
    <cellStyle name="Moeda 7" xfId="1139"/>
    <cellStyle name="Moeda 8" xfId="1619"/>
    <cellStyle name="Moeda 9" xfId="1620"/>
    <cellStyle name="Neutra 2" xfId="223"/>
    <cellStyle name="Neutra 3" xfId="227"/>
    <cellStyle name="Normal" xfId="0" builtinId="0"/>
    <cellStyle name="Normal 10" xfId="485"/>
    <cellStyle name="Normal 10 2" xfId="486"/>
    <cellStyle name="Normal 10 2 2" xfId="1536"/>
    <cellStyle name="Normal 10 2 3" xfId="1024"/>
    <cellStyle name="Normal 10 3" xfId="29"/>
    <cellStyle name="Normal 10 3 2" xfId="599"/>
    <cellStyle name="Normal 10 3 2 2" xfId="1132"/>
    <cellStyle name="Normal 10 3 3" xfId="624"/>
    <cellStyle name="Normal 10 3 4" xfId="1678"/>
    <cellStyle name="Normal 10 4" xfId="1535"/>
    <cellStyle name="Normal 10 5" xfId="1023"/>
    <cellStyle name="Normal 10 6" xfId="2074"/>
    <cellStyle name="Normal 11" xfId="90"/>
    <cellStyle name="Normal 11 2" xfId="487"/>
    <cellStyle name="Normal 11 2 2" xfId="1537"/>
    <cellStyle name="Normal 11 2 3" xfId="1025"/>
    <cellStyle name="Normal 11 2 4" xfId="2075"/>
    <cellStyle name="Normal 11 3" xfId="1189"/>
    <cellStyle name="Normal 11 4" xfId="679"/>
    <cellStyle name="Normal 11 5" xfId="1732"/>
    <cellStyle name="Normal 12" xfId="488"/>
    <cellStyle name="Normal 12 2" xfId="489"/>
    <cellStyle name="Normal 12 2 2" xfId="1539"/>
    <cellStyle name="Normal 12 2 3" xfId="1027"/>
    <cellStyle name="Normal 12 2 4" xfId="2077"/>
    <cellStyle name="Normal 12 3" xfId="1538"/>
    <cellStyle name="Normal 12 4" xfId="1026"/>
    <cellStyle name="Normal 12 5" xfId="2076"/>
    <cellStyle name="Normal 13" xfId="490"/>
    <cellStyle name="Normal 13 2" xfId="163"/>
    <cellStyle name="Normal 13 2 2" xfId="1259"/>
    <cellStyle name="Normal 13 2 3" xfId="750"/>
    <cellStyle name="Normal 13 2 4" xfId="1802"/>
    <cellStyle name="Normal 13 3" xfId="1540"/>
    <cellStyle name="Normal 13 4" xfId="1028"/>
    <cellStyle name="Normal 13 5" xfId="2078"/>
    <cellStyle name="Normal 14" xfId="22"/>
    <cellStyle name="Normal 14 2" xfId="440"/>
    <cellStyle name="Normal 14 2 2" xfId="1509"/>
    <cellStyle name="Normal 14 2 3" xfId="999"/>
    <cellStyle name="Normal 14 2 4" xfId="2051"/>
    <cellStyle name="Normal 14 3" xfId="1127"/>
    <cellStyle name="Normal 14 4" xfId="619"/>
    <cellStyle name="Normal 14 5" xfId="1673"/>
    <cellStyle name="Normal 15" xfId="492"/>
    <cellStyle name="Normal 15 2" xfId="493"/>
    <cellStyle name="Normal 15 2 2" xfId="1543"/>
    <cellStyle name="Normal 15 2 3" xfId="1031"/>
    <cellStyle name="Normal 15 2 4" xfId="2081"/>
    <cellStyle name="Normal 15 3" xfId="1542"/>
    <cellStyle name="Normal 15 4" xfId="1030"/>
    <cellStyle name="Normal 15 5" xfId="2080"/>
    <cellStyle name="Normal 16" xfId="408"/>
    <cellStyle name="Normal 16 2" xfId="494"/>
    <cellStyle name="Normal 16 2 2" xfId="1544"/>
    <cellStyle name="Normal 16 2 3" xfId="1032"/>
    <cellStyle name="Normal 16 2 4" xfId="2082"/>
    <cellStyle name="Normal 16 3" xfId="1483"/>
    <cellStyle name="Normal 16 4" xfId="973"/>
    <cellStyle name="Normal 16 5" xfId="2025"/>
    <cellStyle name="Normal 17" xfId="496"/>
    <cellStyle name="Normal 17 2" xfId="497"/>
    <cellStyle name="Normal 17 2 2" xfId="1547"/>
    <cellStyle name="Normal 17 2 3" xfId="1035"/>
    <cellStyle name="Normal 17 2 4" xfId="2085"/>
    <cellStyle name="Normal 17 3" xfId="1546"/>
    <cellStyle name="Normal 17 4" xfId="1034"/>
    <cellStyle name="Normal 17 5" xfId="2084"/>
    <cellStyle name="Normal 18" xfId="499"/>
    <cellStyle name="Normal 18 2" xfId="208"/>
    <cellStyle name="Normal 18 2 2" xfId="1303"/>
    <cellStyle name="Normal 18 2 3" xfId="794"/>
    <cellStyle name="Normal 18 2 4" xfId="1846"/>
    <cellStyle name="Normal 18 3" xfId="1549"/>
    <cellStyle name="Normal 18 4" xfId="1037"/>
    <cellStyle name="Normal 18 5" xfId="2087"/>
    <cellStyle name="Normal 19" xfId="114"/>
    <cellStyle name="Normal 19 2" xfId="121"/>
    <cellStyle name="Normal 19 2 2" xfId="1217"/>
    <cellStyle name="Normal 19 2 3" xfId="708"/>
    <cellStyle name="Normal 19 2 4" xfId="1760"/>
    <cellStyle name="Normal 19 3" xfId="1211"/>
    <cellStyle name="Normal 19 4" xfId="701"/>
    <cellStyle name="Normal 19 5" xfId="1754"/>
    <cellStyle name="Normal 2" xfId="465"/>
    <cellStyle name="Normal 2 2" xfId="500"/>
    <cellStyle name="Normal 2 2 2" xfId="501"/>
    <cellStyle name="Normal 2 2 2 2" xfId="1551"/>
    <cellStyle name="Normal 2 2 2 3" xfId="1039"/>
    <cellStyle name="Normal 2 2 2 4" xfId="2089"/>
    <cellStyle name="Normal 2 2 3" xfId="1550"/>
    <cellStyle name="Normal 2 2 4" xfId="1038"/>
    <cellStyle name="Normal 2 2 5" xfId="2088"/>
    <cellStyle name="Normal 2 3" xfId="267"/>
    <cellStyle name="Normal 2 3 2" xfId="269"/>
    <cellStyle name="Normal 2 3 2 2" xfId="1359"/>
    <cellStyle name="Normal 2 3 2 3" xfId="850"/>
    <cellStyle name="Normal 2 3 2 4" xfId="1902"/>
    <cellStyle name="Normal 2 3 3" xfId="1357"/>
    <cellStyle name="Normal 2 3 4" xfId="848"/>
    <cellStyle name="Normal 2 3 5" xfId="1900"/>
    <cellStyle name="Normal 2 4" xfId="271"/>
    <cellStyle name="Normal 2 4 2" xfId="168"/>
    <cellStyle name="Normal 2 4 2 2" xfId="1264"/>
    <cellStyle name="Normal 2 4 2 3" xfId="755"/>
    <cellStyle name="Normal 2 4 2 4" xfId="1807"/>
    <cellStyle name="Normal 2 4 3" xfId="1361"/>
    <cellStyle name="Normal 2 4 4" xfId="852"/>
    <cellStyle name="Normal 2 4 5" xfId="1904"/>
    <cellStyle name="Normal 2 5" xfId="273"/>
    <cellStyle name="Normal 2 5 2" xfId="275"/>
    <cellStyle name="Normal 2 5 2 2" xfId="1365"/>
    <cellStyle name="Normal 2 5 2 3" xfId="856"/>
    <cellStyle name="Normal 2 5 2 4" xfId="1908"/>
    <cellStyle name="Normal 2 5 3" xfId="1363"/>
    <cellStyle name="Normal 2 5 4" xfId="854"/>
    <cellStyle name="Normal 2 5 5" xfId="1906"/>
    <cellStyle name="Normal 2 6" xfId="279"/>
    <cellStyle name="Normal 2 6 2" xfId="281"/>
    <cellStyle name="Normal 2 6 2 2" xfId="1370"/>
    <cellStyle name="Normal 2 6 2 3" xfId="861"/>
    <cellStyle name="Normal 2 6 2 4" xfId="1913"/>
    <cellStyle name="Normal 2 6 3" xfId="1368"/>
    <cellStyle name="Normal 2 6 4" xfId="859"/>
    <cellStyle name="Normal 2 6 5" xfId="1911"/>
    <cellStyle name="Normal 2 7" xfId="283"/>
    <cellStyle name="Normal 2 7 2" xfId="285"/>
    <cellStyle name="Normal 2 7 2 2" xfId="1374"/>
    <cellStyle name="Normal 2 7 2 3" xfId="865"/>
    <cellStyle name="Normal 2 7 2 4" xfId="1917"/>
    <cellStyle name="Normal 2 7 3" xfId="1372"/>
    <cellStyle name="Normal 2 7 4" xfId="863"/>
    <cellStyle name="Normal 2 7 5" xfId="1915"/>
    <cellStyle name="Normal 2 8" xfId="153"/>
    <cellStyle name="Normal 2 8 2" xfId="287"/>
    <cellStyle name="Normal 2 8 2 2" xfId="1376"/>
    <cellStyle name="Normal 2 8 2 3" xfId="867"/>
    <cellStyle name="Normal 2 8 2 4" xfId="1919"/>
    <cellStyle name="Normal 2 8 3" xfId="1249"/>
    <cellStyle name="Normal 2 8 4" xfId="740"/>
    <cellStyle name="Normal 2 8 5" xfId="1792"/>
    <cellStyle name="Normal 2 9" xfId="289"/>
    <cellStyle name="Normal 2 9 10" xfId="1378"/>
    <cellStyle name="Normal 2 9 11" xfId="869"/>
    <cellStyle name="Normal 2 9 12" xfId="1921"/>
    <cellStyle name="Normal 2 9 2" xfId="211"/>
    <cellStyle name="Normal 2 9 2 2" xfId="1306"/>
    <cellStyle name="Normal 2 9 2 3" xfId="797"/>
    <cellStyle name="Normal 2 9 2 4" xfId="1849"/>
    <cellStyle name="Normal 2 9 3" xfId="214"/>
    <cellStyle name="Normal 2 9 3 2" xfId="1309"/>
    <cellStyle name="Normal 2 9 3 3" xfId="800"/>
    <cellStyle name="Normal 2 9 3 4" xfId="1852"/>
    <cellStyle name="Normal 2 9 4" xfId="217"/>
    <cellStyle name="Normal 2 9 4 2" xfId="1311"/>
    <cellStyle name="Normal 2 9 4 3" xfId="802"/>
    <cellStyle name="Normal 2 9 4 4" xfId="1854"/>
    <cellStyle name="Normal 2 9 5" xfId="220"/>
    <cellStyle name="Normal 2 9 5 2" xfId="1313"/>
    <cellStyle name="Normal 2 9 5 3" xfId="804"/>
    <cellStyle name="Normal 2 9 5 4" xfId="1856"/>
    <cellStyle name="Normal 2 9 6" xfId="224"/>
    <cellStyle name="Normal 2 9 6 2" xfId="1316"/>
    <cellStyle name="Normal 2 9 6 3" xfId="807"/>
    <cellStyle name="Normal 2 9 6 4" xfId="1859"/>
    <cellStyle name="Normal 2 9 7" xfId="228"/>
    <cellStyle name="Normal 2 9 7 2" xfId="1319"/>
    <cellStyle name="Normal 2 9 7 3" xfId="810"/>
    <cellStyle name="Normal 2 9 7 4" xfId="1862"/>
    <cellStyle name="Normal 2 9 8" xfId="231"/>
    <cellStyle name="Normal 2 9 8 2" xfId="1321"/>
    <cellStyle name="Normal 2 9 8 3" xfId="812"/>
    <cellStyle name="Normal 2 9 8 4" xfId="1864"/>
    <cellStyle name="Normal 2 9 9" xfId="233"/>
    <cellStyle name="Normal 2 9 9 2" xfId="1323"/>
    <cellStyle name="Normal 2 9 9 3" xfId="814"/>
    <cellStyle name="Normal 2 9 9 4" xfId="1866"/>
    <cellStyle name="Normal 20" xfId="491"/>
    <cellStyle name="Normal 20 2" xfId="1541"/>
    <cellStyle name="Normal 20 3" xfId="1029"/>
    <cellStyle name="Normal 20 4" xfId="2079"/>
    <cellStyle name="Normal 21" xfId="409"/>
    <cellStyle name="Normal 21 2" xfId="1484"/>
    <cellStyle name="Normal 21 3" xfId="974"/>
    <cellStyle name="Normal 21 4" xfId="2026"/>
    <cellStyle name="Normal 22" xfId="495"/>
    <cellStyle name="Normal 22 2" xfId="1545"/>
    <cellStyle name="Normal 22 3" xfId="1033"/>
    <cellStyle name="Normal 22 4" xfId="2083"/>
    <cellStyle name="Normal 23" xfId="498"/>
    <cellStyle name="Normal 23 2" xfId="1548"/>
    <cellStyle name="Normal 23 3" xfId="1036"/>
    <cellStyle name="Normal 23 4" xfId="2086"/>
    <cellStyle name="Normal 24" xfId="115"/>
    <cellStyle name="Normal 24 2" xfId="1212"/>
    <cellStyle name="Normal 24 3" xfId="702"/>
    <cellStyle name="Normal 24 4" xfId="1755"/>
    <cellStyle name="Normal 25" xfId="124"/>
    <cellStyle name="Normal 25 2" xfId="1220"/>
    <cellStyle name="Normal 25 3" xfId="711"/>
    <cellStyle name="Normal 25 4" xfId="1763"/>
    <cellStyle name="Normal 26" xfId="129"/>
    <cellStyle name="Normal 26 2" xfId="1225"/>
    <cellStyle name="Normal 26 3" xfId="716"/>
    <cellStyle name="Normal 26 4" xfId="1768"/>
    <cellStyle name="Normal 27" xfId="132"/>
    <cellStyle name="Normal 27 2" xfId="1228"/>
    <cellStyle name="Normal 27 3" xfId="719"/>
    <cellStyle name="Normal 27 4" xfId="1771"/>
    <cellStyle name="Normal 28" xfId="141"/>
    <cellStyle name="Normal 28 2" xfId="1237"/>
    <cellStyle name="Normal 28 3" xfId="728"/>
    <cellStyle name="Normal 28 4" xfId="1780"/>
    <cellStyle name="Normal 29" xfId="137"/>
    <cellStyle name="Normal 29 2" xfId="1233"/>
    <cellStyle name="Normal 29 3" xfId="724"/>
    <cellStyle name="Normal 29 4" xfId="1776"/>
    <cellStyle name="Normal 3" xfId="502"/>
    <cellStyle name="Normal 30" xfId="123"/>
    <cellStyle name="Normal 30 2" xfId="1219"/>
    <cellStyle name="Normal 30 3" xfId="710"/>
    <cellStyle name="Normal 30 4" xfId="1762"/>
    <cellStyle name="Normal 31" xfId="128"/>
    <cellStyle name="Normal 31 2" xfId="1224"/>
    <cellStyle name="Normal 31 3" xfId="715"/>
    <cellStyle name="Normal 31 4" xfId="1767"/>
    <cellStyle name="Normal 32" xfId="131"/>
    <cellStyle name="Normal 32 2" xfId="1227"/>
    <cellStyle name="Normal 32 3" xfId="718"/>
    <cellStyle name="Normal 32 4" xfId="1770"/>
    <cellStyle name="Normal 33" xfId="140"/>
    <cellStyle name="Normal 33 2" xfId="1236"/>
    <cellStyle name="Normal 33 3" xfId="727"/>
    <cellStyle name="Normal 33 4" xfId="1779"/>
    <cellStyle name="Normal 34" xfId="136"/>
    <cellStyle name="Normal 34 2" xfId="1232"/>
    <cellStyle name="Normal 34 3" xfId="723"/>
    <cellStyle name="Normal 34 4" xfId="1775"/>
    <cellStyle name="Normal 35" xfId="503"/>
    <cellStyle name="Normal 35 2" xfId="594"/>
    <cellStyle name="Normal 35 2 2" xfId="2153"/>
    <cellStyle name="Normal 36" xfId="505"/>
    <cellStyle name="Normal 36 2" xfId="1553"/>
    <cellStyle name="Normal 36 3" xfId="1041"/>
    <cellStyle name="Normal 36 4" xfId="2091"/>
    <cellStyle name="Normal 37" xfId="507"/>
    <cellStyle name="Normal 38" xfId="93"/>
    <cellStyle name="Normal 38 2" xfId="1192"/>
    <cellStyle name="Normal 38 3" xfId="682"/>
    <cellStyle name="Normal 38 4" xfId="1735"/>
    <cellStyle name="Normal 39" xfId="509"/>
    <cellStyle name="Normal 39 2" xfId="1556"/>
    <cellStyle name="Normal 39 3" xfId="1044"/>
    <cellStyle name="Normal 39 4" xfId="2094"/>
    <cellStyle name="Normal 4" xfId="511"/>
    <cellStyle name="Normal 40" xfId="504"/>
    <cellStyle name="Normal 40 2" xfId="1552"/>
    <cellStyle name="Normal 40 3" xfId="1040"/>
    <cellStyle name="Normal 40 4" xfId="2090"/>
    <cellStyle name="Normal 41" xfId="506"/>
    <cellStyle name="Normal 41 2" xfId="1554"/>
    <cellStyle name="Normal 41 3" xfId="1042"/>
    <cellStyle name="Normal 41 4" xfId="2092"/>
    <cellStyle name="Normal 42" xfId="508"/>
    <cellStyle name="Normal 42 2" xfId="601"/>
    <cellStyle name="Normal 42 2 2" xfId="1555"/>
    <cellStyle name="Normal 42 3" xfId="1043"/>
    <cellStyle name="Normal 42 4" xfId="2093"/>
    <cellStyle name="Normal 43" xfId="94"/>
    <cellStyle name="Normal 43 2" xfId="1193"/>
    <cellStyle name="Normal 43 3" xfId="683"/>
    <cellStyle name="Normal 43 4" xfId="1736"/>
    <cellStyle name="Normal 44" xfId="510"/>
    <cellStyle name="Normal 45" xfId="600"/>
    <cellStyle name="Normal 45 2" xfId="1111"/>
    <cellStyle name="Normal 46" xfId="598"/>
    <cellStyle name="Normal 46 2" xfId="1649"/>
    <cellStyle name="Normal 47" xfId="603"/>
    <cellStyle name="Normal 48" xfId="2156"/>
    <cellStyle name="Normal 5" xfId="512"/>
    <cellStyle name="Normal 5 2" xfId="16"/>
    <cellStyle name="Normal 5 2 2" xfId="395"/>
    <cellStyle name="Normal 5 2 2 2" xfId="1473"/>
    <cellStyle name="Normal 5 2 2 3" xfId="963"/>
    <cellStyle name="Normal 5 2 2 4" xfId="2015"/>
    <cellStyle name="Normal 5 2 3" xfId="1122"/>
    <cellStyle name="Normal 5 2 4" xfId="614"/>
    <cellStyle name="Normal 5 2 5" xfId="1668"/>
    <cellStyle name="Normal 5 3" xfId="513"/>
    <cellStyle name="Normal 5 3 2" xfId="1558"/>
    <cellStyle name="Normal 5 3 3" xfId="1046"/>
    <cellStyle name="Normal 5 3 4" xfId="2096"/>
    <cellStyle name="Normal 5 4" xfId="1557"/>
    <cellStyle name="Normal 5 5" xfId="1045"/>
    <cellStyle name="Normal 5 6" xfId="2095"/>
    <cellStyle name="Normal 6" xfId="514"/>
    <cellStyle name="Normal 6 2" xfId="515"/>
    <cellStyle name="Normal 6 2 2" xfId="1560"/>
    <cellStyle name="Normal 6 2 3" xfId="1048"/>
    <cellStyle name="Normal 6 2 4" xfId="2098"/>
    <cellStyle name="Normal 6 3" xfId="1559"/>
    <cellStyle name="Normal 6 4" xfId="1047"/>
    <cellStyle name="Normal 6 5" xfId="2097"/>
    <cellStyle name="Normal 7" xfId="480"/>
    <cellStyle name="Normal 7 2" xfId="12"/>
    <cellStyle name="Normal 7 2 2" xfId="1121"/>
    <cellStyle name="Normal 7 2 3" xfId="613"/>
    <cellStyle name="Normal 7 2 4" xfId="1667"/>
    <cellStyle name="Normal 7 3" xfId="1532"/>
    <cellStyle name="Normal 7 4" xfId="1020"/>
    <cellStyle name="Normal 7 5" xfId="2072"/>
    <cellStyle name="Normal 8" xfId="518"/>
    <cellStyle name="Normal 8 2" xfId="521"/>
    <cellStyle name="Normal 8 2 2" xfId="1566"/>
    <cellStyle name="Normal 8 2 3" xfId="1054"/>
    <cellStyle name="Normal 8 2 4" xfId="2104"/>
    <cellStyle name="Normal 8 3" xfId="1563"/>
    <cellStyle name="Normal 8 4" xfId="1051"/>
    <cellStyle name="Normal 8 5" xfId="2101"/>
    <cellStyle name="Normal 9" xfId="524"/>
    <cellStyle name="Normal 9 2" xfId="526"/>
    <cellStyle name="Normal 9 2 2" xfId="597"/>
    <cellStyle name="Normal 9 2 2 2" xfId="2155"/>
    <cellStyle name="Normal 9 3" xfId="527"/>
    <cellStyle name="Normal 9 3 2" xfId="1571"/>
    <cellStyle name="Normal 9 3 3" xfId="1059"/>
    <cellStyle name="Normal 9 3 4" xfId="2109"/>
    <cellStyle name="Normal 9 4" xfId="1569"/>
    <cellStyle name="Normal 9 5" xfId="1057"/>
    <cellStyle name="Normal 9 6" xfId="2107"/>
    <cellStyle name="Normal_Modelo Planilha Financeira" xfId="528"/>
    <cellStyle name="Nota 10" xfId="529"/>
    <cellStyle name="Nota 10 2" xfId="530"/>
    <cellStyle name="Nota 10 2 2" xfId="1573"/>
    <cellStyle name="Nota 10 2 3" xfId="1061"/>
    <cellStyle name="Nota 10 2 4" xfId="2111"/>
    <cellStyle name="Nota 10 3" xfId="1572"/>
    <cellStyle name="Nota 10 4" xfId="1060"/>
    <cellStyle name="Nota 10 5" xfId="2110"/>
    <cellStyle name="Nota 11" xfId="399"/>
    <cellStyle name="Nota 11 2" xfId="531"/>
    <cellStyle name="Nota 11 2 2" xfId="1574"/>
    <cellStyle name="Nota 11 2 3" xfId="1062"/>
    <cellStyle name="Nota 11 2 4" xfId="2112"/>
    <cellStyle name="Nota 11 3" xfId="1476"/>
    <cellStyle name="Nota 11 4" xfId="966"/>
    <cellStyle name="Nota 11 5" xfId="2018"/>
    <cellStyle name="Nota 12" xfId="532"/>
    <cellStyle name="Nota 12 2" xfId="1575"/>
    <cellStyle name="Nota 12 3" xfId="1063"/>
    <cellStyle name="Nota 12 4" xfId="2113"/>
    <cellStyle name="Nota 13" xfId="534"/>
    <cellStyle name="Nota 13 2" xfId="1576"/>
    <cellStyle name="Nota 13 3" xfId="1064"/>
    <cellStyle name="Nota 13 4" xfId="2114"/>
    <cellStyle name="Nota 14" xfId="320"/>
    <cellStyle name="Nota 14 2" xfId="1407"/>
    <cellStyle name="Nota 14 3" xfId="898"/>
    <cellStyle name="Nota 14 4" xfId="1950"/>
    <cellStyle name="Nota 15" xfId="535"/>
    <cellStyle name="Nota 15 2" xfId="1577"/>
    <cellStyle name="Nota 15 3" xfId="1065"/>
    <cellStyle name="Nota 15 4" xfId="2115"/>
    <cellStyle name="Nota 16" xfId="537"/>
    <cellStyle name="Nota 16 2" xfId="1579"/>
    <cellStyle name="Nota 16 3" xfId="1067"/>
    <cellStyle name="Nota 16 4" xfId="2117"/>
    <cellStyle name="Nota 17" xfId="539"/>
    <cellStyle name="Nota 17 2" xfId="1581"/>
    <cellStyle name="Nota 17 3" xfId="1069"/>
    <cellStyle name="Nota 17 4" xfId="2119"/>
    <cellStyle name="Nota 18" xfId="541"/>
    <cellStyle name="Nota 18 2" xfId="1583"/>
    <cellStyle name="Nota 18 3" xfId="1071"/>
    <cellStyle name="Nota 18 4" xfId="2121"/>
    <cellStyle name="Nota 19" xfId="543"/>
    <cellStyle name="Nota 19 2" xfId="1585"/>
    <cellStyle name="Nota 19 3" xfId="1072"/>
    <cellStyle name="Nota 19 4" xfId="2122"/>
    <cellStyle name="Nota 2" xfId="481"/>
    <cellStyle name="Nota 2 2" xfId="11"/>
    <cellStyle name="Nota 2 2 2" xfId="173"/>
    <cellStyle name="Nota 2 2 2 2" xfId="1269"/>
    <cellStyle name="Nota 2 2 2 3" xfId="760"/>
    <cellStyle name="Nota 2 2 2 4" xfId="1812"/>
    <cellStyle name="Nota 2 2 3" xfId="1120"/>
    <cellStyle name="Nota 2 2 4" xfId="612"/>
    <cellStyle name="Nota 2 2 5" xfId="1666"/>
    <cellStyle name="Nota 2 3" xfId="544"/>
    <cellStyle name="Nota 2 3 2" xfId="1586"/>
    <cellStyle name="Nota 2 3 3" xfId="1073"/>
    <cellStyle name="Nota 2 3 4" xfId="2123"/>
    <cellStyle name="Nota 2 4" xfId="1533"/>
    <cellStyle name="Nota 2 5" xfId="1021"/>
    <cellStyle name="Nota 2 6" xfId="2073"/>
    <cellStyle name="Nota 20" xfId="536"/>
    <cellStyle name="Nota 20 2" xfId="1578"/>
    <cellStyle name="Nota 20 3" xfId="1066"/>
    <cellStyle name="Nota 20 4" xfId="2116"/>
    <cellStyle name="Nota 21" xfId="538"/>
    <cellStyle name="Nota 21 2" xfId="1580"/>
    <cellStyle name="Nota 21 3" xfId="1068"/>
    <cellStyle name="Nota 21 4" xfId="2118"/>
    <cellStyle name="Nota 22" xfId="540"/>
    <cellStyle name="Nota 22 2" xfId="1582"/>
    <cellStyle name="Nota 22 3" xfId="1070"/>
    <cellStyle name="Nota 22 4" xfId="2120"/>
    <cellStyle name="Nota 23" xfId="542"/>
    <cellStyle name="Nota 23 2" xfId="1584"/>
    <cellStyle name="Nota 23 3" xfId="1637"/>
    <cellStyle name="Nota 23 4" xfId="1627"/>
    <cellStyle name="Nota 23 5" xfId="1646"/>
    <cellStyle name="Nota 23 6" xfId="1636"/>
    <cellStyle name="Nota 3" xfId="516"/>
    <cellStyle name="Nota 3 2" xfId="519"/>
    <cellStyle name="Nota 3 2 2" xfId="1564"/>
    <cellStyle name="Nota 3 2 3" xfId="1052"/>
    <cellStyle name="Nota 3 2 4" xfId="2102"/>
    <cellStyle name="Nota 3 3" xfId="1561"/>
    <cellStyle name="Nota 3 4" xfId="1049"/>
    <cellStyle name="Nota 3 5" xfId="2099"/>
    <cellStyle name="Nota 4" xfId="522"/>
    <cellStyle name="Nota 4 2" xfId="525"/>
    <cellStyle name="Nota 4 2 2" xfId="1570"/>
    <cellStyle name="Nota 4 2 3" xfId="1058"/>
    <cellStyle name="Nota 4 2 4" xfId="2108"/>
    <cellStyle name="Nota 4 3" xfId="1567"/>
    <cellStyle name="Nota 4 4" xfId="1055"/>
    <cellStyle name="Nota 4 5" xfId="2105"/>
    <cellStyle name="Nota 5" xfId="545"/>
    <cellStyle name="Nota 5 2" xfId="546"/>
    <cellStyle name="Nota 5 2 2" xfId="1588"/>
    <cellStyle name="Nota 5 2 3" xfId="1075"/>
    <cellStyle name="Nota 5 2 4" xfId="2125"/>
    <cellStyle name="Nota 5 3" xfId="1587"/>
    <cellStyle name="Nota 5 4" xfId="1074"/>
    <cellStyle name="Nota 5 5" xfId="2124"/>
    <cellStyle name="Nota 6" xfId="547"/>
    <cellStyle name="Nota 6 2" xfId="548"/>
    <cellStyle name="Nota 6 2 2" xfId="1590"/>
    <cellStyle name="Nota 6 2 3" xfId="1077"/>
    <cellStyle name="Nota 6 2 4" xfId="2127"/>
    <cellStyle name="Nota 6 3" xfId="1589"/>
    <cellStyle name="Nota 6 4" xfId="1076"/>
    <cellStyle name="Nota 6 5" xfId="2126"/>
    <cellStyle name="Nota 7" xfId="549"/>
    <cellStyle name="Nota 7 2" xfId="323"/>
    <cellStyle name="Nota 7 2 2" xfId="1410"/>
    <cellStyle name="Nota 7 2 3" xfId="901"/>
    <cellStyle name="Nota 7 2 4" xfId="1953"/>
    <cellStyle name="Nota 7 3" xfId="1591"/>
    <cellStyle name="Nota 7 4" xfId="1078"/>
    <cellStyle name="Nota 7 5" xfId="2128"/>
    <cellStyle name="Nota 8" xfId="550"/>
    <cellStyle name="Nota 8 2" xfId="551"/>
    <cellStyle name="Nota 8 2 2" xfId="1593"/>
    <cellStyle name="Nota 8 2 3" xfId="1080"/>
    <cellStyle name="Nota 8 2 4" xfId="2130"/>
    <cellStyle name="Nota 8 3" xfId="1592"/>
    <cellStyle name="Nota 8 4" xfId="1079"/>
    <cellStyle name="Nota 8 5" xfId="2129"/>
    <cellStyle name="Nota 9" xfId="552"/>
    <cellStyle name="Nota 9 2" xfId="553"/>
    <cellStyle name="Nota 9 2 2" xfId="1595"/>
    <cellStyle name="Nota 9 2 3" xfId="1082"/>
    <cellStyle name="Nota 9 2 4" xfId="2132"/>
    <cellStyle name="Nota 9 3" xfId="1594"/>
    <cellStyle name="Nota 9 4" xfId="1081"/>
    <cellStyle name="Nota 9 5" xfId="2131"/>
    <cellStyle name="Porcentagem 2" xfId="554"/>
    <cellStyle name="Porcentagem 2 2" xfId="1596"/>
    <cellStyle name="Porcentagem 2 3" xfId="1083"/>
    <cellStyle name="Porcentagem 3" xfId="1152"/>
    <cellStyle name="Porcentagem 4" xfId="1651"/>
    <cellStyle name="Saída 2" xfId="437"/>
    <cellStyle name="Saída 3" xfId="441"/>
    <cellStyle name="Saída 3 2" xfId="1510"/>
    <cellStyle name="Saída 3 3" xfId="1633"/>
    <cellStyle name="Saída 3 4" xfId="1629"/>
    <cellStyle name="Saída 3 5" xfId="1644"/>
    <cellStyle name="Saída 3 6" xfId="1641"/>
    <cellStyle name="Separador de milhares [0] 2" xfId="183"/>
    <cellStyle name="Separador de milhares [0] 2 2" xfId="1278"/>
    <cellStyle name="Separador de milhares [0] 2 3" xfId="769"/>
    <cellStyle name="Separador de milhares [0] 2 4" xfId="1821"/>
    <cellStyle name="Separador de milhares 2" xfId="120"/>
    <cellStyle name="Separador de milhares 2 2" xfId="555"/>
    <cellStyle name="Separador de milhares 2 3" xfId="556"/>
    <cellStyle name="Separador de milhares 2 3 2" xfId="1084"/>
    <cellStyle name="Separador de milhares 2 4" xfId="707"/>
    <cellStyle name="Separador de milhares 3" xfId="558"/>
    <cellStyle name="Separador de milhares 3 10" xfId="559"/>
    <cellStyle name="Separador de milhares 3 10 2" xfId="596"/>
    <cellStyle name="Separador de milhares 3 10 2 2" xfId="2154"/>
    <cellStyle name="Separador de milhares 3 10 3" xfId="1086"/>
    <cellStyle name="Separador de milhares 3 2" xfId="560"/>
    <cellStyle name="Separador de milhares 3 2 2" xfId="1087"/>
    <cellStyle name="Separador de milhares 3 3" xfId="1085"/>
    <cellStyle name="Separador de milhares 4" xfId="562"/>
    <cellStyle name="Separador de milhares 4 2" xfId="517"/>
    <cellStyle name="Separador de milhares 4 2 2" xfId="520"/>
    <cellStyle name="Separador de milhares 4 2 2 2" xfId="1565"/>
    <cellStyle name="Separador de milhares 4 2 2 3" xfId="1053"/>
    <cellStyle name="Separador de milhares 4 2 2 4" xfId="2103"/>
    <cellStyle name="Separador de milhares 4 2 3" xfId="1562"/>
    <cellStyle name="Separador de milhares 4 2 4" xfId="1050"/>
    <cellStyle name="Separador de milhares 4 2 5" xfId="2100"/>
    <cellStyle name="Separador de milhares 4 3" xfId="523"/>
    <cellStyle name="Separador de milhares 4 3 2" xfId="1568"/>
    <cellStyle name="Separador de milhares 4 3 3" xfId="1056"/>
    <cellStyle name="Separador de milhares 4 3 4" xfId="2106"/>
    <cellStyle name="Separador de milhares 4 4" xfId="1598"/>
    <cellStyle name="Separador de milhares 4 5" xfId="1088"/>
    <cellStyle name="Separador de milhares 4 6" xfId="2133"/>
    <cellStyle name="TableStyleLight1" xfId="533"/>
    <cellStyle name="TableStyleLight1 2" xfId="602"/>
    <cellStyle name="TableStyleLight1 3" xfId="1597"/>
    <cellStyle name="Texto de Aviso 2" xfId="563"/>
    <cellStyle name="Texto de Aviso 3" xfId="25"/>
    <cellStyle name="Texto Explicativo 2" xfId="394"/>
    <cellStyle name="Texto Explicativo 3" xfId="564"/>
    <cellStyle name="Título 1 2" xfId="565"/>
    <cellStyle name="Título 1 3" xfId="566"/>
    <cellStyle name="Título 2 2" xfId="567"/>
    <cellStyle name="Título 2 3" xfId="568"/>
    <cellStyle name="Título 3 2" xfId="557"/>
    <cellStyle name="Título 3 3" xfId="561"/>
    <cellStyle name="Título 4 2" xfId="49"/>
    <cellStyle name="Título 4 3" xfId="569"/>
    <cellStyle name="Título 5" xfId="53"/>
    <cellStyle name="Título 6" xfId="37"/>
    <cellStyle name="Título 7" xfId="40"/>
    <cellStyle name="Total 2" xfId="570"/>
    <cellStyle name="Total 3" xfId="571"/>
    <cellStyle name="Total 3 2" xfId="1599"/>
    <cellStyle name="Total 3 3" xfId="1638"/>
    <cellStyle name="Total 3 4" xfId="1624"/>
    <cellStyle name="Total 3 5" xfId="1647"/>
    <cellStyle name="Total 3 6" xfId="1632"/>
    <cellStyle name="Vírgula" xfId="3" builtinId="3"/>
    <cellStyle name="Vírgula 10" xfId="572"/>
    <cellStyle name="Vírgula 10 2" xfId="1600"/>
    <cellStyle name="Vírgula 10 3" xfId="1089"/>
    <cellStyle name="Vírgula 10 4" xfId="2134"/>
    <cellStyle name="Vírgula 11" xfId="573"/>
    <cellStyle name="Vírgula 11 2" xfId="1601"/>
    <cellStyle name="Vírgula 11 3" xfId="1090"/>
    <cellStyle name="Vírgula 11 4" xfId="2135"/>
    <cellStyle name="Vírgula 12" xfId="574"/>
    <cellStyle name="Vírgula 12 2" xfId="1602"/>
    <cellStyle name="Vírgula 12 3" xfId="1091"/>
    <cellStyle name="Vírgula 12 4" xfId="2136"/>
    <cellStyle name="Vírgula 13" xfId="575"/>
    <cellStyle name="Vírgula 13 2" xfId="1603"/>
    <cellStyle name="Vírgula 13 3" xfId="1092"/>
    <cellStyle name="Vírgula 13 4" xfId="2137"/>
    <cellStyle name="Vírgula 14" xfId="576"/>
    <cellStyle name="Vírgula 14 2" xfId="1604"/>
    <cellStyle name="Vírgula 14 3" xfId="1093"/>
    <cellStyle name="Vírgula 14 4" xfId="2138"/>
    <cellStyle name="Vírgula 15" xfId="577"/>
    <cellStyle name="Vírgula 15 2" xfId="1605"/>
    <cellStyle name="Vírgula 15 3" xfId="1094"/>
    <cellStyle name="Vírgula 15 4" xfId="2139"/>
    <cellStyle name="Vírgula 16" xfId="579"/>
    <cellStyle name="Vírgula 16 2" xfId="1096"/>
    <cellStyle name="Vírgula 16 3" xfId="2141"/>
    <cellStyle name="Vírgula 17" xfId="581"/>
    <cellStyle name="Vírgula 17 2" xfId="1607"/>
    <cellStyle name="Vírgula 17 3" xfId="1098"/>
    <cellStyle name="Vírgula 17 4" xfId="2142"/>
    <cellStyle name="Vírgula 18" xfId="582"/>
    <cellStyle name="Vírgula 18 2" xfId="1608"/>
    <cellStyle name="Vírgula 18 3" xfId="1099"/>
    <cellStyle name="Vírgula 18 4" xfId="2143"/>
    <cellStyle name="Vírgula 19" xfId="583"/>
    <cellStyle name="Vírgula 19 2" xfId="1609"/>
    <cellStyle name="Vírgula 19 3" xfId="1100"/>
    <cellStyle name="Vírgula 19 4" xfId="2144"/>
    <cellStyle name="Vírgula 2" xfId="199"/>
    <cellStyle name="Vírgula 2 2" xfId="584"/>
    <cellStyle name="Vírgula 2 2 2" xfId="1610"/>
    <cellStyle name="Vírgula 2 2 3" xfId="1101"/>
    <cellStyle name="Vírgula 2 2 4" xfId="2145"/>
    <cellStyle name="Vírgula 2 3" xfId="1294"/>
    <cellStyle name="Vírgula 2 4" xfId="785"/>
    <cellStyle name="Vírgula 2 5" xfId="1837"/>
    <cellStyle name="Vírgula 20" xfId="578"/>
    <cellStyle name="Vírgula 20 2" xfId="1606"/>
    <cellStyle name="Vírgula 20 3" xfId="1095"/>
    <cellStyle name="Vírgula 20 4" xfId="2140"/>
    <cellStyle name="Vírgula 21" xfId="580"/>
    <cellStyle name="Vírgula 21 2" xfId="585"/>
    <cellStyle name="Vírgula 21 2 2" xfId="1102"/>
    <cellStyle name="Vírgula 21 3" xfId="1097"/>
    <cellStyle name="Vírgula 22" xfId="1113"/>
    <cellStyle name="Vírgula 23" xfId="1652"/>
    <cellStyle name="Vírgula 24" xfId="605"/>
    <cellStyle name="Vírgula 25" xfId="1659"/>
    <cellStyle name="Vírgula 3" xfId="417"/>
    <cellStyle name="Vírgula 3 2" xfId="586"/>
    <cellStyle name="Vírgula 3 2 2" xfId="1611"/>
    <cellStyle name="Vírgula 3 2 3" xfId="1103"/>
    <cellStyle name="Vírgula 3 2 4" xfId="2146"/>
    <cellStyle name="Vírgula 3 3" xfId="1491"/>
    <cellStyle name="Vírgula 3 4" xfId="981"/>
    <cellStyle name="Vírgula 3 5" xfId="2033"/>
    <cellStyle name="Vírgula 4" xfId="420"/>
    <cellStyle name="Vírgula 4 2" xfId="587"/>
    <cellStyle name="Vírgula 4 2 2" xfId="595"/>
    <cellStyle name="Vírgula 4 2 2 2" xfId="1612"/>
    <cellStyle name="Vírgula 4 2 3" xfId="1104"/>
    <cellStyle name="Vírgula 4 3" xfId="7"/>
    <cellStyle name="Vírgula 4 3 2" xfId="1116"/>
    <cellStyle name="Vírgula 4 3 3" xfId="608"/>
    <cellStyle name="Vírgula 4 3 4" xfId="1662"/>
    <cellStyle name="Vírgula 4 4" xfId="1493"/>
    <cellStyle name="Vírgula 4 5" xfId="983"/>
    <cellStyle name="Vírgula 4 6" xfId="2035"/>
    <cellStyle name="Vírgula 5" xfId="422"/>
    <cellStyle name="Vírgula 5 2" xfId="588"/>
    <cellStyle name="Vírgula 5 2 2" xfId="1613"/>
    <cellStyle name="Vírgula 5 2 3" xfId="1105"/>
    <cellStyle name="Vírgula 5 2 4" xfId="2147"/>
    <cellStyle name="Vírgula 5 3" xfId="1495"/>
    <cellStyle name="Vírgula 5 4" xfId="985"/>
    <cellStyle name="Vírgula 5 5" xfId="2037"/>
    <cellStyle name="Vírgula 6" xfId="589"/>
    <cellStyle name="Vírgula 6 2" xfId="590"/>
    <cellStyle name="Vírgula 6 2 2" xfId="1615"/>
    <cellStyle name="Vírgula 6 2 3" xfId="1107"/>
    <cellStyle name="Vírgula 6 2 4" xfId="2149"/>
    <cellStyle name="Vírgula 6 3" xfId="1614"/>
    <cellStyle name="Vírgula 6 4" xfId="1106"/>
    <cellStyle name="Vírgula 6 5" xfId="2148"/>
    <cellStyle name="Vírgula 7" xfId="8"/>
    <cellStyle name="Vírgula 7 2" xfId="463"/>
    <cellStyle name="Vírgula 7 2 2" xfId="1530"/>
    <cellStyle name="Vírgula 7 2 3" xfId="1019"/>
    <cellStyle name="Vírgula 7 2 4" xfId="2071"/>
    <cellStyle name="Vírgula 7 3" xfId="1117"/>
    <cellStyle name="Vírgula 7 4" xfId="609"/>
    <cellStyle name="Vírgula 7 5" xfId="1663"/>
    <cellStyle name="Vírgula 8" xfId="591"/>
    <cellStyle name="Vírgula 8 2" xfId="592"/>
    <cellStyle name="Vírgula 8 2 2" xfId="1617"/>
    <cellStyle name="Vírgula 8 2 3" xfId="1109"/>
    <cellStyle name="Vírgula 8 2 4" xfId="2151"/>
    <cellStyle name="Vírgula 8 3" xfId="1616"/>
    <cellStyle name="Vírgula 8 4" xfId="1108"/>
    <cellStyle name="Vírgula 8 5" xfId="2150"/>
    <cellStyle name="Vírgula 9" xfId="593"/>
    <cellStyle name="Vírgula 9 2" xfId="1618"/>
    <cellStyle name="Vírgula 9 3" xfId="1110"/>
    <cellStyle name="Vírgula 9 4" xfId="21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6.jpe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9.jpeg"/><Relationship Id="rId4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9.jpeg"/><Relationship Id="rId4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0.png"/><Relationship Id="rId1" Type="http://schemas.openxmlformats.org/officeDocument/2006/relationships/image" Target="../media/image9.jpeg"/><Relationship Id="rId4" Type="http://schemas.openxmlformats.org/officeDocument/2006/relationships/image" Target="../media/image1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1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5" Type="http://schemas.openxmlformats.org/officeDocument/2006/relationships/image" Target="../media/image16.png"/><Relationship Id="rId4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7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7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7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18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76200</xdr:rowOff>
    </xdr:from>
    <xdr:to>
      <xdr:col>0</xdr:col>
      <xdr:colOff>1134745</xdr:colOff>
      <xdr:row>79</xdr:row>
      <xdr:rowOff>123824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73425"/>
          <a:ext cx="93472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158</xdr:row>
      <xdr:rowOff>57150</xdr:rowOff>
    </xdr:from>
    <xdr:to>
      <xdr:col>0</xdr:col>
      <xdr:colOff>1106170</xdr:colOff>
      <xdr:row>163</xdr:row>
      <xdr:rowOff>73659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813125"/>
          <a:ext cx="934720" cy="10166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8" name="Imagem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9" name="Imagem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76200</xdr:rowOff>
    </xdr:from>
    <xdr:to>
      <xdr:col>0</xdr:col>
      <xdr:colOff>1134745</xdr:colOff>
      <xdr:row>79</xdr:row>
      <xdr:rowOff>123824</xdr:rowOff>
    </xdr:to>
    <xdr:pic>
      <xdr:nvPicPr>
        <xdr:cNvPr id="10" name="Imagem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73425"/>
          <a:ext cx="93472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158</xdr:row>
      <xdr:rowOff>57150</xdr:rowOff>
    </xdr:from>
    <xdr:to>
      <xdr:col>0</xdr:col>
      <xdr:colOff>1106170</xdr:colOff>
      <xdr:row>163</xdr:row>
      <xdr:rowOff>73659</xdr:rowOff>
    </xdr:to>
    <xdr:pic>
      <xdr:nvPicPr>
        <xdr:cNvPr id="11" name="Imagem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813125"/>
          <a:ext cx="934720" cy="10166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95250</xdr:rowOff>
    </xdr:from>
    <xdr:to>
      <xdr:col>0</xdr:col>
      <xdr:colOff>1134745</xdr:colOff>
      <xdr:row>79</xdr:row>
      <xdr:rowOff>142874</xdr:rowOff>
    </xdr:to>
    <xdr:pic>
      <xdr:nvPicPr>
        <xdr:cNvPr id="12" name="Imagem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92475"/>
          <a:ext cx="934720" cy="847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2100947</xdr:colOff>
      <xdr:row>0</xdr:row>
      <xdr:rowOff>72749</xdr:rowOff>
    </xdr:from>
    <xdr:to>
      <xdr:col>4</xdr:col>
      <xdr:colOff>298507</xdr:colOff>
      <xdr:row>4</xdr:row>
      <xdr:rowOff>123697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F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9623" y="72749"/>
          <a:ext cx="864560" cy="857772"/>
        </a:xfrm>
        <a:prstGeom prst="rect">
          <a:avLst/>
        </a:prstGeom>
      </xdr:spPr>
    </xdr:pic>
    <xdr:clientData/>
  </xdr:twoCellAnchor>
  <xdr:twoCellAnchor editAs="oneCell">
    <xdr:from>
      <xdr:col>4</xdr:col>
      <xdr:colOff>944670</xdr:colOff>
      <xdr:row>0</xdr:row>
      <xdr:rowOff>187088</xdr:rowOff>
    </xdr:from>
    <xdr:to>
      <xdr:col>5</xdr:col>
      <xdr:colOff>300017</xdr:colOff>
      <xdr:row>4</xdr:row>
      <xdr:rowOff>119241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0F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710346" y="187088"/>
          <a:ext cx="1316377" cy="7389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66452</xdr:colOff>
      <xdr:row>1</xdr:row>
      <xdr:rowOff>110757</xdr:rowOff>
    </xdr:from>
    <xdr:to>
      <xdr:col>3</xdr:col>
      <xdr:colOff>1583807</xdr:colOff>
      <xdr:row>4</xdr:row>
      <xdr:rowOff>22151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F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71440" y="310515"/>
          <a:ext cx="1517650" cy="5111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840442</xdr:colOff>
      <xdr:row>0</xdr:row>
      <xdr:rowOff>78441</xdr:rowOff>
    </xdr:from>
    <xdr:to>
      <xdr:col>5</xdr:col>
      <xdr:colOff>1927412</xdr:colOff>
      <xdr:row>4</xdr:row>
      <xdr:rowOff>151578</xdr:rowOff>
    </xdr:to>
    <xdr:pic>
      <xdr:nvPicPr>
        <xdr:cNvPr id="9" name="Imagem 8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8" y="78441"/>
          <a:ext cx="1086970" cy="8799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2878905</xdr:colOff>
      <xdr:row>1</xdr:row>
      <xdr:rowOff>181938</xdr:rowOff>
    </xdr:from>
    <xdr:to>
      <xdr:col>1</xdr:col>
      <xdr:colOff>535113</xdr:colOff>
      <xdr:row>4</xdr:row>
      <xdr:rowOff>171235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6205" y="181610"/>
          <a:ext cx="1028065" cy="789305"/>
        </a:xfrm>
        <a:prstGeom prst="rect">
          <a:avLst/>
        </a:prstGeom>
      </xdr:spPr>
    </xdr:pic>
    <xdr:clientData/>
  </xdr:twoCellAnchor>
  <xdr:twoCellAnchor editAs="oneCell">
    <xdr:from>
      <xdr:col>2</xdr:col>
      <xdr:colOff>224748</xdr:colOff>
      <xdr:row>1</xdr:row>
      <xdr:rowOff>192640</xdr:rowOff>
    </xdr:from>
    <xdr:to>
      <xdr:col>4</xdr:col>
      <xdr:colOff>460198</xdr:colOff>
      <xdr:row>4</xdr:row>
      <xdr:rowOff>128426</xdr:rowOff>
    </xdr:to>
    <xdr:pic>
      <xdr:nvPicPr>
        <xdr:cNvPr id="10" name="Imagem 9">
          <a:extLst>
            <a:ext uri="{FF2B5EF4-FFF2-40B4-BE49-F238E27FC236}">
              <a16:creationId xmlns="" xmlns:a16="http://schemas.microsoft.com/office/drawing/2014/main" id="{00000000-0008-0000-0D00-00000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96255" y="192405"/>
          <a:ext cx="1321435" cy="735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738455</xdr:colOff>
      <xdr:row>1</xdr:row>
      <xdr:rowOff>256854</xdr:rowOff>
    </xdr:from>
    <xdr:to>
      <xdr:col>0</xdr:col>
      <xdr:colOff>2365197</xdr:colOff>
      <xdr:row>4</xdr:row>
      <xdr:rowOff>107022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85620" y="256540"/>
          <a:ext cx="1626870" cy="650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267557</xdr:colOff>
      <xdr:row>1</xdr:row>
      <xdr:rowOff>21405</xdr:rowOff>
    </xdr:from>
    <xdr:to>
      <xdr:col>7</xdr:col>
      <xdr:colOff>288960</xdr:colOff>
      <xdr:row>4</xdr:row>
      <xdr:rowOff>214045</xdr:rowOff>
    </xdr:to>
    <xdr:pic>
      <xdr:nvPicPr>
        <xdr:cNvPr id="7" name="Imagem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040" y="214045"/>
          <a:ext cx="1048819" cy="9953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190499</xdr:colOff>
      <xdr:row>0</xdr:row>
      <xdr:rowOff>66676</xdr:rowOff>
    </xdr:from>
    <xdr:to>
      <xdr:col>2</xdr:col>
      <xdr:colOff>1143000</xdr:colOff>
      <xdr:row>4</xdr:row>
      <xdr:rowOff>180975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199" y="66676"/>
          <a:ext cx="952501" cy="923924"/>
        </a:xfrm>
        <a:prstGeom prst="rect">
          <a:avLst/>
        </a:prstGeom>
      </xdr:spPr>
    </xdr:pic>
    <xdr:clientData/>
  </xdr:twoCellAnchor>
  <xdr:twoCellAnchor editAs="oneCell">
    <xdr:from>
      <xdr:col>4</xdr:col>
      <xdr:colOff>2809874</xdr:colOff>
      <xdr:row>1</xdr:row>
      <xdr:rowOff>38100</xdr:rowOff>
    </xdr:from>
    <xdr:to>
      <xdr:col>5</xdr:col>
      <xdr:colOff>381000</xdr:colOff>
      <xdr:row>4</xdr:row>
      <xdr:rowOff>9524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63274" y="228600"/>
          <a:ext cx="1381126" cy="5905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114301</xdr:colOff>
      <xdr:row>1</xdr:row>
      <xdr:rowOff>76201</xdr:rowOff>
    </xdr:from>
    <xdr:to>
      <xdr:col>1</xdr:col>
      <xdr:colOff>1524001</xdr:colOff>
      <xdr:row>3</xdr:row>
      <xdr:rowOff>180976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47851" y="266701"/>
          <a:ext cx="14097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990601</xdr:colOff>
      <xdr:row>0</xdr:row>
      <xdr:rowOff>47625</xdr:rowOff>
    </xdr:from>
    <xdr:to>
      <xdr:col>6</xdr:col>
      <xdr:colOff>180976</xdr:colOff>
      <xdr:row>5</xdr:row>
      <xdr:rowOff>104775</xdr:rowOff>
    </xdr:to>
    <xdr:pic>
      <xdr:nvPicPr>
        <xdr:cNvPr id="5" name="Imagem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1" y="47625"/>
          <a:ext cx="1047750" cy="1057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1552575</xdr:colOff>
      <xdr:row>0</xdr:row>
      <xdr:rowOff>180976</xdr:rowOff>
    </xdr:from>
    <xdr:to>
      <xdr:col>1</xdr:col>
      <xdr:colOff>657225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80975"/>
          <a:ext cx="8096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1285876</xdr:colOff>
      <xdr:row>1</xdr:row>
      <xdr:rowOff>123826</xdr:rowOff>
    </xdr:from>
    <xdr:to>
      <xdr:col>4</xdr:col>
      <xdr:colOff>447675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5"/>
          <a:ext cx="11049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104776</xdr:colOff>
      <xdr:row>1</xdr:row>
      <xdr:rowOff>123825</xdr:rowOff>
    </xdr:from>
    <xdr:to>
      <xdr:col>0</xdr:col>
      <xdr:colOff>1381126</xdr:colOff>
      <xdr:row>3</xdr:row>
      <xdr:rowOff>180975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" y="314325"/>
          <a:ext cx="127635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600075</xdr:colOff>
      <xdr:row>1</xdr:row>
      <xdr:rowOff>9525</xdr:rowOff>
    </xdr:from>
    <xdr:to>
      <xdr:col>4</xdr:col>
      <xdr:colOff>1466850</xdr:colOff>
      <xdr:row>4</xdr:row>
      <xdr:rowOff>183515</xdr:rowOff>
    </xdr:to>
    <xdr:pic>
      <xdr:nvPicPr>
        <xdr:cNvPr id="6" name="Imagem 5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200025"/>
          <a:ext cx="866775" cy="764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1466849</xdr:colOff>
      <xdr:row>1</xdr:row>
      <xdr:rowOff>1</xdr:rowOff>
    </xdr:from>
    <xdr:to>
      <xdr:col>1</xdr:col>
      <xdr:colOff>609599</xdr:colOff>
      <xdr:row>4</xdr:row>
      <xdr:rowOff>190501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215" y="190500"/>
          <a:ext cx="8477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1457325</xdr:colOff>
      <xdr:row>1</xdr:row>
      <xdr:rowOff>123826</xdr:rowOff>
    </xdr:from>
    <xdr:to>
      <xdr:col>4</xdr:col>
      <xdr:colOff>514350</xdr:colOff>
      <xdr:row>4</xdr:row>
      <xdr:rowOff>57150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0" y="314325"/>
          <a:ext cx="1000125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</xdr:colOff>
      <xdr:row>1</xdr:row>
      <xdr:rowOff>171450</xdr:rowOff>
    </xdr:from>
    <xdr:to>
      <xdr:col>0</xdr:col>
      <xdr:colOff>1371600</xdr:colOff>
      <xdr:row>4</xdr:row>
      <xdr:rowOff>28575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250" y="361950"/>
          <a:ext cx="127635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638175</xdr:colOff>
      <xdr:row>1</xdr:row>
      <xdr:rowOff>76200</xdr:rowOff>
    </xdr:from>
    <xdr:to>
      <xdr:col>4</xdr:col>
      <xdr:colOff>1533525</xdr:colOff>
      <xdr:row>5</xdr:row>
      <xdr:rowOff>21590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72450" y="266700"/>
          <a:ext cx="895350" cy="735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1381125</xdr:colOff>
      <xdr:row>0</xdr:row>
      <xdr:rowOff>180976</xdr:rowOff>
    </xdr:from>
    <xdr:to>
      <xdr:col>1</xdr:col>
      <xdr:colOff>457200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180976"/>
          <a:ext cx="781050" cy="76200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1285875</xdr:colOff>
      <xdr:row>1</xdr:row>
      <xdr:rowOff>123826</xdr:rowOff>
    </xdr:from>
    <xdr:to>
      <xdr:col>4</xdr:col>
      <xdr:colOff>333374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6"/>
          <a:ext cx="990599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171451</xdr:colOff>
      <xdr:row>1</xdr:row>
      <xdr:rowOff>114300</xdr:rowOff>
    </xdr:from>
    <xdr:to>
      <xdr:col>0</xdr:col>
      <xdr:colOff>1104900</xdr:colOff>
      <xdr:row>3</xdr:row>
      <xdr:rowOff>171450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1451" y="304800"/>
          <a:ext cx="933449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514350</xdr:colOff>
      <xdr:row>1</xdr:row>
      <xdr:rowOff>28575</xdr:rowOff>
    </xdr:from>
    <xdr:to>
      <xdr:col>4</xdr:col>
      <xdr:colOff>1343025</xdr:colOff>
      <xdr:row>5</xdr:row>
      <xdr:rowOff>12065</xdr:rowOff>
    </xdr:to>
    <xdr:pic>
      <xdr:nvPicPr>
        <xdr:cNvPr id="5" name="Imagem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219075"/>
          <a:ext cx="828675" cy="7454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2886075</xdr:colOff>
      <xdr:row>0</xdr:row>
      <xdr:rowOff>161925</xdr:rowOff>
    </xdr:from>
    <xdr:to>
      <xdr:col>0</xdr:col>
      <xdr:colOff>3762375</xdr:colOff>
      <xdr:row>5</xdr:row>
      <xdr:rowOff>57150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161925"/>
          <a:ext cx="876300" cy="866775"/>
        </a:xfrm>
        <a:prstGeom prst="rect">
          <a:avLst/>
        </a:prstGeom>
      </xdr:spPr>
    </xdr:pic>
    <xdr:clientData/>
  </xdr:twoCellAnchor>
  <xdr:twoCellAnchor editAs="oneCell">
    <xdr:from>
      <xdr:col>4</xdr:col>
      <xdr:colOff>1438276</xdr:colOff>
      <xdr:row>1</xdr:row>
      <xdr:rowOff>28574</xdr:rowOff>
    </xdr:from>
    <xdr:to>
      <xdr:col>5</xdr:col>
      <xdr:colOff>1123950</xdr:colOff>
      <xdr:row>4</xdr:row>
      <xdr:rowOff>53339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10775" y="218440"/>
          <a:ext cx="1209675" cy="6153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981075</xdr:colOff>
      <xdr:row>1</xdr:row>
      <xdr:rowOff>133350</xdr:rowOff>
    </xdr:from>
    <xdr:to>
      <xdr:col>0</xdr:col>
      <xdr:colOff>2466975</xdr:colOff>
      <xdr:row>4</xdr:row>
      <xdr:rowOff>66675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81075" y="323850"/>
          <a:ext cx="1485900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1514475</xdr:colOff>
      <xdr:row>0</xdr:row>
      <xdr:rowOff>180975</xdr:rowOff>
    </xdr:from>
    <xdr:to>
      <xdr:col>6</xdr:col>
      <xdr:colOff>971550</xdr:colOff>
      <xdr:row>5</xdr:row>
      <xdr:rowOff>142875</xdr:rowOff>
    </xdr:to>
    <xdr:pic>
      <xdr:nvPicPr>
        <xdr:cNvPr id="6" name="Imagem 5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180975"/>
          <a:ext cx="9810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161925</xdr:rowOff>
    </xdr:from>
    <xdr:to>
      <xdr:col>2</xdr:col>
      <xdr:colOff>28575</xdr:colOff>
      <xdr:row>5</xdr:row>
      <xdr:rowOff>66675</xdr:rowOff>
    </xdr:to>
    <xdr:pic>
      <xdr:nvPicPr>
        <xdr:cNvPr id="10" name="Imagem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5" y="161925"/>
          <a:ext cx="1019175" cy="876300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1</xdr:row>
      <xdr:rowOff>47625</xdr:rowOff>
    </xdr:from>
    <xdr:to>
      <xdr:col>0</xdr:col>
      <xdr:colOff>1524000</xdr:colOff>
      <xdr:row>3</xdr:row>
      <xdr:rowOff>104775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238125"/>
          <a:ext cx="127635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209550</xdr:colOff>
      <xdr:row>0</xdr:row>
      <xdr:rowOff>180975</xdr:rowOff>
    </xdr:from>
    <xdr:to>
      <xdr:col>4</xdr:col>
      <xdr:colOff>1343025</xdr:colOff>
      <xdr:row>5</xdr:row>
      <xdr:rowOff>85725</xdr:rowOff>
    </xdr:to>
    <xdr:pic>
      <xdr:nvPicPr>
        <xdr:cNvPr id="6" name="Imagem 5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180975"/>
          <a:ext cx="1133475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695325</xdr:colOff>
      <xdr:row>1</xdr:row>
      <xdr:rowOff>95250</xdr:rowOff>
    </xdr:from>
    <xdr:to>
      <xdr:col>3</xdr:col>
      <xdr:colOff>1771650</xdr:colOff>
      <xdr:row>4</xdr:row>
      <xdr:rowOff>161925</xdr:rowOff>
    </xdr:to>
    <xdr:pic>
      <xdr:nvPicPr>
        <xdr:cNvPr id="7" name="Imagem 6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962900" y="285750"/>
          <a:ext cx="107632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895350</xdr:colOff>
      <xdr:row>0</xdr:row>
      <xdr:rowOff>180975</xdr:rowOff>
    </xdr:from>
    <xdr:to>
      <xdr:col>3</xdr:col>
      <xdr:colOff>895350</xdr:colOff>
      <xdr:row>5</xdr:row>
      <xdr:rowOff>164106</xdr:rowOff>
    </xdr:to>
    <xdr:pic>
      <xdr:nvPicPr>
        <xdr:cNvPr id="11" name="Imagem 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80975"/>
          <a:ext cx="914400" cy="973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5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16936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0"/>
          <a:ext cx="1927" cy="738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8658</xdr:colOff>
      <xdr:row>2</xdr:row>
      <xdr:rowOff>74086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34375" y="0"/>
          <a:ext cx="868" cy="60510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42900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4</xdr:col>
      <xdr:colOff>9524</xdr:colOff>
      <xdr:row>0</xdr:row>
      <xdr:rowOff>31750</xdr:rowOff>
    </xdr:from>
    <xdr:to>
      <xdr:col>4</xdr:col>
      <xdr:colOff>12699</xdr:colOff>
      <xdr:row>3</xdr:row>
      <xdr:rowOff>169863</xdr:rowOff>
    </xdr:to>
    <xdr:pic>
      <xdr:nvPicPr>
        <xdr:cNvPr id="8" name="Imagem 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0574" y="31750"/>
          <a:ext cx="3175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16936</xdr:rowOff>
    </xdr:to>
    <xdr:pic>
      <xdr:nvPicPr>
        <xdr:cNvPr id="9" name="Imagem 8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0" y="0"/>
          <a:ext cx="1927" cy="738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10" name="Imagem 9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5483</xdr:colOff>
      <xdr:row>2</xdr:row>
      <xdr:rowOff>74086</xdr:rowOff>
    </xdr:to>
    <xdr:pic>
      <xdr:nvPicPr>
        <xdr:cNvPr id="11" name="Imagem 10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01050" y="0"/>
          <a:ext cx="4043" cy="60510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12" name="Imagem 11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42900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13" name="Imagem 12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1375" y="0"/>
          <a:ext cx="0" cy="723900"/>
        </a:xfrm>
        <a:prstGeom prst="rect">
          <a:avLst/>
        </a:prstGeom>
      </xdr:spPr>
    </xdr:pic>
    <xdr:clientData/>
  </xdr:two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14" name="Imagem 13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15" name="Imagem 14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16" name="Imagem 15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17" name="Imagem 16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18" name="Imagem 1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19" name="Imagem 18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20" name="Imagem 19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21" name="Imagem 20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22" name="Imagem 21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23" name="Imagem 22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24" name="Imagem 23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25" name="Imagem 24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26" name="Imagem 25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27" name="Imagem 26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28" name="Imagem 2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29" name="Imagem 28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3</xdr:row>
      <xdr:rowOff>123825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5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5030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449300" y="0"/>
          <a:ext cx="1905" cy="737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190500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55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410700" y="0"/>
          <a:ext cx="1905" cy="6045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3</xdr:row>
      <xdr:rowOff>123825</xdr:rowOff>
    </xdr:to>
    <xdr:pic>
      <xdr:nvPicPr>
        <xdr:cNvPr id="8" name="Imagem 7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5030</xdr:rowOff>
    </xdr:to>
    <xdr:pic>
      <xdr:nvPicPr>
        <xdr:cNvPr id="9" name="Imagem 8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696575" y="0"/>
          <a:ext cx="1927" cy="738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190500</xdr:rowOff>
    </xdr:to>
    <xdr:pic>
      <xdr:nvPicPr>
        <xdr:cNvPr id="10" name="Imagem 9">
          <a:extLst>
            <a:ext uri="{FF2B5EF4-FFF2-40B4-BE49-F238E27FC236}">
              <a16:creationId xmlns="" xmlns:a16="http://schemas.microsoft.com/office/drawing/2014/main" id="{00000000-0008-0000-0A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5030</xdr:rowOff>
    </xdr:to>
    <xdr:pic>
      <xdr:nvPicPr>
        <xdr:cNvPr id="11" name="Imagem 10">
          <a:extLst>
            <a:ext uri="{FF2B5EF4-FFF2-40B4-BE49-F238E27FC236}">
              <a16:creationId xmlns="" xmlns:a16="http://schemas.microsoft.com/office/drawing/2014/main" id="{00000000-0008-0000-0A00-00000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98195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12" name="Imagem 11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39200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13" name="Imagem 12">
          <a:extLst>
            <a:ext uri="{FF2B5EF4-FFF2-40B4-BE49-F238E27FC236}">
              <a16:creationId xmlns="" xmlns:a16="http://schemas.microsoft.com/office/drawing/2014/main" id="{00000000-0008-0000-0A00-00000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39200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14" name="Imagem 13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45486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15" name="Imagem 14">
          <a:extLst>
            <a:ext uri="{FF2B5EF4-FFF2-40B4-BE49-F238E27FC236}">
              <a16:creationId xmlns="" xmlns:a16="http://schemas.microsoft.com/office/drawing/2014/main" id="{00000000-0008-0000-0A00-00000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45486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1190625</xdr:colOff>
      <xdr:row>0</xdr:row>
      <xdr:rowOff>0</xdr:rowOff>
    </xdr:from>
    <xdr:ext cx="0" cy="721179"/>
    <xdr:pic>
      <xdr:nvPicPr>
        <xdr:cNvPr id="16" name="Imagem 15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1482" y="0"/>
          <a:ext cx="0" cy="721179"/>
        </a:xfrm>
        <a:prstGeom prst="rect">
          <a:avLst/>
        </a:prstGeom>
      </xdr:spPr>
    </xdr:pic>
    <xdr:clientData/>
  </xdr:oneCellAnchor>
  <xdr:oneCellAnchor>
    <xdr:from>
      <xdr:col>1</xdr:col>
      <xdr:colOff>1190625</xdr:colOff>
      <xdr:row>0</xdr:row>
      <xdr:rowOff>0</xdr:rowOff>
    </xdr:from>
    <xdr:ext cx="0" cy="721179"/>
    <xdr:pic>
      <xdr:nvPicPr>
        <xdr:cNvPr id="17" name="Imagem 16">
          <a:extLst>
            <a:ext uri="{FF2B5EF4-FFF2-40B4-BE49-F238E27FC236}">
              <a16:creationId xmlns="" xmlns:a16="http://schemas.microsoft.com/office/drawing/2014/main" id="{00000000-0008-0000-0A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1482" y="0"/>
          <a:ext cx="0" cy="721179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371475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258123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00000000-0008-0000-0B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0B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8" name="Imagem 7">
          <a:extLst>
            <a:ext uri="{FF2B5EF4-FFF2-40B4-BE49-F238E27FC236}">
              <a16:creationId xmlns="" xmlns:a16="http://schemas.microsoft.com/office/drawing/2014/main" id="{00000000-0008-0000-0B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9" name="Imagem 8">
          <a:extLst>
            <a:ext uri="{FF2B5EF4-FFF2-40B4-BE49-F238E27FC236}">
              <a16:creationId xmlns="" xmlns:a16="http://schemas.microsoft.com/office/drawing/2014/main" id="{00000000-0008-0000-0B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371475</xdr:rowOff>
    </xdr:to>
    <xdr:pic>
      <xdr:nvPicPr>
        <xdr:cNvPr id="10" name="Imagem 9">
          <a:extLst>
            <a:ext uri="{FF2B5EF4-FFF2-40B4-BE49-F238E27FC236}">
              <a16:creationId xmlns="" xmlns:a16="http://schemas.microsoft.com/office/drawing/2014/main" id="{00000000-0008-0000-0B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258123</xdr:rowOff>
    </xdr:to>
    <xdr:pic>
      <xdr:nvPicPr>
        <xdr:cNvPr id="11" name="Imagem 10">
          <a:extLst>
            <a:ext uri="{FF2B5EF4-FFF2-40B4-BE49-F238E27FC236}">
              <a16:creationId xmlns="" xmlns:a16="http://schemas.microsoft.com/office/drawing/2014/main" id="{00000000-0008-0000-0B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2" name="Imagem 11">
          <a:extLst>
            <a:ext uri="{FF2B5EF4-FFF2-40B4-BE49-F238E27FC236}">
              <a16:creationId xmlns="" xmlns:a16="http://schemas.microsoft.com/office/drawing/2014/main" id="{00000000-0008-0000-0B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3" name="Imagem 12">
          <a:extLst>
            <a:ext uri="{FF2B5EF4-FFF2-40B4-BE49-F238E27FC236}">
              <a16:creationId xmlns="" xmlns:a16="http://schemas.microsoft.com/office/drawing/2014/main" id="{00000000-0008-0000-0B00-00000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4" name="Imagem 13">
          <a:extLst>
            <a:ext uri="{FF2B5EF4-FFF2-40B4-BE49-F238E27FC236}">
              <a16:creationId xmlns="" xmlns:a16="http://schemas.microsoft.com/office/drawing/2014/main" id="{00000000-0008-0000-0B00-00000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5" name="Imagem 14">
          <a:extLst>
            <a:ext uri="{FF2B5EF4-FFF2-40B4-BE49-F238E27FC236}">
              <a16:creationId xmlns="" xmlns:a16="http://schemas.microsoft.com/office/drawing/2014/main" id="{00000000-0008-0000-0B00-00000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" name="Imagem 15">
          <a:extLst>
            <a:ext uri="{FF2B5EF4-FFF2-40B4-BE49-F238E27FC236}">
              <a16:creationId xmlns="" xmlns:a16="http://schemas.microsoft.com/office/drawing/2014/main" id="{00000000-0008-0000-0B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" name="Imagem 16">
          <a:extLst>
            <a:ext uri="{FF2B5EF4-FFF2-40B4-BE49-F238E27FC236}">
              <a16:creationId xmlns="" xmlns:a16="http://schemas.microsoft.com/office/drawing/2014/main" id="{00000000-0008-0000-0B00-00001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323850</xdr:rowOff>
    </xdr:to>
    <xdr:pic>
      <xdr:nvPicPr>
        <xdr:cNvPr id="18" name="Imagem 17">
          <a:extLst>
            <a:ext uri="{FF2B5EF4-FFF2-40B4-BE49-F238E27FC236}">
              <a16:creationId xmlns="" xmlns:a16="http://schemas.microsoft.com/office/drawing/2014/main" id="{00000000-0008-0000-0B00-00001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248598</xdr:rowOff>
    </xdr:to>
    <xdr:pic>
      <xdr:nvPicPr>
        <xdr:cNvPr id="19" name="Imagem 18">
          <a:extLst>
            <a:ext uri="{FF2B5EF4-FFF2-40B4-BE49-F238E27FC236}">
              <a16:creationId xmlns="" xmlns:a16="http://schemas.microsoft.com/office/drawing/2014/main" id="{00000000-0008-0000-0B00-00001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" name="Imagem 19">
          <a:extLst>
            <a:ext uri="{FF2B5EF4-FFF2-40B4-BE49-F238E27FC236}">
              <a16:creationId xmlns="" xmlns:a16="http://schemas.microsoft.com/office/drawing/2014/main" id="{00000000-0008-0000-0B00-00001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1" name="Imagem 20">
          <a:extLst>
            <a:ext uri="{FF2B5EF4-FFF2-40B4-BE49-F238E27FC236}">
              <a16:creationId xmlns="" xmlns:a16="http://schemas.microsoft.com/office/drawing/2014/main" id="{00000000-0008-0000-0B00-00001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" name="Imagem 21">
          <a:extLst>
            <a:ext uri="{FF2B5EF4-FFF2-40B4-BE49-F238E27FC236}">
              <a16:creationId xmlns="" xmlns:a16="http://schemas.microsoft.com/office/drawing/2014/main" id="{00000000-0008-0000-0B00-00001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" name="Imagem 22">
          <a:extLst>
            <a:ext uri="{FF2B5EF4-FFF2-40B4-BE49-F238E27FC236}">
              <a16:creationId xmlns="" xmlns:a16="http://schemas.microsoft.com/office/drawing/2014/main" id="{00000000-0008-0000-0B00-00001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4" name="Imagem 23">
          <a:extLst>
            <a:ext uri="{FF2B5EF4-FFF2-40B4-BE49-F238E27FC236}">
              <a16:creationId xmlns="" xmlns:a16="http://schemas.microsoft.com/office/drawing/2014/main" id="{00000000-0008-0000-0B00-00001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5" name="Imagem 24">
          <a:extLst>
            <a:ext uri="{FF2B5EF4-FFF2-40B4-BE49-F238E27FC236}">
              <a16:creationId xmlns="" xmlns:a16="http://schemas.microsoft.com/office/drawing/2014/main" id="{00000000-0008-0000-0B00-00001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323850</xdr:rowOff>
    </xdr:to>
    <xdr:pic>
      <xdr:nvPicPr>
        <xdr:cNvPr id="26" name="Imagem 25">
          <a:extLst>
            <a:ext uri="{FF2B5EF4-FFF2-40B4-BE49-F238E27FC236}">
              <a16:creationId xmlns="" xmlns:a16="http://schemas.microsoft.com/office/drawing/2014/main" id="{00000000-0008-0000-0B00-00001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248598</xdr:rowOff>
    </xdr:to>
    <xdr:pic>
      <xdr:nvPicPr>
        <xdr:cNvPr id="27" name="Imagem 26">
          <a:extLst>
            <a:ext uri="{FF2B5EF4-FFF2-40B4-BE49-F238E27FC236}">
              <a16:creationId xmlns="" xmlns:a16="http://schemas.microsoft.com/office/drawing/2014/main" id="{00000000-0008-0000-0B00-00001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" name="Imagem 27">
          <a:extLst>
            <a:ext uri="{FF2B5EF4-FFF2-40B4-BE49-F238E27FC236}">
              <a16:creationId xmlns="" xmlns:a16="http://schemas.microsoft.com/office/drawing/2014/main" id="{00000000-0008-0000-0B00-00001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9" name="Imagem 28">
          <a:extLst>
            <a:ext uri="{FF2B5EF4-FFF2-40B4-BE49-F238E27FC236}">
              <a16:creationId xmlns="" xmlns:a16="http://schemas.microsoft.com/office/drawing/2014/main" id="{00000000-0008-0000-0B00-00001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" name="Imagem 29">
          <a:extLst>
            <a:ext uri="{FF2B5EF4-FFF2-40B4-BE49-F238E27FC236}">
              <a16:creationId xmlns="" xmlns:a16="http://schemas.microsoft.com/office/drawing/2014/main" id="{00000000-0008-0000-0B00-00001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" name="Imagem 30">
          <a:extLst>
            <a:ext uri="{FF2B5EF4-FFF2-40B4-BE49-F238E27FC236}">
              <a16:creationId xmlns="" xmlns:a16="http://schemas.microsoft.com/office/drawing/2014/main" id="{00000000-0008-0000-0B00-00001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" name="Imagem 31">
          <a:extLst>
            <a:ext uri="{FF2B5EF4-FFF2-40B4-BE49-F238E27FC236}">
              <a16:creationId xmlns="" xmlns:a16="http://schemas.microsoft.com/office/drawing/2014/main" id="{00000000-0008-0000-0B00-00002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3" name="Imagem 32">
          <a:extLst>
            <a:ext uri="{FF2B5EF4-FFF2-40B4-BE49-F238E27FC236}">
              <a16:creationId xmlns="" xmlns:a16="http://schemas.microsoft.com/office/drawing/2014/main" id="{00000000-0008-0000-0B00-00002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34" name="Imagem 33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35" name="Imagem 34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6" name="Imagem 35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7" name="Imagem 36"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8" name="Imagem 37">
          <a:extLst>
            <a:ext uri="{FF2B5EF4-FFF2-40B4-BE49-F238E27FC236}">
              <a16:creationId xmlns="" xmlns:a16="http://schemas.microsoft.com/office/drawing/2014/main" id="{00000000-0008-0000-0E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9" name="Imagem 38">
          <a:extLst>
            <a:ext uri="{FF2B5EF4-FFF2-40B4-BE49-F238E27FC236}">
              <a16:creationId xmlns="" xmlns:a16="http://schemas.microsoft.com/office/drawing/2014/main" id="{00000000-0008-0000-0E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0" name="Imagem 39">
          <a:extLst>
            <a:ext uri="{FF2B5EF4-FFF2-40B4-BE49-F238E27FC236}">
              <a16:creationId xmlns="" xmlns:a16="http://schemas.microsoft.com/office/drawing/2014/main" id="{00000000-0008-0000-0E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1" name="Imagem 40">
          <a:extLst>
            <a:ext uri="{FF2B5EF4-FFF2-40B4-BE49-F238E27FC236}">
              <a16:creationId xmlns="" xmlns:a16="http://schemas.microsoft.com/office/drawing/2014/main" id="{00000000-0008-0000-0E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42" name="Imagem 41">
          <a:extLst>
            <a:ext uri="{FF2B5EF4-FFF2-40B4-BE49-F238E27FC236}">
              <a16:creationId xmlns="" xmlns:a16="http://schemas.microsoft.com/office/drawing/2014/main" id="{00000000-0008-0000-0E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43" name="Imagem 42">
          <a:extLst>
            <a:ext uri="{FF2B5EF4-FFF2-40B4-BE49-F238E27FC236}">
              <a16:creationId xmlns="" xmlns:a16="http://schemas.microsoft.com/office/drawing/2014/main" id="{00000000-0008-0000-0E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4" name="Imagem 43">
          <a:extLst>
            <a:ext uri="{FF2B5EF4-FFF2-40B4-BE49-F238E27FC236}">
              <a16:creationId xmlns="" xmlns:a16="http://schemas.microsoft.com/office/drawing/2014/main" id="{00000000-0008-0000-0E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45" name="Imagem 44">
          <a:extLst>
            <a:ext uri="{FF2B5EF4-FFF2-40B4-BE49-F238E27FC236}">
              <a16:creationId xmlns="" xmlns:a16="http://schemas.microsoft.com/office/drawing/2014/main" id="{00000000-0008-0000-0E00-00000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6" name="Imagem 45">
          <a:extLst>
            <a:ext uri="{FF2B5EF4-FFF2-40B4-BE49-F238E27FC236}">
              <a16:creationId xmlns="" xmlns:a16="http://schemas.microsoft.com/office/drawing/2014/main" id="{00000000-0008-0000-0E00-00000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7" name="Imagem 46">
          <a:extLst>
            <a:ext uri="{FF2B5EF4-FFF2-40B4-BE49-F238E27FC236}">
              <a16:creationId xmlns="" xmlns:a16="http://schemas.microsoft.com/office/drawing/2014/main" id="{00000000-0008-0000-0E00-00000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8" name="Imagem 47">
          <a:extLst>
            <a:ext uri="{FF2B5EF4-FFF2-40B4-BE49-F238E27FC236}">
              <a16:creationId xmlns="" xmlns:a16="http://schemas.microsoft.com/office/drawing/2014/main" id="{00000000-0008-0000-0E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" name="Imagem 48">
          <a:extLst>
            <a:ext uri="{FF2B5EF4-FFF2-40B4-BE49-F238E27FC236}">
              <a16:creationId xmlns="" xmlns:a16="http://schemas.microsoft.com/office/drawing/2014/main" id="{00000000-0008-0000-0E00-00001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50" name="Imagem 49">
          <a:extLst>
            <a:ext uri="{FF2B5EF4-FFF2-40B4-BE49-F238E27FC236}">
              <a16:creationId xmlns="" xmlns:a16="http://schemas.microsoft.com/office/drawing/2014/main" id="{00000000-0008-0000-0E00-00001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51" name="Imagem 50">
          <a:extLst>
            <a:ext uri="{FF2B5EF4-FFF2-40B4-BE49-F238E27FC236}">
              <a16:creationId xmlns="" xmlns:a16="http://schemas.microsoft.com/office/drawing/2014/main" id="{00000000-0008-0000-0E00-00001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" name="Imagem 51">
          <a:extLst>
            <a:ext uri="{FF2B5EF4-FFF2-40B4-BE49-F238E27FC236}">
              <a16:creationId xmlns="" xmlns:a16="http://schemas.microsoft.com/office/drawing/2014/main" id="{00000000-0008-0000-0E00-00001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3" name="Imagem 52">
          <a:extLst>
            <a:ext uri="{FF2B5EF4-FFF2-40B4-BE49-F238E27FC236}">
              <a16:creationId xmlns="" xmlns:a16="http://schemas.microsoft.com/office/drawing/2014/main" id="{00000000-0008-0000-0E00-00001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" name="Imagem 53">
          <a:extLst>
            <a:ext uri="{FF2B5EF4-FFF2-40B4-BE49-F238E27FC236}">
              <a16:creationId xmlns="" xmlns:a16="http://schemas.microsoft.com/office/drawing/2014/main" id="{00000000-0008-0000-0E00-00001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" name="Imagem 54">
          <a:extLst>
            <a:ext uri="{FF2B5EF4-FFF2-40B4-BE49-F238E27FC236}">
              <a16:creationId xmlns="" xmlns:a16="http://schemas.microsoft.com/office/drawing/2014/main" id="{00000000-0008-0000-0E00-00001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" name="Imagem 55">
          <a:extLst>
            <a:ext uri="{FF2B5EF4-FFF2-40B4-BE49-F238E27FC236}">
              <a16:creationId xmlns="" xmlns:a16="http://schemas.microsoft.com/office/drawing/2014/main" id="{00000000-0008-0000-0E00-00001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7" name="Imagem 56">
          <a:extLst>
            <a:ext uri="{FF2B5EF4-FFF2-40B4-BE49-F238E27FC236}">
              <a16:creationId xmlns="" xmlns:a16="http://schemas.microsoft.com/office/drawing/2014/main" id="{00000000-0008-0000-0E00-00001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58" name="Imagem 57">
          <a:extLst>
            <a:ext uri="{FF2B5EF4-FFF2-40B4-BE49-F238E27FC236}">
              <a16:creationId xmlns="" xmlns:a16="http://schemas.microsoft.com/office/drawing/2014/main" id="{00000000-0008-0000-0E00-00001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59" name="Imagem 58">
          <a:extLst>
            <a:ext uri="{FF2B5EF4-FFF2-40B4-BE49-F238E27FC236}">
              <a16:creationId xmlns="" xmlns:a16="http://schemas.microsoft.com/office/drawing/2014/main" id="{00000000-0008-0000-0E00-00001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" name="Imagem 59">
          <a:extLst>
            <a:ext uri="{FF2B5EF4-FFF2-40B4-BE49-F238E27FC236}">
              <a16:creationId xmlns="" xmlns:a16="http://schemas.microsoft.com/office/drawing/2014/main" id="{00000000-0008-0000-0E00-00001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1" name="Imagem 60">
          <a:extLst>
            <a:ext uri="{FF2B5EF4-FFF2-40B4-BE49-F238E27FC236}">
              <a16:creationId xmlns="" xmlns:a16="http://schemas.microsoft.com/office/drawing/2014/main" id="{00000000-0008-0000-0E00-00001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" name="Imagem 61">
          <a:extLst>
            <a:ext uri="{FF2B5EF4-FFF2-40B4-BE49-F238E27FC236}">
              <a16:creationId xmlns="" xmlns:a16="http://schemas.microsoft.com/office/drawing/2014/main" id="{00000000-0008-0000-0E00-00001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" name="Imagem 62">
          <a:extLst>
            <a:ext uri="{FF2B5EF4-FFF2-40B4-BE49-F238E27FC236}">
              <a16:creationId xmlns="" xmlns:a16="http://schemas.microsoft.com/office/drawing/2014/main" id="{00000000-0008-0000-0E00-00001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" name="Imagem 63">
          <a:extLst>
            <a:ext uri="{FF2B5EF4-FFF2-40B4-BE49-F238E27FC236}">
              <a16:creationId xmlns="" xmlns:a16="http://schemas.microsoft.com/office/drawing/2014/main" id="{00000000-0008-0000-0E00-00002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" name="Imagem 64">
          <a:extLst>
            <a:ext uri="{FF2B5EF4-FFF2-40B4-BE49-F238E27FC236}">
              <a16:creationId xmlns="" xmlns:a16="http://schemas.microsoft.com/office/drawing/2014/main" id="{00000000-0008-0000-0E00-00002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375557</xdr:rowOff>
    </xdr:to>
    <xdr:pic>
      <xdr:nvPicPr>
        <xdr:cNvPr id="66" name="Imagem 65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262205</xdr:rowOff>
    </xdr:to>
    <xdr:pic>
      <xdr:nvPicPr>
        <xdr:cNvPr id="67" name="Imagem 66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8" name="Imagem 67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9" name="Imagem 68"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0" name="Imagem 69">
          <a:extLst>
            <a:ext uri="{FF2B5EF4-FFF2-40B4-BE49-F238E27FC236}">
              <a16:creationId xmlns="" xmlns:a16="http://schemas.microsoft.com/office/drawing/2014/main" id="{00000000-0008-0000-0E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1" name="Imagem 70">
          <a:extLst>
            <a:ext uri="{FF2B5EF4-FFF2-40B4-BE49-F238E27FC236}">
              <a16:creationId xmlns="" xmlns:a16="http://schemas.microsoft.com/office/drawing/2014/main" id="{00000000-0008-0000-0E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2" name="Imagem 71">
          <a:extLst>
            <a:ext uri="{FF2B5EF4-FFF2-40B4-BE49-F238E27FC236}">
              <a16:creationId xmlns="" xmlns:a16="http://schemas.microsoft.com/office/drawing/2014/main" id="{00000000-0008-0000-0E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3" name="Imagem 72">
          <a:extLst>
            <a:ext uri="{FF2B5EF4-FFF2-40B4-BE49-F238E27FC236}">
              <a16:creationId xmlns="" xmlns:a16="http://schemas.microsoft.com/office/drawing/2014/main" id="{00000000-0008-0000-0E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375557</xdr:rowOff>
    </xdr:to>
    <xdr:pic>
      <xdr:nvPicPr>
        <xdr:cNvPr id="74" name="Imagem 73">
          <a:extLst>
            <a:ext uri="{FF2B5EF4-FFF2-40B4-BE49-F238E27FC236}">
              <a16:creationId xmlns="" xmlns:a16="http://schemas.microsoft.com/office/drawing/2014/main" id="{00000000-0008-0000-0E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262205</xdr:rowOff>
    </xdr:to>
    <xdr:pic>
      <xdr:nvPicPr>
        <xdr:cNvPr id="75" name="Imagem 74">
          <a:extLst>
            <a:ext uri="{FF2B5EF4-FFF2-40B4-BE49-F238E27FC236}">
              <a16:creationId xmlns="" xmlns:a16="http://schemas.microsoft.com/office/drawing/2014/main" id="{00000000-0008-0000-0E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76" name="Imagem 75">
          <a:extLst>
            <a:ext uri="{FF2B5EF4-FFF2-40B4-BE49-F238E27FC236}">
              <a16:creationId xmlns="" xmlns:a16="http://schemas.microsoft.com/office/drawing/2014/main" id="{00000000-0008-0000-0E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77" name="Imagem 76">
          <a:extLst>
            <a:ext uri="{FF2B5EF4-FFF2-40B4-BE49-F238E27FC236}">
              <a16:creationId xmlns="" xmlns:a16="http://schemas.microsoft.com/office/drawing/2014/main" id="{00000000-0008-0000-0E00-00000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8" name="Imagem 77">
          <a:extLst>
            <a:ext uri="{FF2B5EF4-FFF2-40B4-BE49-F238E27FC236}">
              <a16:creationId xmlns="" xmlns:a16="http://schemas.microsoft.com/office/drawing/2014/main" id="{00000000-0008-0000-0E00-00000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9" name="Imagem 78">
          <a:extLst>
            <a:ext uri="{FF2B5EF4-FFF2-40B4-BE49-F238E27FC236}">
              <a16:creationId xmlns="" xmlns:a16="http://schemas.microsoft.com/office/drawing/2014/main" id="{00000000-0008-0000-0E00-00000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80" name="Imagem 79">
          <a:extLst>
            <a:ext uri="{FF2B5EF4-FFF2-40B4-BE49-F238E27FC236}">
              <a16:creationId xmlns="" xmlns:a16="http://schemas.microsoft.com/office/drawing/2014/main" id="{00000000-0008-0000-0E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81" name="Imagem 80">
          <a:extLst>
            <a:ext uri="{FF2B5EF4-FFF2-40B4-BE49-F238E27FC236}">
              <a16:creationId xmlns="" xmlns:a16="http://schemas.microsoft.com/office/drawing/2014/main" id="{00000000-0008-0000-0E00-00001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327932</xdr:rowOff>
    </xdr:to>
    <xdr:pic>
      <xdr:nvPicPr>
        <xdr:cNvPr id="82" name="Imagem 81">
          <a:extLst>
            <a:ext uri="{FF2B5EF4-FFF2-40B4-BE49-F238E27FC236}">
              <a16:creationId xmlns="" xmlns:a16="http://schemas.microsoft.com/office/drawing/2014/main" id="{00000000-0008-0000-0E00-00001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252680</xdr:rowOff>
    </xdr:to>
    <xdr:pic>
      <xdr:nvPicPr>
        <xdr:cNvPr id="83" name="Imagem 82">
          <a:extLst>
            <a:ext uri="{FF2B5EF4-FFF2-40B4-BE49-F238E27FC236}">
              <a16:creationId xmlns="" xmlns:a16="http://schemas.microsoft.com/office/drawing/2014/main" id="{00000000-0008-0000-0E00-00001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84" name="Imagem 83">
          <a:extLst>
            <a:ext uri="{FF2B5EF4-FFF2-40B4-BE49-F238E27FC236}">
              <a16:creationId xmlns="" xmlns:a16="http://schemas.microsoft.com/office/drawing/2014/main" id="{00000000-0008-0000-0E00-00001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85" name="Imagem 84">
          <a:extLst>
            <a:ext uri="{FF2B5EF4-FFF2-40B4-BE49-F238E27FC236}">
              <a16:creationId xmlns="" xmlns:a16="http://schemas.microsoft.com/office/drawing/2014/main" id="{00000000-0008-0000-0E00-00001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86" name="Imagem 85">
          <a:extLst>
            <a:ext uri="{FF2B5EF4-FFF2-40B4-BE49-F238E27FC236}">
              <a16:creationId xmlns="" xmlns:a16="http://schemas.microsoft.com/office/drawing/2014/main" id="{00000000-0008-0000-0E00-00001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87" name="Imagem 86">
          <a:extLst>
            <a:ext uri="{FF2B5EF4-FFF2-40B4-BE49-F238E27FC236}">
              <a16:creationId xmlns="" xmlns:a16="http://schemas.microsoft.com/office/drawing/2014/main" id="{00000000-0008-0000-0E00-00001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88" name="Imagem 87">
          <a:extLst>
            <a:ext uri="{FF2B5EF4-FFF2-40B4-BE49-F238E27FC236}">
              <a16:creationId xmlns="" xmlns:a16="http://schemas.microsoft.com/office/drawing/2014/main" id="{00000000-0008-0000-0E00-00001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89" name="Imagem 88">
          <a:extLst>
            <a:ext uri="{FF2B5EF4-FFF2-40B4-BE49-F238E27FC236}">
              <a16:creationId xmlns="" xmlns:a16="http://schemas.microsoft.com/office/drawing/2014/main" id="{00000000-0008-0000-0E00-00001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327932</xdr:rowOff>
    </xdr:to>
    <xdr:pic>
      <xdr:nvPicPr>
        <xdr:cNvPr id="90" name="Imagem 89">
          <a:extLst>
            <a:ext uri="{FF2B5EF4-FFF2-40B4-BE49-F238E27FC236}">
              <a16:creationId xmlns="" xmlns:a16="http://schemas.microsoft.com/office/drawing/2014/main" id="{00000000-0008-0000-0E00-00001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252680</xdr:rowOff>
    </xdr:to>
    <xdr:pic>
      <xdr:nvPicPr>
        <xdr:cNvPr id="91" name="Imagem 90">
          <a:extLst>
            <a:ext uri="{FF2B5EF4-FFF2-40B4-BE49-F238E27FC236}">
              <a16:creationId xmlns="" xmlns:a16="http://schemas.microsoft.com/office/drawing/2014/main" id="{00000000-0008-0000-0E00-00001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92" name="Imagem 91">
          <a:extLst>
            <a:ext uri="{FF2B5EF4-FFF2-40B4-BE49-F238E27FC236}">
              <a16:creationId xmlns="" xmlns:a16="http://schemas.microsoft.com/office/drawing/2014/main" id="{00000000-0008-0000-0E00-00001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93" name="Imagem 92">
          <a:extLst>
            <a:ext uri="{FF2B5EF4-FFF2-40B4-BE49-F238E27FC236}">
              <a16:creationId xmlns="" xmlns:a16="http://schemas.microsoft.com/office/drawing/2014/main" id="{00000000-0008-0000-0E00-00001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94" name="Imagem 93">
          <a:extLst>
            <a:ext uri="{FF2B5EF4-FFF2-40B4-BE49-F238E27FC236}">
              <a16:creationId xmlns="" xmlns:a16="http://schemas.microsoft.com/office/drawing/2014/main" id="{00000000-0008-0000-0E00-00001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95" name="Imagem 94">
          <a:extLst>
            <a:ext uri="{FF2B5EF4-FFF2-40B4-BE49-F238E27FC236}">
              <a16:creationId xmlns="" xmlns:a16="http://schemas.microsoft.com/office/drawing/2014/main" id="{00000000-0008-0000-0E00-00001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96" name="Imagem 95">
          <a:extLst>
            <a:ext uri="{FF2B5EF4-FFF2-40B4-BE49-F238E27FC236}">
              <a16:creationId xmlns="" xmlns:a16="http://schemas.microsoft.com/office/drawing/2014/main" id="{00000000-0008-0000-0E00-00002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97" name="Imagem 96">
          <a:extLst>
            <a:ext uri="{FF2B5EF4-FFF2-40B4-BE49-F238E27FC236}">
              <a16:creationId xmlns="" xmlns:a16="http://schemas.microsoft.com/office/drawing/2014/main" id="{00000000-0008-0000-0E00-00002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375557</xdr:rowOff>
    </xdr:to>
    <xdr:pic>
      <xdr:nvPicPr>
        <xdr:cNvPr id="98" name="Imagem 97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262205</xdr:rowOff>
    </xdr:to>
    <xdr:pic>
      <xdr:nvPicPr>
        <xdr:cNvPr id="99" name="Imagem 98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00" name="Imagem 99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01" name="Imagem 100"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02" name="Imagem 101">
          <a:extLst>
            <a:ext uri="{FF2B5EF4-FFF2-40B4-BE49-F238E27FC236}">
              <a16:creationId xmlns="" xmlns:a16="http://schemas.microsoft.com/office/drawing/2014/main" id="{00000000-0008-0000-0E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03" name="Imagem 102">
          <a:extLst>
            <a:ext uri="{FF2B5EF4-FFF2-40B4-BE49-F238E27FC236}">
              <a16:creationId xmlns="" xmlns:a16="http://schemas.microsoft.com/office/drawing/2014/main" id="{00000000-0008-0000-0E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04" name="Imagem 103">
          <a:extLst>
            <a:ext uri="{FF2B5EF4-FFF2-40B4-BE49-F238E27FC236}">
              <a16:creationId xmlns="" xmlns:a16="http://schemas.microsoft.com/office/drawing/2014/main" id="{00000000-0008-0000-0E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05" name="Imagem 104">
          <a:extLst>
            <a:ext uri="{FF2B5EF4-FFF2-40B4-BE49-F238E27FC236}">
              <a16:creationId xmlns="" xmlns:a16="http://schemas.microsoft.com/office/drawing/2014/main" id="{00000000-0008-0000-0E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375557</xdr:rowOff>
    </xdr:to>
    <xdr:pic>
      <xdr:nvPicPr>
        <xdr:cNvPr id="106" name="Imagem 105">
          <a:extLst>
            <a:ext uri="{FF2B5EF4-FFF2-40B4-BE49-F238E27FC236}">
              <a16:creationId xmlns="" xmlns:a16="http://schemas.microsoft.com/office/drawing/2014/main" id="{00000000-0008-0000-0E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262205</xdr:rowOff>
    </xdr:to>
    <xdr:pic>
      <xdr:nvPicPr>
        <xdr:cNvPr id="107" name="Imagem 106">
          <a:extLst>
            <a:ext uri="{FF2B5EF4-FFF2-40B4-BE49-F238E27FC236}">
              <a16:creationId xmlns="" xmlns:a16="http://schemas.microsoft.com/office/drawing/2014/main" id="{00000000-0008-0000-0E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08" name="Imagem 107">
          <a:extLst>
            <a:ext uri="{FF2B5EF4-FFF2-40B4-BE49-F238E27FC236}">
              <a16:creationId xmlns="" xmlns:a16="http://schemas.microsoft.com/office/drawing/2014/main" id="{00000000-0008-0000-0E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09" name="Imagem 108">
          <a:extLst>
            <a:ext uri="{FF2B5EF4-FFF2-40B4-BE49-F238E27FC236}">
              <a16:creationId xmlns="" xmlns:a16="http://schemas.microsoft.com/office/drawing/2014/main" id="{00000000-0008-0000-0E00-00000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10" name="Imagem 109">
          <a:extLst>
            <a:ext uri="{FF2B5EF4-FFF2-40B4-BE49-F238E27FC236}">
              <a16:creationId xmlns="" xmlns:a16="http://schemas.microsoft.com/office/drawing/2014/main" id="{00000000-0008-0000-0E00-00000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11" name="Imagem 110">
          <a:extLst>
            <a:ext uri="{FF2B5EF4-FFF2-40B4-BE49-F238E27FC236}">
              <a16:creationId xmlns="" xmlns:a16="http://schemas.microsoft.com/office/drawing/2014/main" id="{00000000-0008-0000-0E00-00000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12" name="Imagem 111">
          <a:extLst>
            <a:ext uri="{FF2B5EF4-FFF2-40B4-BE49-F238E27FC236}">
              <a16:creationId xmlns="" xmlns:a16="http://schemas.microsoft.com/office/drawing/2014/main" id="{00000000-0008-0000-0E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13" name="Imagem 112">
          <a:extLst>
            <a:ext uri="{FF2B5EF4-FFF2-40B4-BE49-F238E27FC236}">
              <a16:creationId xmlns="" xmlns:a16="http://schemas.microsoft.com/office/drawing/2014/main" id="{00000000-0008-0000-0E00-00001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327932</xdr:rowOff>
    </xdr:to>
    <xdr:pic>
      <xdr:nvPicPr>
        <xdr:cNvPr id="114" name="Imagem 113">
          <a:extLst>
            <a:ext uri="{FF2B5EF4-FFF2-40B4-BE49-F238E27FC236}">
              <a16:creationId xmlns="" xmlns:a16="http://schemas.microsoft.com/office/drawing/2014/main" id="{00000000-0008-0000-0E00-00001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252680</xdr:rowOff>
    </xdr:to>
    <xdr:pic>
      <xdr:nvPicPr>
        <xdr:cNvPr id="115" name="Imagem 114">
          <a:extLst>
            <a:ext uri="{FF2B5EF4-FFF2-40B4-BE49-F238E27FC236}">
              <a16:creationId xmlns="" xmlns:a16="http://schemas.microsoft.com/office/drawing/2014/main" id="{00000000-0008-0000-0E00-00001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16" name="Imagem 115">
          <a:extLst>
            <a:ext uri="{FF2B5EF4-FFF2-40B4-BE49-F238E27FC236}">
              <a16:creationId xmlns="" xmlns:a16="http://schemas.microsoft.com/office/drawing/2014/main" id="{00000000-0008-0000-0E00-00001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17" name="Imagem 116">
          <a:extLst>
            <a:ext uri="{FF2B5EF4-FFF2-40B4-BE49-F238E27FC236}">
              <a16:creationId xmlns="" xmlns:a16="http://schemas.microsoft.com/office/drawing/2014/main" id="{00000000-0008-0000-0E00-00001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18" name="Imagem 117">
          <a:extLst>
            <a:ext uri="{FF2B5EF4-FFF2-40B4-BE49-F238E27FC236}">
              <a16:creationId xmlns="" xmlns:a16="http://schemas.microsoft.com/office/drawing/2014/main" id="{00000000-0008-0000-0E00-00001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19" name="Imagem 118">
          <a:extLst>
            <a:ext uri="{FF2B5EF4-FFF2-40B4-BE49-F238E27FC236}">
              <a16:creationId xmlns="" xmlns:a16="http://schemas.microsoft.com/office/drawing/2014/main" id="{00000000-0008-0000-0E00-00001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20" name="Imagem 119">
          <a:extLst>
            <a:ext uri="{FF2B5EF4-FFF2-40B4-BE49-F238E27FC236}">
              <a16:creationId xmlns="" xmlns:a16="http://schemas.microsoft.com/office/drawing/2014/main" id="{00000000-0008-0000-0E00-00001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21" name="Imagem 120">
          <a:extLst>
            <a:ext uri="{FF2B5EF4-FFF2-40B4-BE49-F238E27FC236}">
              <a16:creationId xmlns="" xmlns:a16="http://schemas.microsoft.com/office/drawing/2014/main" id="{00000000-0008-0000-0E00-00001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327932</xdr:rowOff>
    </xdr:to>
    <xdr:pic>
      <xdr:nvPicPr>
        <xdr:cNvPr id="122" name="Imagem 121">
          <a:extLst>
            <a:ext uri="{FF2B5EF4-FFF2-40B4-BE49-F238E27FC236}">
              <a16:creationId xmlns="" xmlns:a16="http://schemas.microsoft.com/office/drawing/2014/main" id="{00000000-0008-0000-0E00-00001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252680</xdr:rowOff>
    </xdr:to>
    <xdr:pic>
      <xdr:nvPicPr>
        <xdr:cNvPr id="123" name="Imagem 122">
          <a:extLst>
            <a:ext uri="{FF2B5EF4-FFF2-40B4-BE49-F238E27FC236}">
              <a16:creationId xmlns="" xmlns:a16="http://schemas.microsoft.com/office/drawing/2014/main" id="{00000000-0008-0000-0E00-00001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24" name="Imagem 123">
          <a:extLst>
            <a:ext uri="{FF2B5EF4-FFF2-40B4-BE49-F238E27FC236}">
              <a16:creationId xmlns="" xmlns:a16="http://schemas.microsoft.com/office/drawing/2014/main" id="{00000000-0008-0000-0E00-00001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25" name="Imagem 124">
          <a:extLst>
            <a:ext uri="{FF2B5EF4-FFF2-40B4-BE49-F238E27FC236}">
              <a16:creationId xmlns="" xmlns:a16="http://schemas.microsoft.com/office/drawing/2014/main" id="{00000000-0008-0000-0E00-00001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26" name="Imagem 125">
          <a:extLst>
            <a:ext uri="{FF2B5EF4-FFF2-40B4-BE49-F238E27FC236}">
              <a16:creationId xmlns="" xmlns:a16="http://schemas.microsoft.com/office/drawing/2014/main" id="{00000000-0008-0000-0E00-00001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27" name="Imagem 126">
          <a:extLst>
            <a:ext uri="{FF2B5EF4-FFF2-40B4-BE49-F238E27FC236}">
              <a16:creationId xmlns="" xmlns:a16="http://schemas.microsoft.com/office/drawing/2014/main" id="{00000000-0008-0000-0E00-00001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28" name="Imagem 127">
          <a:extLst>
            <a:ext uri="{FF2B5EF4-FFF2-40B4-BE49-F238E27FC236}">
              <a16:creationId xmlns="" xmlns:a16="http://schemas.microsoft.com/office/drawing/2014/main" id="{00000000-0008-0000-0E00-00002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29" name="Imagem 128">
          <a:extLst>
            <a:ext uri="{FF2B5EF4-FFF2-40B4-BE49-F238E27FC236}">
              <a16:creationId xmlns="" xmlns:a16="http://schemas.microsoft.com/office/drawing/2014/main" id="{00000000-0008-0000-0E00-00002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1" name="Imagem 10">
          <a:extLst>
            <a:ext uri="{FF2B5EF4-FFF2-40B4-BE49-F238E27FC236}">
              <a16:creationId xmlns="" xmlns:a16="http://schemas.microsoft.com/office/drawing/2014/main" id="{00000000-0008-0000-0C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2" name="Imagem 11">
          <a:extLst>
            <a:ext uri="{FF2B5EF4-FFF2-40B4-BE49-F238E27FC236}">
              <a16:creationId xmlns="" xmlns:a16="http://schemas.microsoft.com/office/drawing/2014/main" id="{00000000-0008-0000-0C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3" name="Imagem 12">
          <a:extLst>
            <a:ext uri="{FF2B5EF4-FFF2-40B4-BE49-F238E27FC236}">
              <a16:creationId xmlns="" xmlns:a16="http://schemas.microsoft.com/office/drawing/2014/main" id="{00000000-0008-0000-0C00-00000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4" name="Imagem 13">
          <a:extLst>
            <a:ext uri="{FF2B5EF4-FFF2-40B4-BE49-F238E27FC236}">
              <a16:creationId xmlns="" xmlns:a16="http://schemas.microsoft.com/office/drawing/2014/main" id="{00000000-0008-0000-0C00-00000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5" name="Imagem 14">
          <a:extLst>
            <a:ext uri="{FF2B5EF4-FFF2-40B4-BE49-F238E27FC236}">
              <a16:creationId xmlns="" xmlns:a16="http://schemas.microsoft.com/office/drawing/2014/main" id="{00000000-0008-0000-0C00-00000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6" name="Imagem 15">
          <a:extLst>
            <a:ext uri="{FF2B5EF4-FFF2-40B4-BE49-F238E27FC236}">
              <a16:creationId xmlns="" xmlns:a16="http://schemas.microsoft.com/office/drawing/2014/main" id="{00000000-0008-0000-0C00-00001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8" name="Imagem 7">
          <a:extLst>
            <a:ext uri="{FF2B5EF4-FFF2-40B4-BE49-F238E27FC236}">
              <a16:creationId xmlns="" xmlns:a16="http://schemas.microsoft.com/office/drawing/2014/main" id="{00000000-0008-0000-0C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9" name="Imagem 8">
          <a:extLst>
            <a:ext uri="{FF2B5EF4-FFF2-40B4-BE49-F238E27FC236}">
              <a16:creationId xmlns="" xmlns:a16="http://schemas.microsoft.com/office/drawing/2014/main" id="{00000000-0008-0000-0C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0" name="Imagem 9">
          <a:extLst>
            <a:ext uri="{FF2B5EF4-FFF2-40B4-BE49-F238E27FC236}">
              <a16:creationId xmlns="" xmlns:a16="http://schemas.microsoft.com/office/drawing/2014/main" id="{00000000-0008-0000-0C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7" name="Imagem 16">
          <a:extLst>
            <a:ext uri="{FF2B5EF4-FFF2-40B4-BE49-F238E27FC236}">
              <a16:creationId xmlns="" xmlns:a16="http://schemas.microsoft.com/office/drawing/2014/main" id="{00000000-0008-0000-0C00-00001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8" name="Imagem 17">
          <a:extLst>
            <a:ext uri="{FF2B5EF4-FFF2-40B4-BE49-F238E27FC236}">
              <a16:creationId xmlns="" xmlns:a16="http://schemas.microsoft.com/office/drawing/2014/main" id="{00000000-0008-0000-0C00-00001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9" name="Imagem 18">
          <a:extLst>
            <a:ext uri="{FF2B5EF4-FFF2-40B4-BE49-F238E27FC236}">
              <a16:creationId xmlns="" xmlns:a16="http://schemas.microsoft.com/office/drawing/2014/main" id="{00000000-0008-0000-0C00-00001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31640</xdr:rowOff>
    </xdr:to>
    <xdr:pic>
      <xdr:nvPicPr>
        <xdr:cNvPr id="20" name="Imagem 19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81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21" name="Imagem 20"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2" name="Imagem 21">
          <a:extLst>
            <a:ext uri="{FF2B5EF4-FFF2-40B4-BE49-F238E27FC236}">
              <a16:creationId xmlns="" xmlns:a16="http://schemas.microsoft.com/office/drawing/2014/main" id="{00000000-0008-0000-0B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3" name="Imagem 22">
          <a:extLst>
            <a:ext uri="{FF2B5EF4-FFF2-40B4-BE49-F238E27FC236}">
              <a16:creationId xmlns="" xmlns:a16="http://schemas.microsoft.com/office/drawing/2014/main" id="{00000000-0008-0000-0B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31640</xdr:rowOff>
    </xdr:to>
    <xdr:pic>
      <xdr:nvPicPr>
        <xdr:cNvPr id="24" name="Imagem 23">
          <a:extLst>
            <a:ext uri="{FF2B5EF4-FFF2-40B4-BE49-F238E27FC236}">
              <a16:creationId xmlns="" xmlns:a16="http://schemas.microsoft.com/office/drawing/2014/main" id="{00000000-0008-0000-0B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81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25" name="Imagem 24">
          <a:extLst>
            <a:ext uri="{FF2B5EF4-FFF2-40B4-BE49-F238E27FC236}">
              <a16:creationId xmlns="" xmlns:a16="http://schemas.microsoft.com/office/drawing/2014/main" id="{00000000-0008-0000-0B00-00000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6" name="Imagem 25">
          <a:extLst>
            <a:ext uri="{FF2B5EF4-FFF2-40B4-BE49-F238E27FC236}">
              <a16:creationId xmlns="" xmlns:a16="http://schemas.microsoft.com/office/drawing/2014/main" id="{00000000-0008-0000-0B00-00000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7" name="Imagem 26">
          <a:extLst>
            <a:ext uri="{FF2B5EF4-FFF2-40B4-BE49-F238E27FC236}">
              <a16:creationId xmlns="" xmlns:a16="http://schemas.microsoft.com/office/drawing/2014/main" id="{00000000-0008-0000-0B00-00001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31640</xdr:rowOff>
    </xdr:to>
    <xdr:pic>
      <xdr:nvPicPr>
        <xdr:cNvPr id="28" name="Imagem 27">
          <a:extLst>
            <a:ext uri="{FF2B5EF4-FFF2-40B4-BE49-F238E27FC236}">
              <a16:creationId xmlns="" xmlns:a16="http://schemas.microsoft.com/office/drawing/2014/main" id="{00000000-0008-0000-0B00-00001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486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29" name="Imagem 28">
          <a:extLst>
            <a:ext uri="{FF2B5EF4-FFF2-40B4-BE49-F238E27FC236}">
              <a16:creationId xmlns="" xmlns:a16="http://schemas.microsoft.com/office/drawing/2014/main" id="{00000000-0008-0000-0B00-00001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0" name="Imagem 29">
          <a:extLst>
            <a:ext uri="{FF2B5EF4-FFF2-40B4-BE49-F238E27FC236}">
              <a16:creationId xmlns="" xmlns:a16="http://schemas.microsoft.com/office/drawing/2014/main" id="{00000000-0008-0000-0B00-00001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1" name="Imagem 30">
          <a:extLst>
            <a:ext uri="{FF2B5EF4-FFF2-40B4-BE49-F238E27FC236}">
              <a16:creationId xmlns="" xmlns:a16="http://schemas.microsoft.com/office/drawing/2014/main" id="{00000000-0008-0000-0B00-00001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31640</xdr:rowOff>
    </xdr:to>
    <xdr:pic>
      <xdr:nvPicPr>
        <xdr:cNvPr id="32" name="Imagem 31">
          <a:extLst>
            <a:ext uri="{FF2B5EF4-FFF2-40B4-BE49-F238E27FC236}">
              <a16:creationId xmlns="" xmlns:a16="http://schemas.microsoft.com/office/drawing/2014/main" id="{00000000-0008-0000-0B00-00001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486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33" name="Imagem 32">
          <a:extLst>
            <a:ext uri="{FF2B5EF4-FFF2-40B4-BE49-F238E27FC236}">
              <a16:creationId xmlns="" xmlns:a16="http://schemas.microsoft.com/office/drawing/2014/main" id="{00000000-0008-0000-0B00-00001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4" name="Imagem 33">
          <a:extLst>
            <a:ext uri="{FF2B5EF4-FFF2-40B4-BE49-F238E27FC236}">
              <a16:creationId xmlns="" xmlns:a16="http://schemas.microsoft.com/office/drawing/2014/main" id="{00000000-0008-0000-0B00-00001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5" name="Imagem 34">
          <a:extLst>
            <a:ext uri="{FF2B5EF4-FFF2-40B4-BE49-F238E27FC236}">
              <a16:creationId xmlns="" xmlns:a16="http://schemas.microsoft.com/office/drawing/2014/main" id="{00000000-0008-0000-0B00-00002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36" name="Imagem 35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37" name="Imagem 36"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8" name="Imagem 37">
          <a:extLst>
            <a:ext uri="{FF2B5EF4-FFF2-40B4-BE49-F238E27FC236}">
              <a16:creationId xmlns="" xmlns:a16="http://schemas.microsoft.com/office/drawing/2014/main" id="{00000000-0008-0000-0E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9" name="Imagem 38">
          <a:extLst>
            <a:ext uri="{FF2B5EF4-FFF2-40B4-BE49-F238E27FC236}">
              <a16:creationId xmlns="" xmlns:a16="http://schemas.microsoft.com/office/drawing/2014/main" id="{00000000-0008-0000-0E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40" name="Imagem 39">
          <a:extLst>
            <a:ext uri="{FF2B5EF4-FFF2-40B4-BE49-F238E27FC236}">
              <a16:creationId xmlns="" xmlns:a16="http://schemas.microsoft.com/office/drawing/2014/main" id="{00000000-0008-0000-0E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41" name="Imagem 40">
          <a:extLst>
            <a:ext uri="{FF2B5EF4-FFF2-40B4-BE49-F238E27FC236}">
              <a16:creationId xmlns="" xmlns:a16="http://schemas.microsoft.com/office/drawing/2014/main" id="{00000000-0008-0000-0E00-00000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42" name="Imagem 41">
          <a:extLst>
            <a:ext uri="{FF2B5EF4-FFF2-40B4-BE49-F238E27FC236}">
              <a16:creationId xmlns="" xmlns:a16="http://schemas.microsoft.com/office/drawing/2014/main" id="{00000000-0008-0000-0E00-00000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43" name="Imagem 42">
          <a:extLst>
            <a:ext uri="{FF2B5EF4-FFF2-40B4-BE49-F238E27FC236}">
              <a16:creationId xmlns="" xmlns:a16="http://schemas.microsoft.com/office/drawing/2014/main" id="{00000000-0008-0000-0E00-00001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44" name="Imagem 43">
          <a:extLst>
            <a:ext uri="{FF2B5EF4-FFF2-40B4-BE49-F238E27FC236}">
              <a16:creationId xmlns="" xmlns:a16="http://schemas.microsoft.com/office/drawing/2014/main" id="{00000000-0008-0000-0E00-00001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45" name="Imagem 44">
          <a:extLst>
            <a:ext uri="{FF2B5EF4-FFF2-40B4-BE49-F238E27FC236}">
              <a16:creationId xmlns="" xmlns:a16="http://schemas.microsoft.com/office/drawing/2014/main" id="{00000000-0008-0000-0E00-00001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46" name="Imagem 45">
          <a:extLst>
            <a:ext uri="{FF2B5EF4-FFF2-40B4-BE49-F238E27FC236}">
              <a16:creationId xmlns="" xmlns:a16="http://schemas.microsoft.com/office/drawing/2014/main" id="{00000000-0008-0000-0E00-00001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47" name="Imagem 46">
          <a:extLst>
            <a:ext uri="{FF2B5EF4-FFF2-40B4-BE49-F238E27FC236}">
              <a16:creationId xmlns="" xmlns:a16="http://schemas.microsoft.com/office/drawing/2014/main" id="{00000000-0008-0000-0E00-00001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48" name="Imagem 47">
          <a:extLst>
            <a:ext uri="{FF2B5EF4-FFF2-40B4-BE49-F238E27FC236}">
              <a16:creationId xmlns="" xmlns:a16="http://schemas.microsoft.com/office/drawing/2014/main" id="{00000000-0008-0000-0E00-00001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49" name="Imagem 48">
          <a:extLst>
            <a:ext uri="{FF2B5EF4-FFF2-40B4-BE49-F238E27FC236}">
              <a16:creationId xmlns="" xmlns:a16="http://schemas.microsoft.com/office/drawing/2014/main" id="{00000000-0008-0000-0E00-00001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50" name="Imagem 49">
          <a:extLst>
            <a:ext uri="{FF2B5EF4-FFF2-40B4-BE49-F238E27FC236}">
              <a16:creationId xmlns="" xmlns:a16="http://schemas.microsoft.com/office/drawing/2014/main" id="{00000000-0008-0000-0E00-00001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51" name="Imagem 50">
          <a:extLst>
            <a:ext uri="{FF2B5EF4-FFF2-40B4-BE49-F238E27FC236}">
              <a16:creationId xmlns="" xmlns:a16="http://schemas.microsoft.com/office/drawing/2014/main" id="{00000000-0008-0000-0E00-00002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52" name="Imagem 51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53" name="Imagem 52"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54" name="Imagem 53">
          <a:extLst>
            <a:ext uri="{FF2B5EF4-FFF2-40B4-BE49-F238E27FC236}">
              <a16:creationId xmlns="" xmlns:a16="http://schemas.microsoft.com/office/drawing/2014/main" id="{00000000-0008-0000-0E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55" name="Imagem 54">
          <a:extLst>
            <a:ext uri="{FF2B5EF4-FFF2-40B4-BE49-F238E27FC236}">
              <a16:creationId xmlns="" xmlns:a16="http://schemas.microsoft.com/office/drawing/2014/main" id="{00000000-0008-0000-0E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56" name="Imagem 55">
          <a:extLst>
            <a:ext uri="{FF2B5EF4-FFF2-40B4-BE49-F238E27FC236}">
              <a16:creationId xmlns="" xmlns:a16="http://schemas.microsoft.com/office/drawing/2014/main" id="{00000000-0008-0000-0E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57" name="Imagem 56">
          <a:extLst>
            <a:ext uri="{FF2B5EF4-FFF2-40B4-BE49-F238E27FC236}">
              <a16:creationId xmlns="" xmlns:a16="http://schemas.microsoft.com/office/drawing/2014/main" id="{00000000-0008-0000-0E00-00000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58" name="Imagem 57">
          <a:extLst>
            <a:ext uri="{FF2B5EF4-FFF2-40B4-BE49-F238E27FC236}">
              <a16:creationId xmlns="" xmlns:a16="http://schemas.microsoft.com/office/drawing/2014/main" id="{00000000-0008-0000-0E00-00000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59" name="Imagem 58">
          <a:extLst>
            <a:ext uri="{FF2B5EF4-FFF2-40B4-BE49-F238E27FC236}">
              <a16:creationId xmlns="" xmlns:a16="http://schemas.microsoft.com/office/drawing/2014/main" id="{00000000-0008-0000-0E00-00001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60" name="Imagem 59">
          <a:extLst>
            <a:ext uri="{FF2B5EF4-FFF2-40B4-BE49-F238E27FC236}">
              <a16:creationId xmlns="" xmlns:a16="http://schemas.microsoft.com/office/drawing/2014/main" id="{00000000-0008-0000-0E00-00001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61" name="Imagem 60">
          <a:extLst>
            <a:ext uri="{FF2B5EF4-FFF2-40B4-BE49-F238E27FC236}">
              <a16:creationId xmlns="" xmlns:a16="http://schemas.microsoft.com/office/drawing/2014/main" id="{00000000-0008-0000-0E00-00001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62" name="Imagem 61">
          <a:extLst>
            <a:ext uri="{FF2B5EF4-FFF2-40B4-BE49-F238E27FC236}">
              <a16:creationId xmlns="" xmlns:a16="http://schemas.microsoft.com/office/drawing/2014/main" id="{00000000-0008-0000-0E00-00001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63" name="Imagem 62">
          <a:extLst>
            <a:ext uri="{FF2B5EF4-FFF2-40B4-BE49-F238E27FC236}">
              <a16:creationId xmlns="" xmlns:a16="http://schemas.microsoft.com/office/drawing/2014/main" id="{00000000-0008-0000-0E00-00001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64" name="Imagem 63">
          <a:extLst>
            <a:ext uri="{FF2B5EF4-FFF2-40B4-BE49-F238E27FC236}">
              <a16:creationId xmlns="" xmlns:a16="http://schemas.microsoft.com/office/drawing/2014/main" id="{00000000-0008-0000-0E00-00001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65" name="Imagem 64">
          <a:extLst>
            <a:ext uri="{FF2B5EF4-FFF2-40B4-BE49-F238E27FC236}">
              <a16:creationId xmlns="" xmlns:a16="http://schemas.microsoft.com/office/drawing/2014/main" id="{00000000-0008-0000-0E00-00001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66" name="Imagem 65">
          <a:extLst>
            <a:ext uri="{FF2B5EF4-FFF2-40B4-BE49-F238E27FC236}">
              <a16:creationId xmlns="" xmlns:a16="http://schemas.microsoft.com/office/drawing/2014/main" id="{00000000-0008-0000-0E00-00001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67" name="Imagem 66">
          <a:extLst>
            <a:ext uri="{FF2B5EF4-FFF2-40B4-BE49-F238E27FC236}">
              <a16:creationId xmlns="" xmlns:a16="http://schemas.microsoft.com/office/drawing/2014/main" id="{00000000-0008-0000-0E00-00002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68" name="Imagem 67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69" name="Imagem 68"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70" name="Imagem 69">
          <a:extLst>
            <a:ext uri="{FF2B5EF4-FFF2-40B4-BE49-F238E27FC236}">
              <a16:creationId xmlns="" xmlns:a16="http://schemas.microsoft.com/office/drawing/2014/main" id="{00000000-0008-0000-0E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71" name="Imagem 70">
          <a:extLst>
            <a:ext uri="{FF2B5EF4-FFF2-40B4-BE49-F238E27FC236}">
              <a16:creationId xmlns="" xmlns:a16="http://schemas.microsoft.com/office/drawing/2014/main" id="{00000000-0008-0000-0E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72" name="Imagem 71">
          <a:extLst>
            <a:ext uri="{FF2B5EF4-FFF2-40B4-BE49-F238E27FC236}">
              <a16:creationId xmlns="" xmlns:a16="http://schemas.microsoft.com/office/drawing/2014/main" id="{00000000-0008-0000-0E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73" name="Imagem 72">
          <a:extLst>
            <a:ext uri="{FF2B5EF4-FFF2-40B4-BE49-F238E27FC236}">
              <a16:creationId xmlns="" xmlns:a16="http://schemas.microsoft.com/office/drawing/2014/main" id="{00000000-0008-0000-0E00-00000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74" name="Imagem 73">
          <a:extLst>
            <a:ext uri="{FF2B5EF4-FFF2-40B4-BE49-F238E27FC236}">
              <a16:creationId xmlns="" xmlns:a16="http://schemas.microsoft.com/office/drawing/2014/main" id="{00000000-0008-0000-0E00-00000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75" name="Imagem 74">
          <a:extLst>
            <a:ext uri="{FF2B5EF4-FFF2-40B4-BE49-F238E27FC236}">
              <a16:creationId xmlns="" xmlns:a16="http://schemas.microsoft.com/office/drawing/2014/main" id="{00000000-0008-0000-0E00-00001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76" name="Imagem 75">
          <a:extLst>
            <a:ext uri="{FF2B5EF4-FFF2-40B4-BE49-F238E27FC236}">
              <a16:creationId xmlns="" xmlns:a16="http://schemas.microsoft.com/office/drawing/2014/main" id="{00000000-0008-0000-0E00-00001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77" name="Imagem 76">
          <a:extLst>
            <a:ext uri="{FF2B5EF4-FFF2-40B4-BE49-F238E27FC236}">
              <a16:creationId xmlns="" xmlns:a16="http://schemas.microsoft.com/office/drawing/2014/main" id="{00000000-0008-0000-0E00-00001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78" name="Imagem 77">
          <a:extLst>
            <a:ext uri="{FF2B5EF4-FFF2-40B4-BE49-F238E27FC236}">
              <a16:creationId xmlns="" xmlns:a16="http://schemas.microsoft.com/office/drawing/2014/main" id="{00000000-0008-0000-0E00-00001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79" name="Imagem 78">
          <a:extLst>
            <a:ext uri="{FF2B5EF4-FFF2-40B4-BE49-F238E27FC236}">
              <a16:creationId xmlns="" xmlns:a16="http://schemas.microsoft.com/office/drawing/2014/main" id="{00000000-0008-0000-0E00-00001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80" name="Imagem 79">
          <a:extLst>
            <a:ext uri="{FF2B5EF4-FFF2-40B4-BE49-F238E27FC236}">
              <a16:creationId xmlns="" xmlns:a16="http://schemas.microsoft.com/office/drawing/2014/main" id="{00000000-0008-0000-0E00-00001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81" name="Imagem 80">
          <a:extLst>
            <a:ext uri="{FF2B5EF4-FFF2-40B4-BE49-F238E27FC236}">
              <a16:creationId xmlns="" xmlns:a16="http://schemas.microsoft.com/office/drawing/2014/main" id="{00000000-0008-0000-0E00-00001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82" name="Imagem 81">
          <a:extLst>
            <a:ext uri="{FF2B5EF4-FFF2-40B4-BE49-F238E27FC236}">
              <a16:creationId xmlns="" xmlns:a16="http://schemas.microsoft.com/office/drawing/2014/main" id="{00000000-0008-0000-0E00-00001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83" name="Imagem 82">
          <a:extLst>
            <a:ext uri="{FF2B5EF4-FFF2-40B4-BE49-F238E27FC236}">
              <a16:creationId xmlns="" xmlns:a16="http://schemas.microsoft.com/office/drawing/2014/main" id="{00000000-0008-0000-0E00-00002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1</xdr:row>
      <xdr:rowOff>28575</xdr:rowOff>
    </xdr:from>
    <xdr:to>
      <xdr:col>5</xdr:col>
      <xdr:colOff>267970</xdr:colOff>
      <xdr:row>5</xdr:row>
      <xdr:rowOff>168910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2857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5</xdr:col>
      <xdr:colOff>733425</xdr:colOff>
      <xdr:row>1</xdr:row>
      <xdr:rowOff>180975</xdr:rowOff>
    </xdr:from>
    <xdr:to>
      <xdr:col>6</xdr:col>
      <xdr:colOff>992527</xdr:colOff>
      <xdr:row>5</xdr:row>
      <xdr:rowOff>33605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77075" y="180975"/>
          <a:ext cx="1316355" cy="6140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514349</xdr:colOff>
      <xdr:row>1</xdr:row>
      <xdr:rowOff>171450</xdr:rowOff>
    </xdr:from>
    <xdr:to>
      <xdr:col>3</xdr:col>
      <xdr:colOff>933449</xdr:colOff>
      <xdr:row>4</xdr:row>
      <xdr:rowOff>152400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85540" y="171450"/>
          <a:ext cx="1476375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211667</xdr:colOff>
      <xdr:row>1</xdr:row>
      <xdr:rowOff>52917</xdr:rowOff>
    </xdr:from>
    <xdr:to>
      <xdr:col>8</xdr:col>
      <xdr:colOff>52917</xdr:colOff>
      <xdr:row>5</xdr:row>
      <xdr:rowOff>137583</xdr:rowOff>
    </xdr:to>
    <xdr:pic>
      <xdr:nvPicPr>
        <xdr:cNvPr id="7" name="Imagem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8334" y="243417"/>
          <a:ext cx="899583" cy="8466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352424</xdr:colOff>
      <xdr:row>0</xdr:row>
      <xdr:rowOff>57151</xdr:rowOff>
    </xdr:from>
    <xdr:to>
      <xdr:col>3</xdr:col>
      <xdr:colOff>247649</xdr:colOff>
      <xdr:row>4</xdr:row>
      <xdr:rowOff>152401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165" y="57150"/>
          <a:ext cx="847725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257175</xdr:colOff>
      <xdr:row>1</xdr:row>
      <xdr:rowOff>38100</xdr:rowOff>
    </xdr:from>
    <xdr:to>
      <xdr:col>5</xdr:col>
      <xdr:colOff>609600</xdr:colOff>
      <xdr:row>4</xdr:row>
      <xdr:rowOff>33606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34075" y="228600"/>
          <a:ext cx="1190625" cy="5664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1495425</xdr:colOff>
      <xdr:row>0</xdr:row>
      <xdr:rowOff>161925</xdr:rowOff>
    </xdr:from>
    <xdr:to>
      <xdr:col>1</xdr:col>
      <xdr:colOff>2828925</xdr:colOff>
      <xdr:row>3</xdr:row>
      <xdr:rowOff>152400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0" y="161925"/>
          <a:ext cx="1333500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876300</xdr:colOff>
      <xdr:row>0</xdr:row>
      <xdr:rowOff>85725</xdr:rowOff>
    </xdr:from>
    <xdr:to>
      <xdr:col>5</xdr:col>
      <xdr:colOff>1838325</xdr:colOff>
      <xdr:row>4</xdr:row>
      <xdr:rowOff>104775</xdr:rowOff>
    </xdr:to>
    <xdr:pic>
      <xdr:nvPicPr>
        <xdr:cNvPr id="7" name="Imagem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85725"/>
          <a:ext cx="962025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0B_yWGpR1p4wt5pkqGiqdP7Mfrh_yIn/view?usp=sharing" TargetMode="External"/><Relationship Id="rId13" Type="http://schemas.openxmlformats.org/officeDocument/2006/relationships/hyperlink" Target="https://drive.google.com/file/d/1P0eLMxzOSGw3WHN6DQ5bGOAJZLqSgdgN/view?usp=sharing" TargetMode="External"/><Relationship Id="rId18" Type="http://schemas.openxmlformats.org/officeDocument/2006/relationships/hyperlink" Target="https://drive.google.com/file/d/11XGdmaPRt7MfzRF2dI1Zn9OagyEqzmLB/view?usp=sharing" TargetMode="External"/><Relationship Id="rId26" Type="http://schemas.openxmlformats.org/officeDocument/2006/relationships/hyperlink" Target="https://drive.google.com/file/d/1BvdwcokPTLHasCZOGeIQL2vsu_6_uGxx/view?usp=sharing" TargetMode="External"/><Relationship Id="rId3" Type="http://schemas.openxmlformats.org/officeDocument/2006/relationships/hyperlink" Target="https://drive.google.com/file/d/1PaI4Zb-_B8dODQRWmuujLwMGKvbC5Hf_/view?usp=sharing" TargetMode="External"/><Relationship Id="rId21" Type="http://schemas.openxmlformats.org/officeDocument/2006/relationships/hyperlink" Target="https://drive.google.com/file/d/1gZxOP3OtfFui54uFD1PQaGgIGnadEGAA/view?usp=sharing" TargetMode="External"/><Relationship Id="rId7" Type="http://schemas.openxmlformats.org/officeDocument/2006/relationships/hyperlink" Target="https://drive.google.com/file/d/1eJ1ot9g8-5o-iTVvGmC5jkwtiyYiAGqm/view?usp=sharing" TargetMode="External"/><Relationship Id="rId12" Type="http://schemas.openxmlformats.org/officeDocument/2006/relationships/hyperlink" Target="https://drive.google.com/file/d/1y3_EUyZK4Obvul1PRv3I9PrKZq9k9jdi/view?usp=sharing" TargetMode="External"/><Relationship Id="rId17" Type="http://schemas.openxmlformats.org/officeDocument/2006/relationships/hyperlink" Target="https://drive.google.com/file/d/1Dtg-KJk8mWZbid0a9q23pCzRox1PhcDY/view?usp=sharing" TargetMode="External"/><Relationship Id="rId25" Type="http://schemas.openxmlformats.org/officeDocument/2006/relationships/hyperlink" Target="https://drive.google.com/file/d/1MnQTcvBwYbLkZS-qfQFoL_rmkesmL-WN/view?usp=sharing" TargetMode="External"/><Relationship Id="rId2" Type="http://schemas.openxmlformats.org/officeDocument/2006/relationships/hyperlink" Target="https://drive.google.com/file/d/1zVkbI132rTelVbBKEsJQybhqu7lVb_4o/view?usp=sharing" TargetMode="External"/><Relationship Id="rId16" Type="http://schemas.openxmlformats.org/officeDocument/2006/relationships/hyperlink" Target="https://drive.google.com/file/d/108S2l7nZDUwryhUZi_1glNxgP94ocw3p/view?usp=sharing" TargetMode="External"/><Relationship Id="rId20" Type="http://schemas.openxmlformats.org/officeDocument/2006/relationships/hyperlink" Target="https://drive.google.com/file/d/1UPOFYQBjAaOW_N7ULQ6xefy3aeNZpdfX/view?usp=sharing" TargetMode="External"/><Relationship Id="rId29" Type="http://schemas.openxmlformats.org/officeDocument/2006/relationships/hyperlink" Target="https://drive.google.com/file/d/1LPnFyR07_zu5T4JKOSTK2tWTOH73BRzq/view?usp=sharing" TargetMode="External"/><Relationship Id="rId1" Type="http://schemas.openxmlformats.org/officeDocument/2006/relationships/hyperlink" Target="https://drive.google.com/file/d/1EsnbBsQ_S3eQ1Oh4U4WZ2i5Nx7l3ZSbV/view?usp=sharing" TargetMode="External"/><Relationship Id="rId6" Type="http://schemas.openxmlformats.org/officeDocument/2006/relationships/hyperlink" Target="https://drive.google.com/file/d/1ELls50XuRJV8ZPcT7QDLV4KGoLZTX79C/view?usp=sharing" TargetMode="External"/><Relationship Id="rId11" Type="http://schemas.openxmlformats.org/officeDocument/2006/relationships/hyperlink" Target="https://drive.google.com/file/d/1WuJ-wBB87y0w0fBB8ucJXFqEAM6UqU3F/view?usp=sharing" TargetMode="External"/><Relationship Id="rId24" Type="http://schemas.openxmlformats.org/officeDocument/2006/relationships/hyperlink" Target="https://drive.google.com/file/d/1kv5KztKP49VTFlAixsNgO_UCbQu-liZ4/view?usp=sharing" TargetMode="External"/><Relationship Id="rId32" Type="http://schemas.openxmlformats.org/officeDocument/2006/relationships/drawing" Target="../drawings/drawing12.xml"/><Relationship Id="rId5" Type="http://schemas.openxmlformats.org/officeDocument/2006/relationships/hyperlink" Target="https://drive.google.com/file/d/123viNAHB3InJUg2g1NGnXkEeUsVnj674/view?usp=sharing" TargetMode="External"/><Relationship Id="rId15" Type="http://schemas.openxmlformats.org/officeDocument/2006/relationships/hyperlink" Target="https://drive.google.com/file/d/1hqbu8gphez9UIVjq4uRd-LACzY_MTxcd/view?usp=sharing" TargetMode="External"/><Relationship Id="rId23" Type="http://schemas.openxmlformats.org/officeDocument/2006/relationships/hyperlink" Target="https://drive.google.com/file/d/14hqFZoGZ62dzgTWY0DyAozDvWqy2YDjR/view?usp=sharing" TargetMode="External"/><Relationship Id="rId28" Type="http://schemas.openxmlformats.org/officeDocument/2006/relationships/hyperlink" Target="https://drive.google.com/file/d/1XXYAsG9Ra8MyylWh6I5J6Gd7SCMy5bsA/view?usp=sharing" TargetMode="External"/><Relationship Id="rId10" Type="http://schemas.openxmlformats.org/officeDocument/2006/relationships/hyperlink" Target="https://drive.google.com/file/d/1fnloq45cmhbvOeUxq9pqsfvWV5UD3ji-/view?usp=sharing" TargetMode="External"/><Relationship Id="rId19" Type="http://schemas.openxmlformats.org/officeDocument/2006/relationships/hyperlink" Target="https://drive.google.com/file/d/1VO-Fqfx_RjnA-tE3_1o6e1LNV6dlvcIc/view?usp=sharing" TargetMode="External"/><Relationship Id="rId31" Type="http://schemas.openxmlformats.org/officeDocument/2006/relationships/printerSettings" Target="../printerSettings/printerSettings14.bin"/><Relationship Id="rId4" Type="http://schemas.openxmlformats.org/officeDocument/2006/relationships/hyperlink" Target="https://drive.google.com/file/d/1l56lZCBbkDT8cFHBFmPY_YCRdVQTCo3u/view?usp=sharing" TargetMode="External"/><Relationship Id="rId9" Type="http://schemas.openxmlformats.org/officeDocument/2006/relationships/hyperlink" Target="https://drive.google.com/file/d/11cE_iCA8FZp8DR_G_Io7ImhH0OZjrccV/view?usp=sharing" TargetMode="External"/><Relationship Id="rId14" Type="http://schemas.openxmlformats.org/officeDocument/2006/relationships/hyperlink" Target="https://drive.google.com/file/d/1qSktCU6xkp9T9jtXVSyx-ea5AJeddES2/view?usp=sharing" TargetMode="External"/><Relationship Id="rId22" Type="http://schemas.openxmlformats.org/officeDocument/2006/relationships/hyperlink" Target="https://drive.google.com/file/d/16SLzN_5L9rvZbEXGqKVtIzl4UKzlJjAB/view?usp=sharing" TargetMode="External"/><Relationship Id="rId27" Type="http://schemas.openxmlformats.org/officeDocument/2006/relationships/hyperlink" Target="https://drive.google.com/file/d/11XGdmaPRt7MfzRF2dI1Zn9OagyEqzmLB/view?usp=sharing" TargetMode="External"/><Relationship Id="rId30" Type="http://schemas.openxmlformats.org/officeDocument/2006/relationships/hyperlink" Target="https://drive.google.com/file/d/1P27bwpE1Uybq3hkz1GcFbCpgV4r6XGMR/view?usp=sharing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drive.google.com/file/d/17Fq8-rjNgMQSkqrbAxB96QqnATiOVtro/view?usp=sharing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2"/>
  <sheetViews>
    <sheetView tabSelected="1" zoomScale="90" zoomScaleNormal="90" workbookViewId="0">
      <selection activeCell="D116" sqref="D116:E116"/>
    </sheetView>
  </sheetViews>
  <sheetFormatPr defaultColWidth="9.140625" defaultRowHeight="15"/>
  <cols>
    <col min="1" max="1" width="19.140625" style="1" customWidth="1"/>
    <col min="2" max="2" width="37.5703125" style="1" customWidth="1"/>
    <col min="3" max="3" width="62.28515625" style="1" customWidth="1"/>
    <col min="4" max="4" width="23.5703125" style="1" customWidth="1"/>
    <col min="5" max="5" width="15.140625" style="1" customWidth="1"/>
    <col min="6" max="6" width="13.42578125" style="1" customWidth="1"/>
    <col min="7" max="16384" width="9.140625" style="1"/>
  </cols>
  <sheetData>
    <row r="1" spans="1:10" ht="15.75">
      <c r="A1" s="759"/>
      <c r="B1" s="582" t="s">
        <v>0</v>
      </c>
      <c r="C1" s="583"/>
      <c r="D1" s="584" t="s">
        <v>406</v>
      </c>
      <c r="E1" s="585"/>
      <c r="F1" s="151"/>
      <c r="G1" s="151"/>
      <c r="H1" s="151"/>
    </row>
    <row r="2" spans="1:10" ht="15.75" customHeight="1">
      <c r="A2" s="760"/>
      <c r="B2" s="586" t="s">
        <v>1</v>
      </c>
      <c r="C2" s="587"/>
      <c r="D2" s="762" t="s">
        <v>2</v>
      </c>
      <c r="E2" s="762" t="s">
        <v>3</v>
      </c>
      <c r="F2" s="151"/>
      <c r="G2" s="152"/>
      <c r="H2" s="152"/>
    </row>
    <row r="3" spans="1:10" ht="15" customHeight="1">
      <c r="A3" s="760"/>
      <c r="B3" s="588" t="s">
        <v>4</v>
      </c>
      <c r="C3" s="589"/>
      <c r="D3" s="763"/>
      <c r="E3" s="763"/>
      <c r="F3" s="151"/>
      <c r="G3" s="152"/>
      <c r="H3" s="152"/>
    </row>
    <row r="4" spans="1:10" ht="15" customHeight="1">
      <c r="A4" s="760"/>
      <c r="B4" s="153"/>
      <c r="C4" s="153"/>
      <c r="D4" s="764" t="s">
        <v>751</v>
      </c>
      <c r="E4" s="766">
        <v>1</v>
      </c>
      <c r="F4" s="151"/>
      <c r="G4" s="754"/>
      <c r="H4" s="754"/>
    </row>
    <row r="5" spans="1:10" ht="15.75" customHeight="1">
      <c r="A5" s="761"/>
      <c r="B5" s="590" t="s">
        <v>5</v>
      </c>
      <c r="C5" s="591"/>
      <c r="D5" s="765"/>
      <c r="E5" s="767"/>
      <c r="F5" s="151"/>
      <c r="G5" s="754"/>
      <c r="H5" s="754"/>
    </row>
    <row r="6" spans="1:10" ht="18.75">
      <c r="A6" s="592" t="s">
        <v>6</v>
      </c>
      <c r="B6" s="593"/>
      <c r="C6" s="154" t="s">
        <v>7</v>
      </c>
      <c r="D6" s="381" t="s">
        <v>8</v>
      </c>
      <c r="E6" s="155" t="s">
        <v>9</v>
      </c>
      <c r="F6" s="151"/>
      <c r="G6" s="156"/>
      <c r="H6" s="156"/>
    </row>
    <row r="7" spans="1:10" ht="18">
      <c r="A7" s="594" t="s">
        <v>392</v>
      </c>
      <c r="B7" s="595"/>
      <c r="C7" s="383" t="s">
        <v>688</v>
      </c>
      <c r="D7" s="157"/>
      <c r="E7" s="158"/>
      <c r="F7" s="151"/>
      <c r="G7" s="159"/>
      <c r="H7" s="156"/>
    </row>
    <row r="8" spans="1:10" ht="15.75">
      <c r="A8" s="596" t="s">
        <v>10</v>
      </c>
      <c r="B8" s="597"/>
      <c r="C8" s="598"/>
      <c r="D8" s="768" t="s">
        <v>11</v>
      </c>
      <c r="E8" s="769"/>
      <c r="F8" s="156"/>
      <c r="G8" s="156"/>
      <c r="H8" s="156"/>
    </row>
    <row r="9" spans="1:10" ht="15.75">
      <c r="A9" s="599" t="s">
        <v>12</v>
      </c>
      <c r="B9" s="600"/>
      <c r="C9" s="601"/>
      <c r="D9" s="737"/>
      <c r="E9" s="738"/>
      <c r="F9" s="156"/>
      <c r="G9" s="156"/>
      <c r="H9" s="156"/>
    </row>
    <row r="10" spans="1:10" ht="18.75">
      <c r="A10" s="602" t="s">
        <v>13</v>
      </c>
      <c r="B10" s="602"/>
      <c r="C10" s="603"/>
      <c r="D10" s="604">
        <f>170000+992456.73</f>
        <v>1162456.73</v>
      </c>
      <c r="E10" s="605"/>
      <c r="F10" s="156"/>
      <c r="G10" s="156"/>
      <c r="H10" s="160"/>
      <c r="J10" s="1" t="s">
        <v>405</v>
      </c>
    </row>
    <row r="11" spans="1:10" ht="18.75">
      <c r="A11" s="606" t="s">
        <v>14</v>
      </c>
      <c r="B11" s="606"/>
      <c r="C11" s="607"/>
      <c r="D11" s="608">
        <v>0</v>
      </c>
      <c r="E11" s="609"/>
      <c r="F11" s="156"/>
      <c r="G11" s="156"/>
      <c r="H11" s="160"/>
    </row>
    <row r="12" spans="1:10" ht="18.75">
      <c r="A12" s="606" t="s">
        <v>15</v>
      </c>
      <c r="B12" s="606"/>
      <c r="C12" s="607"/>
      <c r="D12" s="610">
        <v>0</v>
      </c>
      <c r="E12" s="611"/>
      <c r="F12" s="156"/>
      <c r="G12" s="156"/>
      <c r="H12" s="160"/>
    </row>
    <row r="13" spans="1:10" ht="18.75">
      <c r="A13" s="602" t="s">
        <v>16</v>
      </c>
      <c r="B13" s="602"/>
      <c r="C13" s="603"/>
      <c r="D13" s="612">
        <v>0</v>
      </c>
      <c r="E13" s="613"/>
      <c r="F13" s="156"/>
      <c r="G13" s="156"/>
      <c r="H13" s="160"/>
    </row>
    <row r="14" spans="1:10" ht="18.75">
      <c r="A14" s="614" t="s">
        <v>17</v>
      </c>
      <c r="B14" s="614"/>
      <c r="C14" s="615"/>
      <c r="D14" s="616">
        <v>0</v>
      </c>
      <c r="E14" s="617"/>
      <c r="F14" s="156"/>
      <c r="G14" s="156"/>
      <c r="H14" s="160"/>
    </row>
    <row r="15" spans="1:10" ht="18.75">
      <c r="A15" s="618" t="s">
        <v>18</v>
      </c>
      <c r="B15" s="618"/>
      <c r="C15" s="619"/>
      <c r="D15" s="620">
        <f>SUM(D10:E13)-D14</f>
        <v>1162456.73</v>
      </c>
      <c r="E15" s="621"/>
      <c r="F15" s="161"/>
      <c r="G15" s="156"/>
      <c r="H15" s="160"/>
    </row>
    <row r="16" spans="1:10" ht="18.75">
      <c r="A16" s="602" t="s">
        <v>19</v>
      </c>
      <c r="B16" s="602"/>
      <c r="C16" s="603"/>
      <c r="D16" s="622">
        <f>D192</f>
        <v>1170.99</v>
      </c>
      <c r="E16" s="623"/>
      <c r="F16" s="161"/>
      <c r="G16" s="156"/>
      <c r="H16" s="160"/>
    </row>
    <row r="17" spans="1:8" ht="18.75">
      <c r="A17" s="602" t="s">
        <v>20</v>
      </c>
      <c r="B17" s="602"/>
      <c r="C17" s="603"/>
      <c r="D17" s="612">
        <v>0</v>
      </c>
      <c r="E17" s="613"/>
      <c r="F17" s="156"/>
      <c r="G17" s="156"/>
      <c r="H17" s="160"/>
    </row>
    <row r="18" spans="1:8" ht="18.75">
      <c r="A18" s="602" t="s">
        <v>21</v>
      </c>
      <c r="B18" s="602"/>
      <c r="C18" s="603"/>
      <c r="D18" s="612">
        <v>0</v>
      </c>
      <c r="E18" s="613"/>
      <c r="F18" s="156"/>
      <c r="G18" s="156"/>
      <c r="H18" s="160"/>
    </row>
    <row r="19" spans="1:8" ht="18.75">
      <c r="A19" s="624" t="s">
        <v>22</v>
      </c>
      <c r="B19" s="624"/>
      <c r="C19" s="625"/>
      <c r="D19" s="626">
        <f>SUM(D16:E18)</f>
        <v>1170.99</v>
      </c>
      <c r="E19" s="627"/>
      <c r="F19" s="161"/>
      <c r="G19" s="156"/>
      <c r="H19" s="160"/>
    </row>
    <row r="20" spans="1:8" ht="18.75">
      <c r="A20" s="600" t="s">
        <v>23</v>
      </c>
      <c r="B20" s="600"/>
      <c r="C20" s="601"/>
      <c r="D20" s="628">
        <f>D15+D19</f>
        <v>1163627.72</v>
      </c>
      <c r="E20" s="629"/>
      <c r="F20" s="161"/>
      <c r="G20" s="156"/>
      <c r="H20" s="160"/>
    </row>
    <row r="21" spans="1:8" ht="18.75">
      <c r="A21" s="630"/>
      <c r="B21" s="602"/>
      <c r="C21" s="602"/>
      <c r="D21" s="162"/>
      <c r="E21" s="163"/>
      <c r="F21" s="156"/>
      <c r="G21" s="156"/>
      <c r="H21" s="160"/>
    </row>
    <row r="22" spans="1:8" ht="18.75">
      <c r="A22" s="599" t="s">
        <v>24</v>
      </c>
      <c r="B22" s="600"/>
      <c r="C22" s="601"/>
      <c r="D22" s="631" t="s">
        <v>11</v>
      </c>
      <c r="E22" s="632"/>
      <c r="F22" s="156"/>
      <c r="G22" s="156"/>
      <c r="H22" s="160"/>
    </row>
    <row r="23" spans="1:8" ht="18.75">
      <c r="A23" s="633" t="s">
        <v>25</v>
      </c>
      <c r="B23" s="634"/>
      <c r="C23" s="635"/>
      <c r="D23" s="636">
        <f>D24+SUM(D30:E33)</f>
        <v>725304.44234760012</v>
      </c>
      <c r="E23" s="637"/>
      <c r="F23" s="161"/>
      <c r="G23" s="156"/>
      <c r="H23" s="160"/>
    </row>
    <row r="24" spans="1:8" ht="18.75">
      <c r="A24" s="638" t="s">
        <v>26</v>
      </c>
      <c r="B24" s="639"/>
      <c r="C24" s="640"/>
      <c r="D24" s="641">
        <f>D25+D28+D29</f>
        <v>481045.89</v>
      </c>
      <c r="E24" s="642"/>
      <c r="F24" s="161"/>
      <c r="G24" s="156"/>
      <c r="H24" s="160"/>
    </row>
    <row r="25" spans="1:8" ht="18.75">
      <c r="A25" s="643" t="s">
        <v>27</v>
      </c>
      <c r="B25" s="644"/>
      <c r="C25" s="645"/>
      <c r="D25" s="646">
        <f>D26+D27</f>
        <v>0</v>
      </c>
      <c r="E25" s="647"/>
      <c r="F25" s="161"/>
      <c r="G25" s="156"/>
      <c r="H25" s="160"/>
    </row>
    <row r="26" spans="1:8" ht="18.75">
      <c r="A26" s="630" t="s">
        <v>28</v>
      </c>
      <c r="B26" s="602"/>
      <c r="C26" s="603"/>
      <c r="D26" s="612">
        <v>0</v>
      </c>
      <c r="E26" s="613"/>
      <c r="F26" s="161"/>
      <c r="G26" s="156"/>
      <c r="H26" s="160"/>
    </row>
    <row r="27" spans="1:8" ht="18.75">
      <c r="A27" s="630" t="s">
        <v>29</v>
      </c>
      <c r="B27" s="602"/>
      <c r="C27" s="603"/>
      <c r="D27" s="612">
        <v>0</v>
      </c>
      <c r="E27" s="613"/>
      <c r="F27" s="156"/>
      <c r="G27" s="156"/>
      <c r="H27" s="160"/>
    </row>
    <row r="28" spans="1:8" ht="18.75">
      <c r="A28" s="630" t="s">
        <v>30</v>
      </c>
      <c r="B28" s="602"/>
      <c r="C28" s="603"/>
      <c r="D28" s="612">
        <v>0</v>
      </c>
      <c r="E28" s="613"/>
      <c r="F28" s="156"/>
      <c r="G28" s="156"/>
      <c r="H28" s="160"/>
    </row>
    <row r="29" spans="1:8" ht="18.75">
      <c r="A29" s="630" t="s">
        <v>31</v>
      </c>
      <c r="B29" s="602"/>
      <c r="C29" s="603"/>
      <c r="D29" s="612">
        <v>481045.89</v>
      </c>
      <c r="E29" s="613"/>
      <c r="F29" s="156"/>
      <c r="G29" s="156"/>
      <c r="H29" s="160"/>
    </row>
    <row r="30" spans="1:8" ht="18.75">
      <c r="A30" s="630" t="s">
        <v>32</v>
      </c>
      <c r="B30" s="602"/>
      <c r="C30" s="603"/>
      <c r="D30" s="622">
        <f>'CÁLCULO FOLHA DE PAGAMENTO'!G69</f>
        <v>38483.671200000004</v>
      </c>
      <c r="E30" s="623"/>
      <c r="F30" s="161"/>
      <c r="G30" s="156"/>
      <c r="H30" s="160"/>
    </row>
    <row r="31" spans="1:8" ht="18.75">
      <c r="A31" s="630" t="s">
        <v>33</v>
      </c>
      <c r="B31" s="602"/>
      <c r="C31" s="603"/>
      <c r="D31" s="622">
        <f>'CÁLCULO FOLHA DE PAGAMENTO'!G70</f>
        <v>0</v>
      </c>
      <c r="E31" s="623"/>
      <c r="F31" s="161"/>
      <c r="G31" s="156"/>
      <c r="H31" s="160"/>
    </row>
    <row r="32" spans="1:8" ht="18.75">
      <c r="A32" s="630" t="s">
        <v>34</v>
      </c>
      <c r="B32" s="602"/>
      <c r="C32" s="603"/>
      <c r="D32" s="622">
        <f>'CÁLCULO FOLHA DE PAGAMENTO'!G73</f>
        <v>41815.200000000004</v>
      </c>
      <c r="E32" s="623"/>
      <c r="F32" s="161"/>
      <c r="G32" s="156"/>
      <c r="H32" s="160"/>
    </row>
    <row r="33" spans="1:8" ht="18.75">
      <c r="A33" s="630" t="s">
        <v>35</v>
      </c>
      <c r="B33" s="602"/>
      <c r="C33" s="603"/>
      <c r="D33" s="622">
        <f>IF(E6="NÃO",(IF($E$4&gt;1,(8.333+11.111+1.56+0.194+4+2+$D$155)*$D$24/100,(8.333+11.111+1.56+0.194+4+9.08)*$D$24/100)),IF(E6="SIM",(IF($E$4&gt;1,(8.333+11.111+1.56+4+2+$D$155)*$D$24/100,(8.333+11.111+1.56+4+9.08)*$D$24/100))))</f>
        <v>163959.68114760003</v>
      </c>
      <c r="E33" s="623"/>
      <c r="F33" s="161"/>
      <c r="G33" s="156"/>
      <c r="H33" s="160"/>
    </row>
    <row r="34" spans="1:8" ht="18.75">
      <c r="A34" s="633" t="s">
        <v>36</v>
      </c>
      <c r="B34" s="634"/>
      <c r="C34" s="635"/>
      <c r="D34" s="636">
        <f>SUM(D35:E41)</f>
        <v>81304.81</v>
      </c>
      <c r="E34" s="637"/>
      <c r="F34" s="161"/>
      <c r="G34" s="156"/>
      <c r="H34" s="160"/>
    </row>
    <row r="35" spans="1:8" ht="18.75">
      <c r="A35" s="630" t="s">
        <v>37</v>
      </c>
      <c r="B35" s="602"/>
      <c r="C35" s="603"/>
      <c r="D35" s="612">
        <v>21415.43</v>
      </c>
      <c r="E35" s="613"/>
      <c r="F35" s="161"/>
      <c r="G35" s="156"/>
      <c r="H35" s="160"/>
    </row>
    <row r="36" spans="1:8" ht="18.75">
      <c r="A36" s="630" t="s">
        <v>38</v>
      </c>
      <c r="B36" s="602"/>
      <c r="C36" s="603"/>
      <c r="D36" s="612">
        <v>35881.160000000003</v>
      </c>
      <c r="E36" s="613"/>
      <c r="F36" s="156"/>
      <c r="G36" s="156"/>
      <c r="H36" s="160"/>
    </row>
    <row r="37" spans="1:8" ht="18.75">
      <c r="A37" s="630" t="s">
        <v>39</v>
      </c>
      <c r="B37" s="602"/>
      <c r="C37" s="603"/>
      <c r="D37" s="612">
        <v>1459.4</v>
      </c>
      <c r="E37" s="613"/>
      <c r="F37" s="156"/>
      <c r="G37" s="156"/>
      <c r="H37" s="160"/>
    </row>
    <row r="38" spans="1:8" ht="18.75">
      <c r="A38" s="630" t="s">
        <v>40</v>
      </c>
      <c r="B38" s="602"/>
      <c r="C38" s="603"/>
      <c r="D38" s="612">
        <v>22548.82</v>
      </c>
      <c r="E38" s="613"/>
      <c r="F38" s="156"/>
      <c r="G38" s="156"/>
      <c r="H38" s="160"/>
    </row>
    <row r="39" spans="1:8" ht="18.75">
      <c r="A39" s="630" t="s">
        <v>41</v>
      </c>
      <c r="B39" s="602"/>
      <c r="C39" s="603"/>
      <c r="D39" s="612">
        <v>0</v>
      </c>
      <c r="E39" s="613"/>
      <c r="F39" s="156"/>
      <c r="G39" s="156"/>
      <c r="H39" s="160"/>
    </row>
    <row r="40" spans="1:8" ht="18.75">
      <c r="A40" s="630" t="s">
        <v>42</v>
      </c>
      <c r="B40" s="602"/>
      <c r="C40" s="603"/>
      <c r="D40" s="612">
        <v>0</v>
      </c>
      <c r="E40" s="613"/>
      <c r="F40" s="156"/>
      <c r="G40" s="156"/>
      <c r="H40" s="160"/>
    </row>
    <row r="41" spans="1:8" ht="18.75">
      <c r="A41" s="630" t="s">
        <v>447</v>
      </c>
      <c r="B41" s="602"/>
      <c r="C41" s="603"/>
      <c r="D41" s="612">
        <v>0</v>
      </c>
      <c r="E41" s="613"/>
      <c r="F41" s="380"/>
      <c r="G41" s="156"/>
      <c r="H41" s="160"/>
    </row>
    <row r="42" spans="1:8" ht="18.75">
      <c r="A42" s="630" t="s">
        <v>448</v>
      </c>
      <c r="B42" s="602"/>
      <c r="C42" s="603"/>
      <c r="D42" s="612">
        <v>0</v>
      </c>
      <c r="E42" s="613"/>
      <c r="F42" s="380"/>
      <c r="G42" s="156"/>
      <c r="H42" s="160"/>
    </row>
    <row r="43" spans="1:8" ht="18.75">
      <c r="A43" s="633" t="s">
        <v>43</v>
      </c>
      <c r="B43" s="634"/>
      <c r="C43" s="635"/>
      <c r="D43" s="652">
        <f>SUM(D44+D45+D46+D47+D48)+D49+D61+D62</f>
        <v>78538.679999999993</v>
      </c>
      <c r="E43" s="653"/>
      <c r="F43" s="161"/>
      <c r="G43" s="156"/>
      <c r="H43" s="160"/>
    </row>
    <row r="44" spans="1:8" ht="18.75">
      <c r="A44" s="654" t="s">
        <v>44</v>
      </c>
      <c r="B44" s="654"/>
      <c r="C44" s="654"/>
      <c r="D44" s="612">
        <v>7731.14</v>
      </c>
      <c r="E44" s="613"/>
      <c r="F44" s="161"/>
      <c r="G44" s="156"/>
      <c r="H44" s="160"/>
    </row>
    <row r="45" spans="1:8" ht="18.75">
      <c r="A45" s="654" t="s">
        <v>449</v>
      </c>
      <c r="B45" s="654"/>
      <c r="C45" s="654"/>
      <c r="D45" s="612">
        <v>1620.75</v>
      </c>
      <c r="E45" s="613"/>
      <c r="F45" s="156"/>
      <c r="G45" s="156"/>
      <c r="H45" s="160"/>
    </row>
    <row r="46" spans="1:8" ht="18.75">
      <c r="A46" s="654" t="s">
        <v>46</v>
      </c>
      <c r="B46" s="654"/>
      <c r="C46" s="654"/>
      <c r="D46" s="612">
        <v>2292.84</v>
      </c>
      <c r="E46" s="613"/>
      <c r="F46" s="156"/>
      <c r="G46" s="156"/>
      <c r="H46" s="160"/>
    </row>
    <row r="47" spans="1:8" ht="18.75">
      <c r="A47" s="654" t="s">
        <v>47</v>
      </c>
      <c r="B47" s="654"/>
      <c r="C47" s="654"/>
      <c r="D47" s="612">
        <v>5447.32</v>
      </c>
      <c r="E47" s="613"/>
      <c r="F47" s="156"/>
      <c r="G47" s="156"/>
      <c r="H47" s="160"/>
    </row>
    <row r="48" spans="1:8" ht="18.75">
      <c r="A48" s="654" t="s">
        <v>48</v>
      </c>
      <c r="B48" s="654"/>
      <c r="C48" s="654"/>
      <c r="D48" s="612">
        <v>0</v>
      </c>
      <c r="E48" s="613"/>
      <c r="F48" s="156"/>
      <c r="G48" s="156"/>
      <c r="H48" s="160"/>
    </row>
    <row r="49" spans="1:8" ht="18.75">
      <c r="A49" s="661" t="s">
        <v>49</v>
      </c>
      <c r="B49" s="661"/>
      <c r="C49" s="661"/>
      <c r="D49" s="662">
        <f>D50+D52+D54+D57+D60</f>
        <v>4107.1499999999996</v>
      </c>
      <c r="E49" s="663"/>
      <c r="F49" s="161"/>
      <c r="G49" s="156"/>
      <c r="H49" s="160"/>
    </row>
    <row r="50" spans="1:8" ht="18.75">
      <c r="A50" s="770" t="s">
        <v>450</v>
      </c>
      <c r="B50" s="770"/>
      <c r="C50" s="770"/>
      <c r="D50" s="664">
        <f>D51</f>
        <v>2456.15</v>
      </c>
      <c r="E50" s="665"/>
      <c r="F50" s="161"/>
      <c r="G50" s="156"/>
      <c r="H50" s="160"/>
    </row>
    <row r="51" spans="1:8" ht="18.75">
      <c r="A51" s="657" t="s">
        <v>451</v>
      </c>
      <c r="B51" s="657"/>
      <c r="C51" s="657"/>
      <c r="D51" s="650">
        <f>2456.15</f>
        <v>2456.15</v>
      </c>
      <c r="E51" s="651"/>
      <c r="F51" s="161"/>
      <c r="G51" s="156"/>
      <c r="H51" s="160"/>
    </row>
    <row r="52" spans="1:8" ht="18.75">
      <c r="A52" s="669" t="s">
        <v>425</v>
      </c>
      <c r="B52" s="669"/>
      <c r="C52" s="669"/>
      <c r="D52" s="664">
        <f>D53</f>
        <v>1651</v>
      </c>
      <c r="E52" s="665"/>
      <c r="F52" s="161"/>
      <c r="G52" s="156"/>
      <c r="H52" s="160"/>
    </row>
    <row r="53" spans="1:8" ht="18.75">
      <c r="A53" s="657" t="s">
        <v>427</v>
      </c>
      <c r="B53" s="657"/>
      <c r="C53" s="657"/>
      <c r="D53" s="650">
        <v>1651</v>
      </c>
      <c r="E53" s="651"/>
      <c r="F53" s="161"/>
      <c r="G53" s="156"/>
      <c r="H53" s="160"/>
    </row>
    <row r="54" spans="1:8" ht="18.75">
      <c r="A54" s="669" t="s">
        <v>429</v>
      </c>
      <c r="B54" s="669"/>
      <c r="C54" s="669"/>
      <c r="D54" s="648">
        <f>D55+D56</f>
        <v>0</v>
      </c>
      <c r="E54" s="649"/>
      <c r="F54" s="161"/>
      <c r="G54" s="156"/>
      <c r="H54" s="160"/>
    </row>
    <row r="55" spans="1:8" ht="18.75">
      <c r="A55" s="657" t="s">
        <v>431</v>
      </c>
      <c r="B55" s="657"/>
      <c r="C55" s="657"/>
      <c r="D55" s="650">
        <v>0</v>
      </c>
      <c r="E55" s="651"/>
      <c r="F55" s="161"/>
      <c r="G55" s="156"/>
      <c r="H55" s="160"/>
    </row>
    <row r="56" spans="1:8" ht="18.75">
      <c r="A56" s="657" t="s">
        <v>433</v>
      </c>
      <c r="B56" s="657"/>
      <c r="C56" s="657"/>
      <c r="D56" s="650">
        <v>0</v>
      </c>
      <c r="E56" s="651"/>
      <c r="F56" s="161"/>
      <c r="G56" s="156"/>
      <c r="H56" s="160"/>
    </row>
    <row r="57" spans="1:8" ht="18.75">
      <c r="A57" s="669" t="s">
        <v>435</v>
      </c>
      <c r="B57" s="669"/>
      <c r="C57" s="669"/>
      <c r="D57" s="648">
        <f>D58+D59</f>
        <v>0</v>
      </c>
      <c r="E57" s="649"/>
      <c r="F57" s="156"/>
      <c r="G57" s="156"/>
      <c r="H57" s="160"/>
    </row>
    <row r="58" spans="1:8" ht="18.75">
      <c r="A58" s="657" t="s">
        <v>437</v>
      </c>
      <c r="B58" s="657"/>
      <c r="C58" s="657"/>
      <c r="D58" s="650">
        <v>0</v>
      </c>
      <c r="E58" s="651"/>
      <c r="F58" s="156"/>
      <c r="G58" s="156"/>
      <c r="H58" s="160"/>
    </row>
    <row r="59" spans="1:8" ht="18.75">
      <c r="A59" s="657" t="s">
        <v>439</v>
      </c>
      <c r="B59" s="657"/>
      <c r="C59" s="657"/>
      <c r="D59" s="650">
        <v>0</v>
      </c>
      <c r="E59" s="651"/>
      <c r="F59" s="156"/>
      <c r="G59" s="156"/>
      <c r="H59" s="160"/>
    </row>
    <row r="60" spans="1:8" ht="18.75">
      <c r="A60" s="658" t="s">
        <v>452</v>
      </c>
      <c r="B60" s="658"/>
      <c r="C60" s="658"/>
      <c r="D60" s="659">
        <v>0</v>
      </c>
      <c r="E60" s="660"/>
      <c r="F60" s="156"/>
      <c r="G60" s="156"/>
      <c r="H60" s="160"/>
    </row>
    <row r="61" spans="1:8" ht="18.75">
      <c r="A61" s="698" t="s">
        <v>50</v>
      </c>
      <c r="B61" s="698"/>
      <c r="C61" s="698"/>
      <c r="D61" s="650">
        <f>589.48+56750</f>
        <v>57339.48</v>
      </c>
      <c r="E61" s="651"/>
      <c r="F61" s="164"/>
      <c r="G61" s="164"/>
      <c r="H61" s="165"/>
    </row>
    <row r="62" spans="1:8" ht="18.75">
      <c r="A62" s="697" t="s">
        <v>51</v>
      </c>
      <c r="B62" s="697"/>
      <c r="C62" s="697"/>
      <c r="D62" s="650">
        <v>0</v>
      </c>
      <c r="E62" s="651"/>
      <c r="F62" s="156"/>
      <c r="G62" s="156"/>
      <c r="H62" s="160"/>
    </row>
    <row r="63" spans="1:8" ht="18.75">
      <c r="A63" s="688" t="s">
        <v>453</v>
      </c>
      <c r="B63" s="688"/>
      <c r="C63" s="688"/>
      <c r="D63" s="689">
        <f>D64+D67+D70</f>
        <v>2651.2099999999982</v>
      </c>
      <c r="E63" s="690"/>
      <c r="F63" s="161"/>
      <c r="G63" s="156"/>
      <c r="H63" s="160"/>
    </row>
    <row r="64" spans="1:8" ht="18.75">
      <c r="A64" s="666" t="s">
        <v>454</v>
      </c>
      <c r="B64" s="666"/>
      <c r="C64" s="666"/>
      <c r="D64" s="667">
        <f>SUM(D65:D66)</f>
        <v>0</v>
      </c>
      <c r="E64" s="668"/>
      <c r="F64" s="161"/>
      <c r="G64" s="156"/>
      <c r="H64" s="160"/>
    </row>
    <row r="65" spans="1:8" ht="18.75">
      <c r="A65" s="654" t="s">
        <v>455</v>
      </c>
      <c r="B65" s="654"/>
      <c r="C65" s="654"/>
      <c r="D65" s="655">
        <v>0</v>
      </c>
      <c r="E65" s="656"/>
      <c r="F65" s="161"/>
      <c r="G65" s="156"/>
      <c r="H65" s="160"/>
    </row>
    <row r="66" spans="1:8" ht="18.75">
      <c r="A66" s="654" t="s">
        <v>456</v>
      </c>
      <c r="B66" s="654"/>
      <c r="C66" s="654"/>
      <c r="D66" s="655">
        <v>0</v>
      </c>
      <c r="E66" s="656"/>
      <c r="F66" s="161"/>
      <c r="G66" s="156"/>
      <c r="H66" s="160"/>
    </row>
    <row r="67" spans="1:8" ht="18.75">
      <c r="A67" s="666" t="s">
        <v>52</v>
      </c>
      <c r="B67" s="666"/>
      <c r="C67" s="666"/>
      <c r="D67" s="667">
        <f>SUM(D68:D69)</f>
        <v>670.2</v>
      </c>
      <c r="E67" s="668"/>
      <c r="F67" s="156"/>
      <c r="G67" s="156"/>
      <c r="H67" s="160"/>
    </row>
    <row r="68" spans="1:8" ht="18.75">
      <c r="A68" s="654" t="s">
        <v>53</v>
      </c>
      <c r="B68" s="654"/>
      <c r="C68" s="654"/>
      <c r="D68" s="655">
        <f>300.68</f>
        <v>300.68</v>
      </c>
      <c r="E68" s="656"/>
      <c r="F68" s="161"/>
      <c r="G68" s="156"/>
      <c r="H68" s="160"/>
    </row>
    <row r="69" spans="1:8" ht="18.75">
      <c r="A69" s="654" t="s">
        <v>54</v>
      </c>
      <c r="B69" s="654"/>
      <c r="C69" s="654"/>
      <c r="D69" s="655">
        <f>65.4+304.12</f>
        <v>369.52</v>
      </c>
      <c r="E69" s="656"/>
      <c r="F69" s="161"/>
      <c r="G69" s="156"/>
      <c r="H69" s="160"/>
    </row>
    <row r="70" spans="1:8" ht="18.75">
      <c r="A70" s="666" t="s">
        <v>457</v>
      </c>
      <c r="B70" s="666"/>
      <c r="C70" s="666"/>
      <c r="D70" s="667">
        <f>SUM(D71:D72)</f>
        <v>1981.0099999999984</v>
      </c>
      <c r="E70" s="668"/>
      <c r="F70" s="161"/>
      <c r="G70" s="156"/>
      <c r="H70" s="160"/>
    </row>
    <row r="71" spans="1:8" ht="18.75">
      <c r="A71" s="654" t="s">
        <v>55</v>
      </c>
      <c r="B71" s="654"/>
      <c r="C71" s="654"/>
      <c r="D71" s="655">
        <f>60.95+60.95+60.95</f>
        <v>182.85000000000002</v>
      </c>
      <c r="E71" s="656"/>
      <c r="F71" s="161"/>
      <c r="G71" s="156"/>
      <c r="H71" s="160"/>
    </row>
    <row r="72" spans="1:8" ht="18.75">
      <c r="A72" s="654" t="s">
        <v>56</v>
      </c>
      <c r="B72" s="654"/>
      <c r="C72" s="654"/>
      <c r="D72" s="655">
        <f>6.47+9+35.1+1270.75+13.2+11.05+11.05+11.05+1.95+66.3+11.05+11.05+11.05+11.05+11.05+11.05+11.05+11.05+11.05+11.05+9+11.05+11.05+11.05+11.05+11.05+2.62+9+11.05+11.05+3.37+9+11.05+11.05+11.05+11.05+11.05+11.05+11.05+11.05+11.05+11.05+4.4+11.05+11.05+4.4</f>
        <v>1798.1599999999985</v>
      </c>
      <c r="E72" s="656"/>
      <c r="F72" s="161"/>
      <c r="G72" s="156"/>
      <c r="H72" s="160"/>
    </row>
    <row r="73" spans="1:8" ht="15.75">
      <c r="A73" s="166"/>
      <c r="B73" s="166"/>
      <c r="C73" s="167"/>
      <c r="D73" s="670"/>
      <c r="E73" s="671"/>
      <c r="F73" s="160"/>
      <c r="G73" s="156"/>
      <c r="H73" s="160"/>
    </row>
    <row r="74" spans="1:8" ht="24" customHeight="1">
      <c r="A74" s="672" t="s">
        <v>57</v>
      </c>
      <c r="B74" s="672"/>
      <c r="C74" s="168" t="s">
        <v>58</v>
      </c>
      <c r="D74" s="673" t="s">
        <v>57</v>
      </c>
      <c r="E74" s="674"/>
      <c r="F74" s="169"/>
      <c r="G74" s="156"/>
      <c r="H74" s="160"/>
    </row>
    <row r="75" spans="1:8" ht="39" customHeight="1">
      <c r="A75" s="675" t="s">
        <v>59</v>
      </c>
      <c r="B75" s="675"/>
      <c r="C75" s="170" t="s">
        <v>60</v>
      </c>
      <c r="D75" s="676" t="s">
        <v>61</v>
      </c>
      <c r="E75" s="677"/>
      <c r="F75" s="156"/>
      <c r="G75" s="156"/>
      <c r="H75" s="160"/>
    </row>
    <row r="76" spans="1:8" ht="15.75">
      <c r="A76" s="759"/>
      <c r="B76" s="582" t="s">
        <v>0</v>
      </c>
      <c r="C76" s="583"/>
      <c r="D76" s="584" t="s">
        <v>406</v>
      </c>
      <c r="E76" s="585"/>
      <c r="F76" s="156"/>
      <c r="G76" s="156"/>
      <c r="H76" s="160"/>
    </row>
    <row r="77" spans="1:8" ht="15.75" customHeight="1">
      <c r="A77" s="760"/>
      <c r="B77" s="586" t="s">
        <v>1</v>
      </c>
      <c r="C77" s="587"/>
      <c r="D77" s="762" t="s">
        <v>2</v>
      </c>
      <c r="E77" s="762" t="s">
        <v>3</v>
      </c>
      <c r="F77" s="156"/>
      <c r="G77" s="156"/>
      <c r="H77" s="160"/>
    </row>
    <row r="78" spans="1:8" ht="15.75">
      <c r="A78" s="760"/>
      <c r="B78" s="588" t="s">
        <v>4</v>
      </c>
      <c r="C78" s="589"/>
      <c r="D78" s="763"/>
      <c r="E78" s="763"/>
      <c r="F78" s="156"/>
      <c r="G78" s="156"/>
      <c r="H78" s="160"/>
    </row>
    <row r="79" spans="1:8" ht="15.75" customHeight="1">
      <c r="A79" s="760"/>
      <c r="B79" s="153"/>
      <c r="C79" s="153"/>
      <c r="D79" s="764" t="s">
        <v>751</v>
      </c>
      <c r="E79" s="766">
        <f>E4</f>
        <v>1</v>
      </c>
      <c r="F79" s="156"/>
      <c r="G79" s="156"/>
      <c r="H79" s="160"/>
    </row>
    <row r="80" spans="1:8" ht="15.75" customHeight="1">
      <c r="A80" s="761"/>
      <c r="B80" s="590" t="s">
        <v>5</v>
      </c>
      <c r="C80" s="591"/>
      <c r="D80" s="765"/>
      <c r="E80" s="767"/>
      <c r="F80" s="156"/>
      <c r="G80" s="156"/>
      <c r="H80" s="160"/>
    </row>
    <row r="81" spans="1:8" ht="15.75">
      <c r="A81" s="678" t="s">
        <v>6</v>
      </c>
      <c r="B81" s="679"/>
      <c r="C81" s="680" t="s">
        <v>7</v>
      </c>
      <c r="D81" s="681"/>
      <c r="E81" s="682"/>
      <c r="F81" s="156"/>
      <c r="G81" s="156"/>
      <c r="H81" s="160"/>
    </row>
    <row r="82" spans="1:8" ht="33" customHeight="1">
      <c r="A82" s="683" t="s">
        <v>392</v>
      </c>
      <c r="B82" s="684"/>
      <c r="C82" s="685" t="s">
        <v>688</v>
      </c>
      <c r="D82" s="686"/>
      <c r="E82" s="687"/>
      <c r="F82" s="156"/>
      <c r="G82" s="156"/>
      <c r="H82" s="160"/>
    </row>
    <row r="83" spans="1:8" ht="15.75">
      <c r="A83" s="599" t="s">
        <v>62</v>
      </c>
      <c r="B83" s="600"/>
      <c r="C83" s="601"/>
      <c r="D83" s="596" t="s">
        <v>11</v>
      </c>
      <c r="E83" s="598"/>
      <c r="F83" s="156"/>
      <c r="G83" s="156"/>
      <c r="H83" s="160"/>
    </row>
    <row r="84" spans="1:8" ht="18.75">
      <c r="A84" s="688" t="s">
        <v>63</v>
      </c>
      <c r="B84" s="688"/>
      <c r="C84" s="688"/>
      <c r="D84" s="689">
        <f>D85+D88+D89+D90+D95+D96+D97</f>
        <v>31272.93</v>
      </c>
      <c r="E84" s="690"/>
      <c r="F84" s="161"/>
      <c r="G84" s="156"/>
      <c r="H84" s="160"/>
    </row>
    <row r="85" spans="1:8" ht="18.75">
      <c r="A85" s="773" t="s">
        <v>64</v>
      </c>
      <c r="B85" s="773"/>
      <c r="C85" s="773"/>
      <c r="D85" s="771">
        <f>SUM(D86:D87)</f>
        <v>1543.52</v>
      </c>
      <c r="E85" s="772"/>
      <c r="F85" s="161"/>
      <c r="G85" s="156"/>
      <c r="H85" s="160"/>
    </row>
    <row r="86" spans="1:8" ht="18.75">
      <c r="A86" s="657" t="s">
        <v>458</v>
      </c>
      <c r="B86" s="657"/>
      <c r="C86" s="657"/>
      <c r="D86" s="655">
        <v>0</v>
      </c>
      <c r="E86" s="656"/>
      <c r="F86" s="156"/>
      <c r="G86" s="156"/>
      <c r="H86" s="160"/>
    </row>
    <row r="87" spans="1:8" ht="18.75">
      <c r="A87" s="657" t="s">
        <v>459</v>
      </c>
      <c r="B87" s="657"/>
      <c r="C87" s="657"/>
      <c r="D87" s="655">
        <f>68.44+75.08+1400</f>
        <v>1543.52</v>
      </c>
      <c r="E87" s="656"/>
      <c r="F87" s="156"/>
      <c r="G87" s="156"/>
      <c r="H87" s="160"/>
    </row>
    <row r="88" spans="1:8" ht="18.75">
      <c r="A88" s="654" t="s">
        <v>65</v>
      </c>
      <c r="B88" s="654"/>
      <c r="C88" s="654"/>
      <c r="D88" s="655">
        <v>975.68</v>
      </c>
      <c r="E88" s="656"/>
      <c r="F88" s="156"/>
      <c r="G88" s="156"/>
      <c r="H88" s="160"/>
    </row>
    <row r="89" spans="1:8" ht="18.75">
      <c r="A89" s="654" t="s">
        <v>66</v>
      </c>
      <c r="B89" s="654"/>
      <c r="C89" s="654"/>
      <c r="D89" s="655">
        <v>20825.72</v>
      </c>
      <c r="E89" s="656"/>
      <c r="F89" s="156"/>
      <c r="G89" s="156"/>
      <c r="H89" s="160"/>
    </row>
    <row r="90" spans="1:8" ht="18.75">
      <c r="A90" s="773" t="s">
        <v>67</v>
      </c>
      <c r="B90" s="773"/>
      <c r="C90" s="773"/>
      <c r="D90" s="771">
        <f>SUM(D91:D94)</f>
        <v>4634</v>
      </c>
      <c r="E90" s="772"/>
      <c r="F90" s="156"/>
      <c r="G90" s="156"/>
      <c r="H90" s="160"/>
    </row>
    <row r="91" spans="1:8" ht="18.75">
      <c r="A91" s="657" t="s">
        <v>460</v>
      </c>
      <c r="B91" s="657"/>
      <c r="C91" s="657"/>
      <c r="D91" s="655">
        <v>2200</v>
      </c>
      <c r="E91" s="656"/>
      <c r="F91" s="156"/>
      <c r="G91" s="156"/>
      <c r="H91" s="160"/>
    </row>
    <row r="92" spans="1:8" ht="18.75">
      <c r="A92" s="657" t="s">
        <v>461</v>
      </c>
      <c r="B92" s="657"/>
      <c r="C92" s="657"/>
      <c r="D92" s="655">
        <f>2018+416</f>
        <v>2434</v>
      </c>
      <c r="E92" s="656"/>
      <c r="F92" s="156"/>
      <c r="G92" s="156"/>
      <c r="H92" s="160"/>
    </row>
    <row r="93" spans="1:8" ht="18.75">
      <c r="A93" s="657" t="s">
        <v>462</v>
      </c>
      <c r="B93" s="657"/>
      <c r="C93" s="657"/>
      <c r="D93" s="655">
        <v>0</v>
      </c>
      <c r="E93" s="656"/>
      <c r="F93" s="156"/>
      <c r="G93" s="156"/>
      <c r="H93" s="160"/>
    </row>
    <row r="94" spans="1:8" ht="18.75">
      <c r="A94" s="657" t="s">
        <v>463</v>
      </c>
      <c r="B94" s="657"/>
      <c r="C94" s="657"/>
      <c r="D94" s="655">
        <v>0</v>
      </c>
      <c r="E94" s="656"/>
      <c r="F94" s="156"/>
      <c r="G94" s="156"/>
      <c r="H94" s="160"/>
    </row>
    <row r="95" spans="1:8" ht="18.75">
      <c r="A95" s="657" t="s">
        <v>464</v>
      </c>
      <c r="B95" s="657"/>
      <c r="C95" s="657"/>
      <c r="D95" s="650">
        <v>0</v>
      </c>
      <c r="E95" s="651"/>
      <c r="F95" s="156"/>
      <c r="G95" s="156"/>
      <c r="H95" s="160"/>
    </row>
    <row r="96" spans="1:8" ht="18.75">
      <c r="A96" s="657" t="s">
        <v>465</v>
      </c>
      <c r="B96" s="657"/>
      <c r="C96" s="657"/>
      <c r="D96" s="650">
        <f>132.6</f>
        <v>132.6</v>
      </c>
      <c r="E96" s="651"/>
      <c r="F96" s="156"/>
      <c r="G96" s="156"/>
      <c r="H96" s="160"/>
    </row>
    <row r="97" spans="1:8" ht="18.75">
      <c r="A97" s="669" t="s">
        <v>466</v>
      </c>
      <c r="B97" s="669"/>
      <c r="C97" s="669"/>
      <c r="D97" s="664">
        <f>SUM(D98:D99)</f>
        <v>3161.41</v>
      </c>
      <c r="E97" s="665"/>
      <c r="F97" s="156"/>
      <c r="G97" s="156"/>
      <c r="H97" s="160"/>
    </row>
    <row r="98" spans="1:8" ht="18.75">
      <c r="A98" s="657" t="s">
        <v>467</v>
      </c>
      <c r="B98" s="657"/>
      <c r="C98" s="657"/>
      <c r="D98" s="650">
        <v>0</v>
      </c>
      <c r="E98" s="651"/>
      <c r="F98" s="156"/>
      <c r="G98" s="156"/>
      <c r="H98" s="160"/>
    </row>
    <row r="99" spans="1:8" ht="18.75">
      <c r="A99" s="657" t="s">
        <v>468</v>
      </c>
      <c r="B99" s="657"/>
      <c r="C99" s="657"/>
      <c r="D99" s="650">
        <f>17.54+24.99+24.91+17.7+13.65+1225.45+1588.07+199+50.1</f>
        <v>3161.41</v>
      </c>
      <c r="E99" s="651"/>
      <c r="F99" s="156"/>
      <c r="G99" s="156"/>
      <c r="H99" s="160"/>
    </row>
    <row r="100" spans="1:8" ht="18.75">
      <c r="A100" s="688" t="s">
        <v>469</v>
      </c>
      <c r="B100" s="688"/>
      <c r="C100" s="688"/>
      <c r="D100" s="689">
        <f>D101+D108+D110</f>
        <v>103406.52</v>
      </c>
      <c r="E100" s="690"/>
      <c r="F100" s="161"/>
      <c r="G100" s="156"/>
      <c r="H100" s="160"/>
    </row>
    <row r="101" spans="1:8" ht="18.75">
      <c r="A101" s="692" t="s">
        <v>470</v>
      </c>
      <c r="B101" s="692"/>
      <c r="C101" s="692"/>
      <c r="D101" s="693">
        <f>SUM(D102:D107)</f>
        <v>30810.33</v>
      </c>
      <c r="E101" s="694"/>
      <c r="F101" s="161"/>
      <c r="G101" s="156"/>
      <c r="H101" s="160"/>
    </row>
    <row r="102" spans="1:8" ht="18.75">
      <c r="A102" s="654" t="s">
        <v>471</v>
      </c>
      <c r="B102" s="654"/>
      <c r="C102" s="654"/>
      <c r="D102" s="655">
        <v>0</v>
      </c>
      <c r="E102" s="656"/>
      <c r="F102" s="161"/>
      <c r="G102" s="156"/>
      <c r="H102" s="160"/>
    </row>
    <row r="103" spans="1:8" ht="18.75">
      <c r="A103" s="654" t="s">
        <v>472</v>
      </c>
      <c r="B103" s="654"/>
      <c r="C103" s="654"/>
      <c r="D103" s="655">
        <v>0</v>
      </c>
      <c r="E103" s="656"/>
      <c r="F103" s="156"/>
      <c r="G103" s="156"/>
      <c r="H103" s="160"/>
    </row>
    <row r="104" spans="1:8" ht="18.75">
      <c r="A104" s="654" t="s">
        <v>473</v>
      </c>
      <c r="B104" s="654"/>
      <c r="C104" s="654"/>
      <c r="D104" s="655">
        <v>14336.73</v>
      </c>
      <c r="E104" s="656"/>
      <c r="F104" s="156"/>
      <c r="G104" s="156"/>
      <c r="H104" s="160"/>
    </row>
    <row r="105" spans="1:8" ht="18.75">
      <c r="A105" s="654" t="s">
        <v>474</v>
      </c>
      <c r="B105" s="654"/>
      <c r="C105" s="654"/>
      <c r="D105" s="655">
        <v>4433.6000000000004</v>
      </c>
      <c r="E105" s="656"/>
      <c r="F105" s="156"/>
      <c r="G105" s="156"/>
      <c r="H105" s="160"/>
    </row>
    <row r="106" spans="1:8" ht="18.75">
      <c r="A106" s="695" t="s">
        <v>475</v>
      </c>
      <c r="B106" s="695"/>
      <c r="C106" s="695"/>
      <c r="D106" s="655">
        <v>12040</v>
      </c>
      <c r="E106" s="656"/>
      <c r="F106" s="156"/>
      <c r="G106" s="156"/>
      <c r="H106" s="160"/>
    </row>
    <row r="107" spans="1:8" ht="18.75">
      <c r="A107" s="654" t="s">
        <v>476</v>
      </c>
      <c r="B107" s="654"/>
      <c r="C107" s="654"/>
      <c r="D107" s="655">
        <v>0</v>
      </c>
      <c r="E107" s="656"/>
      <c r="F107" s="156"/>
      <c r="G107" s="156"/>
      <c r="H107" s="160"/>
    </row>
    <row r="108" spans="1:8" ht="18.75">
      <c r="A108" s="692" t="s">
        <v>68</v>
      </c>
      <c r="B108" s="692"/>
      <c r="C108" s="692"/>
      <c r="D108" s="693">
        <f>D109</f>
        <v>0</v>
      </c>
      <c r="E108" s="694"/>
      <c r="F108" s="156"/>
      <c r="G108" s="156"/>
      <c r="H108" s="160"/>
    </row>
    <row r="109" spans="1:8" ht="18.75">
      <c r="A109" s="654" t="s">
        <v>69</v>
      </c>
      <c r="B109" s="654"/>
      <c r="C109" s="654"/>
      <c r="D109" s="655">
        <v>0</v>
      </c>
      <c r="E109" s="656"/>
      <c r="F109" s="156"/>
      <c r="G109" s="156"/>
      <c r="H109" s="160"/>
    </row>
    <row r="110" spans="1:8" ht="18.75">
      <c r="A110" s="692" t="s">
        <v>477</v>
      </c>
      <c r="B110" s="692"/>
      <c r="C110" s="692"/>
      <c r="D110" s="693">
        <f>D111+D122</f>
        <v>72596.19</v>
      </c>
      <c r="E110" s="694"/>
      <c r="F110" s="156"/>
      <c r="G110" s="156"/>
      <c r="H110" s="160"/>
    </row>
    <row r="111" spans="1:8" ht="18.75">
      <c r="A111" s="696" t="s">
        <v>478</v>
      </c>
      <c r="B111" s="696"/>
      <c r="C111" s="696"/>
      <c r="D111" s="705">
        <f>SUM(D112:D121)</f>
        <v>69896.19</v>
      </c>
      <c r="E111" s="706"/>
      <c r="F111" s="156"/>
      <c r="G111" s="156"/>
      <c r="H111" s="160"/>
    </row>
    <row r="112" spans="1:8" ht="18.75">
      <c r="A112" s="697" t="s">
        <v>479</v>
      </c>
      <c r="B112" s="697"/>
      <c r="C112" s="697"/>
      <c r="D112" s="655">
        <v>826.58</v>
      </c>
      <c r="E112" s="656"/>
      <c r="F112" s="156"/>
      <c r="G112" s="156"/>
      <c r="H112" s="160"/>
    </row>
    <row r="113" spans="1:8" ht="18.75">
      <c r="A113" s="697" t="s">
        <v>480</v>
      </c>
      <c r="B113" s="697"/>
      <c r="C113" s="697"/>
      <c r="D113" s="655">
        <f>890+6200+1900.31</f>
        <v>8990.31</v>
      </c>
      <c r="E113" s="656"/>
      <c r="F113" s="156"/>
      <c r="G113" s="156"/>
      <c r="H113" s="160"/>
    </row>
    <row r="114" spans="1:8" ht="18.75">
      <c r="A114" s="698" t="s">
        <v>481</v>
      </c>
      <c r="B114" s="698"/>
      <c r="C114" s="698"/>
      <c r="D114" s="655">
        <v>0</v>
      </c>
      <c r="E114" s="656"/>
      <c r="F114" s="156"/>
      <c r="G114" s="156"/>
      <c r="H114" s="160"/>
    </row>
    <row r="115" spans="1:8" ht="18.75">
      <c r="A115" s="697" t="s">
        <v>482</v>
      </c>
      <c r="B115" s="697"/>
      <c r="C115" s="697"/>
      <c r="D115" s="655">
        <f>10000+10000+20000</f>
        <v>40000</v>
      </c>
      <c r="E115" s="656"/>
      <c r="F115" s="156"/>
      <c r="G115" s="156"/>
      <c r="H115" s="160"/>
    </row>
    <row r="116" spans="1:8" ht="18.75">
      <c r="A116" s="697" t="s">
        <v>483</v>
      </c>
      <c r="B116" s="697"/>
      <c r="C116" s="697"/>
      <c r="D116" s="655">
        <v>8000</v>
      </c>
      <c r="E116" s="656"/>
      <c r="F116" s="156"/>
      <c r="G116" s="156"/>
      <c r="H116" s="160"/>
    </row>
    <row r="117" spans="1:8" ht="18.75">
      <c r="A117" s="657" t="s">
        <v>484</v>
      </c>
      <c r="B117" s="657"/>
      <c r="C117" s="657"/>
      <c r="D117" s="655">
        <f>590+10000</f>
        <v>10590</v>
      </c>
      <c r="E117" s="656"/>
      <c r="F117" s="156"/>
      <c r="G117" s="156"/>
      <c r="H117" s="160"/>
    </row>
    <row r="118" spans="1:8" ht="18.75">
      <c r="A118" s="657" t="s">
        <v>485</v>
      </c>
      <c r="B118" s="657"/>
      <c r="C118" s="657"/>
      <c r="D118" s="655">
        <v>0</v>
      </c>
      <c r="E118" s="656"/>
      <c r="F118" s="156"/>
      <c r="G118" s="156"/>
      <c r="H118" s="160"/>
    </row>
    <row r="119" spans="1:8" ht="18.75">
      <c r="A119" s="657" t="s">
        <v>486</v>
      </c>
      <c r="B119" s="657"/>
      <c r="C119" s="657"/>
      <c r="D119" s="655">
        <v>800</v>
      </c>
      <c r="E119" s="656"/>
      <c r="F119" s="156"/>
      <c r="G119" s="156"/>
      <c r="H119" s="160"/>
    </row>
    <row r="120" spans="1:8" ht="18.75">
      <c r="A120" s="697" t="s">
        <v>487</v>
      </c>
      <c r="B120" s="697"/>
      <c r="C120" s="697"/>
      <c r="D120" s="655">
        <v>0</v>
      </c>
      <c r="E120" s="656"/>
      <c r="F120" s="156"/>
      <c r="G120" s="156"/>
      <c r="H120" s="160"/>
    </row>
    <row r="121" spans="1:8" ht="18.75">
      <c r="A121" s="697" t="s">
        <v>488</v>
      </c>
      <c r="B121" s="697"/>
      <c r="C121" s="697"/>
      <c r="D121" s="655">
        <v>689.3</v>
      </c>
      <c r="E121" s="656"/>
      <c r="F121" s="156"/>
      <c r="G121" s="156"/>
      <c r="H121" s="160"/>
    </row>
    <row r="122" spans="1:8" ht="18.75">
      <c r="A122" s="696" t="s">
        <v>489</v>
      </c>
      <c r="B122" s="696"/>
      <c r="C122" s="696"/>
      <c r="D122" s="705">
        <f>SUM(D123:D125)</f>
        <v>2700</v>
      </c>
      <c r="E122" s="706"/>
      <c r="F122" s="156"/>
      <c r="G122" s="156"/>
      <c r="H122" s="160"/>
    </row>
    <row r="123" spans="1:8" ht="18.75">
      <c r="A123" s="697" t="s">
        <v>490</v>
      </c>
      <c r="B123" s="697"/>
      <c r="C123" s="697"/>
      <c r="D123" s="655">
        <v>2700</v>
      </c>
      <c r="E123" s="656"/>
      <c r="F123" s="156"/>
      <c r="G123" s="156"/>
      <c r="H123" s="160"/>
    </row>
    <row r="124" spans="1:8" ht="18.75">
      <c r="A124" s="657" t="s">
        <v>491</v>
      </c>
      <c r="B124" s="657"/>
      <c r="C124" s="657"/>
      <c r="D124" s="655">
        <v>0</v>
      </c>
      <c r="E124" s="656"/>
      <c r="F124" s="156"/>
      <c r="G124" s="156"/>
      <c r="H124" s="160"/>
    </row>
    <row r="125" spans="1:8" ht="18.75">
      <c r="A125" s="657" t="s">
        <v>492</v>
      </c>
      <c r="B125" s="657"/>
      <c r="C125" s="657"/>
      <c r="D125" s="655">
        <v>0</v>
      </c>
      <c r="E125" s="656"/>
      <c r="F125" s="156"/>
      <c r="G125" s="156"/>
      <c r="H125" s="160"/>
    </row>
    <row r="126" spans="1:8" ht="18.75">
      <c r="A126" s="688" t="s">
        <v>70</v>
      </c>
      <c r="B126" s="688"/>
      <c r="C126" s="688"/>
      <c r="D126" s="689">
        <f>D127+D135</f>
        <v>7024.7</v>
      </c>
      <c r="E126" s="690"/>
      <c r="F126" s="161"/>
      <c r="G126" s="156"/>
      <c r="H126" s="160"/>
    </row>
    <row r="127" spans="1:8" ht="18.75">
      <c r="A127" s="702" t="s">
        <v>493</v>
      </c>
      <c r="B127" s="702"/>
      <c r="C127" s="702"/>
      <c r="D127" s="703">
        <f>D128+D132+D133+D134</f>
        <v>0</v>
      </c>
      <c r="E127" s="704"/>
      <c r="F127" s="161"/>
      <c r="G127" s="156"/>
      <c r="H127" s="160"/>
    </row>
    <row r="128" spans="1:8" ht="18.75">
      <c r="A128" s="696" t="s">
        <v>494</v>
      </c>
      <c r="B128" s="696"/>
      <c r="C128" s="696"/>
      <c r="D128" s="705">
        <f>SUM(D129:D131)</f>
        <v>0</v>
      </c>
      <c r="E128" s="706"/>
      <c r="F128" s="161"/>
      <c r="G128" s="156"/>
      <c r="H128" s="160"/>
    </row>
    <row r="129" spans="1:8" ht="18.75">
      <c r="A129" s="657" t="s">
        <v>495</v>
      </c>
      <c r="B129" s="657"/>
      <c r="C129" s="657"/>
      <c r="D129" s="655">
        <v>0</v>
      </c>
      <c r="E129" s="656"/>
      <c r="F129" s="161"/>
      <c r="G129" s="156"/>
      <c r="H129" s="160"/>
    </row>
    <row r="130" spans="1:8" ht="18.75">
      <c r="A130" s="657" t="s">
        <v>496</v>
      </c>
      <c r="B130" s="657"/>
      <c r="C130" s="657"/>
      <c r="D130" s="655">
        <v>0</v>
      </c>
      <c r="E130" s="656"/>
      <c r="F130" s="161"/>
      <c r="G130" s="156"/>
      <c r="H130" s="160"/>
    </row>
    <row r="131" spans="1:8" ht="18.75">
      <c r="A131" s="657" t="s">
        <v>497</v>
      </c>
      <c r="B131" s="657"/>
      <c r="C131" s="657"/>
      <c r="D131" s="655">
        <v>0</v>
      </c>
      <c r="E131" s="656"/>
      <c r="F131" s="161"/>
      <c r="G131" s="156"/>
      <c r="H131" s="160"/>
    </row>
    <row r="132" spans="1:8" ht="18.75">
      <c r="A132" s="657" t="s">
        <v>498</v>
      </c>
      <c r="B132" s="657"/>
      <c r="C132" s="657"/>
      <c r="D132" s="655">
        <v>0</v>
      </c>
      <c r="E132" s="656"/>
      <c r="F132" s="161"/>
      <c r="G132" s="156"/>
      <c r="H132" s="160"/>
    </row>
    <row r="133" spans="1:8" ht="18.75">
      <c r="A133" s="657" t="s">
        <v>499</v>
      </c>
      <c r="B133" s="657"/>
      <c r="C133" s="657"/>
      <c r="D133" s="655">
        <v>0</v>
      </c>
      <c r="E133" s="656"/>
      <c r="F133" s="161"/>
      <c r="G133" s="156"/>
      <c r="H133" s="160"/>
    </row>
    <row r="134" spans="1:8" ht="18.75">
      <c r="A134" s="657" t="s">
        <v>500</v>
      </c>
      <c r="B134" s="657"/>
      <c r="C134" s="657"/>
      <c r="D134" s="655">
        <v>0</v>
      </c>
      <c r="E134" s="656"/>
      <c r="F134" s="161"/>
      <c r="G134" s="156"/>
      <c r="H134" s="160"/>
    </row>
    <row r="135" spans="1:8" ht="18.75">
      <c r="A135" s="691" t="s">
        <v>501</v>
      </c>
      <c r="B135" s="691"/>
      <c r="C135" s="691"/>
      <c r="D135" s="703">
        <f>D136+D141+D142+D143</f>
        <v>7024.7</v>
      </c>
      <c r="E135" s="704"/>
      <c r="F135" s="161"/>
      <c r="G135" s="156"/>
      <c r="H135" s="160"/>
    </row>
    <row r="136" spans="1:8" ht="18.75">
      <c r="A136" s="707" t="s">
        <v>502</v>
      </c>
      <c r="B136" s="707"/>
      <c r="C136" s="707"/>
      <c r="D136" s="705">
        <f>SUM(D137:D140)</f>
        <v>7024.7</v>
      </c>
      <c r="E136" s="706"/>
      <c r="F136" s="161"/>
      <c r="G136" s="156"/>
      <c r="H136" s="160"/>
    </row>
    <row r="137" spans="1:8" ht="18.75">
      <c r="A137" s="657" t="s">
        <v>503</v>
      </c>
      <c r="B137" s="657"/>
      <c r="C137" s="657"/>
      <c r="D137" s="655">
        <v>74.7</v>
      </c>
      <c r="E137" s="656"/>
      <c r="F137" s="161"/>
      <c r="G137" s="156"/>
      <c r="H137" s="160"/>
    </row>
    <row r="138" spans="1:8" ht="18.75">
      <c r="A138" s="657" t="s">
        <v>504</v>
      </c>
      <c r="B138" s="657"/>
      <c r="C138" s="657"/>
      <c r="D138" s="655">
        <v>0</v>
      </c>
      <c r="E138" s="656"/>
      <c r="F138" s="161"/>
      <c r="G138" s="156"/>
      <c r="H138" s="160"/>
    </row>
    <row r="139" spans="1:8" ht="18.75">
      <c r="A139" s="657" t="s">
        <v>505</v>
      </c>
      <c r="B139" s="657"/>
      <c r="C139" s="657"/>
      <c r="D139" s="655">
        <v>3500</v>
      </c>
      <c r="E139" s="656"/>
      <c r="F139" s="161"/>
      <c r="G139" s="156"/>
      <c r="H139" s="160"/>
    </row>
    <row r="140" spans="1:8" ht="18.75">
      <c r="A140" s="657" t="s">
        <v>506</v>
      </c>
      <c r="B140" s="657"/>
      <c r="C140" s="657"/>
      <c r="D140" s="655">
        <f>300+500+2650</f>
        <v>3450</v>
      </c>
      <c r="E140" s="656"/>
      <c r="F140" s="161"/>
      <c r="G140" s="156"/>
      <c r="H140" s="160"/>
    </row>
    <row r="141" spans="1:8" ht="18.75">
      <c r="A141" s="657" t="s">
        <v>507</v>
      </c>
      <c r="B141" s="657"/>
      <c r="C141" s="657"/>
      <c r="D141" s="655">
        <v>0</v>
      </c>
      <c r="E141" s="656"/>
      <c r="F141" s="161"/>
      <c r="G141" s="156"/>
      <c r="H141" s="160"/>
    </row>
    <row r="142" spans="1:8" ht="18.75">
      <c r="A142" s="657" t="s">
        <v>508</v>
      </c>
      <c r="B142" s="657"/>
      <c r="C142" s="657"/>
      <c r="D142" s="655">
        <v>0</v>
      </c>
      <c r="E142" s="656"/>
      <c r="F142" s="161"/>
      <c r="G142" s="156"/>
      <c r="H142" s="160"/>
    </row>
    <row r="143" spans="1:8" ht="18.75">
      <c r="A143" s="657" t="s">
        <v>509</v>
      </c>
      <c r="B143" s="657"/>
      <c r="C143" s="657"/>
      <c r="D143" s="655">
        <v>0</v>
      </c>
      <c r="E143" s="656"/>
      <c r="F143" s="161"/>
      <c r="G143" s="156"/>
      <c r="H143" s="160"/>
    </row>
    <row r="144" spans="1:8" ht="18.75">
      <c r="A144" s="699" t="s">
        <v>71</v>
      </c>
      <c r="B144" s="618"/>
      <c r="C144" s="619"/>
      <c r="D144" s="700">
        <f>SUM(D145:E148)</f>
        <v>0</v>
      </c>
      <c r="E144" s="701"/>
      <c r="F144" s="161"/>
      <c r="G144" s="156"/>
      <c r="H144" s="160"/>
    </row>
    <row r="145" spans="1:8" ht="18.75">
      <c r="A145" s="708" t="s">
        <v>72</v>
      </c>
      <c r="B145" s="709"/>
      <c r="C145" s="710"/>
      <c r="D145" s="610">
        <v>0</v>
      </c>
      <c r="E145" s="611"/>
      <c r="F145" s="161"/>
      <c r="G145" s="151"/>
      <c r="H145" s="151"/>
    </row>
    <row r="146" spans="1:8" ht="18.75">
      <c r="A146" s="708" t="s">
        <v>73</v>
      </c>
      <c r="B146" s="709"/>
      <c r="C146" s="710"/>
      <c r="D146" s="610">
        <v>0</v>
      </c>
      <c r="E146" s="611"/>
      <c r="F146" s="151"/>
      <c r="G146" s="151"/>
      <c r="H146" s="151"/>
    </row>
    <row r="147" spans="1:8" ht="18.75">
      <c r="A147" s="708" t="s">
        <v>74</v>
      </c>
      <c r="B147" s="709"/>
      <c r="C147" s="710"/>
      <c r="D147" s="610">
        <v>0</v>
      </c>
      <c r="E147" s="611"/>
      <c r="F147" s="151"/>
      <c r="G147" s="151"/>
      <c r="H147" s="151"/>
    </row>
    <row r="148" spans="1:8" ht="18.75">
      <c r="A148" s="708" t="s">
        <v>75</v>
      </c>
      <c r="B148" s="709"/>
      <c r="C148" s="710"/>
      <c r="D148" s="610">
        <v>0</v>
      </c>
      <c r="E148" s="611"/>
      <c r="F148" s="151"/>
      <c r="G148" s="151"/>
      <c r="H148" s="151"/>
    </row>
    <row r="149" spans="1:8" ht="18.75">
      <c r="A149" s="711" t="s">
        <v>76</v>
      </c>
      <c r="B149" s="712"/>
      <c r="C149" s="713"/>
      <c r="D149" s="714">
        <f>D12</f>
        <v>0</v>
      </c>
      <c r="E149" s="715"/>
      <c r="F149" s="161"/>
      <c r="G149" s="151"/>
      <c r="H149" s="151"/>
    </row>
    <row r="150" spans="1:8" ht="18.75">
      <c r="A150" s="633" t="s">
        <v>77</v>
      </c>
      <c r="B150" s="634"/>
      <c r="C150" s="635"/>
      <c r="D150" s="716">
        <f>2017.5+768.2+14547.17</f>
        <v>17332.87</v>
      </c>
      <c r="E150" s="717"/>
      <c r="F150" s="161"/>
      <c r="G150" s="156"/>
      <c r="H150" s="160"/>
    </row>
    <row r="151" spans="1:8" ht="18.75">
      <c r="A151" s="599" t="s">
        <v>78</v>
      </c>
      <c r="B151" s="600"/>
      <c r="C151" s="601"/>
      <c r="D151" s="628">
        <f>D23+D34+D43+D63+D84+D100+D126+D144+D149+D150</f>
        <v>1046836.1623476001</v>
      </c>
      <c r="E151" s="629"/>
      <c r="F151" s="161"/>
      <c r="G151" s="156"/>
      <c r="H151" s="160"/>
    </row>
    <row r="152" spans="1:8" ht="18.75">
      <c r="A152" s="718" t="s">
        <v>79</v>
      </c>
      <c r="B152" s="624"/>
      <c r="C152" s="625"/>
      <c r="D152" s="626">
        <f>D20-D151</f>
        <v>116791.55765239988</v>
      </c>
      <c r="E152" s="627"/>
      <c r="F152" s="161"/>
      <c r="G152" s="156"/>
      <c r="H152" s="160"/>
    </row>
    <row r="153" spans="1:8" ht="18.75">
      <c r="A153" s="719" t="s">
        <v>80</v>
      </c>
      <c r="B153" s="720"/>
      <c r="C153" s="721"/>
      <c r="D153" s="612">
        <v>0</v>
      </c>
      <c r="E153" s="613"/>
      <c r="F153" s="156"/>
      <c r="G153" s="156"/>
      <c r="H153" s="156"/>
    </row>
    <row r="154" spans="1:8" ht="18.75">
      <c r="A154" s="719" t="s">
        <v>81</v>
      </c>
      <c r="B154" s="720"/>
      <c r="C154" s="721"/>
      <c r="D154" s="612">
        <v>0</v>
      </c>
      <c r="E154" s="613"/>
      <c r="F154" s="151"/>
      <c r="G154" s="151"/>
      <c r="H154" s="151"/>
    </row>
    <row r="155" spans="1:8" ht="18.75">
      <c r="A155" s="599" t="s">
        <v>82</v>
      </c>
      <c r="B155" s="600"/>
      <c r="C155" s="601"/>
      <c r="D155" s="628">
        <f>TURNOVER!B22</f>
        <v>14.102564102564102</v>
      </c>
      <c r="E155" s="629"/>
      <c r="F155" s="151"/>
      <c r="G155" s="151"/>
      <c r="H155" s="151"/>
    </row>
    <row r="156" spans="1:8" ht="15.75">
      <c r="A156" s="171"/>
      <c r="B156" s="172"/>
      <c r="C156" s="167"/>
      <c r="D156" s="670"/>
      <c r="E156" s="671"/>
      <c r="F156" s="173"/>
      <c r="G156" s="173"/>
      <c r="H156" s="173"/>
    </row>
    <row r="157" spans="1:8" ht="33.75" customHeight="1">
      <c r="A157" s="672" t="s">
        <v>57</v>
      </c>
      <c r="B157" s="672"/>
      <c r="C157" s="168" t="s">
        <v>58</v>
      </c>
      <c r="D157" s="673" t="s">
        <v>57</v>
      </c>
      <c r="E157" s="674"/>
      <c r="F157" s="173"/>
      <c r="G157" s="173"/>
      <c r="H157" s="173"/>
    </row>
    <row r="158" spans="1:8" ht="32.25" customHeight="1">
      <c r="A158" s="675" t="s">
        <v>59</v>
      </c>
      <c r="B158" s="675"/>
      <c r="C158" s="170" t="s">
        <v>60</v>
      </c>
      <c r="D158" s="676" t="s">
        <v>61</v>
      </c>
      <c r="E158" s="677"/>
      <c r="F158" s="173"/>
      <c r="G158" s="173"/>
      <c r="H158" s="173"/>
    </row>
    <row r="159" spans="1:8" ht="15.75">
      <c r="A159" s="759"/>
      <c r="B159" s="582" t="s">
        <v>0</v>
      </c>
      <c r="C159" s="583"/>
      <c r="D159" s="584" t="s">
        <v>406</v>
      </c>
      <c r="E159" s="585"/>
      <c r="F159" s="173"/>
      <c r="G159" s="173"/>
      <c r="H159" s="173"/>
    </row>
    <row r="160" spans="1:8" ht="15.75" customHeight="1">
      <c r="A160" s="760"/>
      <c r="B160" s="586" t="s">
        <v>1</v>
      </c>
      <c r="C160" s="587"/>
      <c r="D160" s="762" t="s">
        <v>2</v>
      </c>
      <c r="E160" s="762" t="s">
        <v>3</v>
      </c>
      <c r="F160" s="173"/>
      <c r="G160" s="173"/>
      <c r="H160" s="173"/>
    </row>
    <row r="161" spans="1:8" ht="15.75">
      <c r="A161" s="760"/>
      <c r="B161" s="588" t="s">
        <v>4</v>
      </c>
      <c r="C161" s="589"/>
      <c r="D161" s="763"/>
      <c r="E161" s="763"/>
      <c r="F161" s="173"/>
      <c r="G161" s="173"/>
      <c r="H161" s="173"/>
    </row>
    <row r="162" spans="1:8" ht="15.75" customHeight="1">
      <c r="A162" s="760"/>
      <c r="B162" s="722" t="s">
        <v>83</v>
      </c>
      <c r="C162" s="723"/>
      <c r="D162" s="764" t="s">
        <v>751</v>
      </c>
      <c r="E162" s="766">
        <f>E4</f>
        <v>1</v>
      </c>
      <c r="F162" s="173"/>
      <c r="G162" s="173"/>
      <c r="H162" s="173"/>
    </row>
    <row r="163" spans="1:8" ht="15.75" customHeight="1">
      <c r="A163" s="761"/>
      <c r="B163" s="590" t="s">
        <v>5</v>
      </c>
      <c r="C163" s="591"/>
      <c r="D163" s="765"/>
      <c r="E163" s="767"/>
      <c r="F163" s="173"/>
      <c r="G163" s="173"/>
      <c r="H163" s="173"/>
    </row>
    <row r="164" spans="1:8" ht="15.75">
      <c r="A164" s="678" t="s">
        <v>6</v>
      </c>
      <c r="B164" s="679"/>
      <c r="C164" s="680" t="s">
        <v>7</v>
      </c>
      <c r="D164" s="681"/>
      <c r="E164" s="682"/>
      <c r="F164" s="173"/>
      <c r="G164" s="173"/>
      <c r="H164" s="173"/>
    </row>
    <row r="165" spans="1:8" ht="36.75" customHeight="1">
      <c r="A165" s="683" t="s">
        <v>392</v>
      </c>
      <c r="B165" s="684"/>
      <c r="C165" s="685" t="s">
        <v>688</v>
      </c>
      <c r="D165" s="686"/>
      <c r="E165" s="687"/>
      <c r="F165" s="173"/>
      <c r="G165" s="173"/>
      <c r="H165" s="173"/>
    </row>
    <row r="166" spans="1:8" ht="21">
      <c r="A166" s="174" t="s">
        <v>84</v>
      </c>
      <c r="B166" s="382"/>
      <c r="C166" s="382"/>
      <c r="D166" s="152"/>
      <c r="E166" s="175"/>
      <c r="F166" s="151"/>
    </row>
    <row r="167" spans="1:8" ht="15.75">
      <c r="A167" s="596" t="s">
        <v>10</v>
      </c>
      <c r="B167" s="597"/>
      <c r="C167" s="598"/>
      <c r="D167" s="724" t="s">
        <v>11</v>
      </c>
      <c r="E167" s="725"/>
      <c r="F167" s="151"/>
    </row>
    <row r="168" spans="1:8" ht="18.75">
      <c r="A168" s="726" t="s">
        <v>85</v>
      </c>
      <c r="B168" s="727"/>
      <c r="C168" s="728"/>
      <c r="D168" s="612">
        <f>'FUNDO FIXO'!C52</f>
        <v>-1064.3399999999999</v>
      </c>
      <c r="E168" s="613"/>
      <c r="F168" s="176"/>
    </row>
    <row r="169" spans="1:8" ht="18.75">
      <c r="A169" s="726" t="s">
        <v>86</v>
      </c>
      <c r="B169" s="727"/>
      <c r="C169" s="728"/>
      <c r="D169" s="612">
        <f>'FUNDO FIXO'!C53</f>
        <v>5857.75</v>
      </c>
      <c r="E169" s="613"/>
      <c r="F169" s="151"/>
    </row>
    <row r="170" spans="1:8" ht="18.75">
      <c r="A170" s="726" t="s">
        <v>87</v>
      </c>
      <c r="B170" s="727"/>
      <c r="C170" s="728"/>
      <c r="D170" s="612">
        <f>'FUNDO FIXO'!C54</f>
        <v>5926.85</v>
      </c>
      <c r="E170" s="613"/>
      <c r="F170" s="151"/>
    </row>
    <row r="171" spans="1:8" ht="18.75">
      <c r="A171" s="729" t="s">
        <v>88</v>
      </c>
      <c r="B171" s="730"/>
      <c r="C171" s="731"/>
      <c r="D171" s="628">
        <f>D168-D169+D170</f>
        <v>-995.23999999999978</v>
      </c>
      <c r="E171" s="629"/>
      <c r="F171" s="161"/>
    </row>
    <row r="172" spans="1:8" ht="15.75">
      <c r="A172" s="177"/>
      <c r="B172" s="178"/>
      <c r="C172" s="178"/>
      <c r="D172" s="179"/>
      <c r="E172" s="180"/>
      <c r="F172" s="161"/>
    </row>
    <row r="173" spans="1:8" ht="21">
      <c r="A173" s="181" t="s">
        <v>89</v>
      </c>
      <c r="B173" s="178"/>
      <c r="C173" s="178"/>
      <c r="D173" s="179"/>
      <c r="E173" s="180"/>
      <c r="F173" s="151"/>
    </row>
    <row r="174" spans="1:8" ht="15.75">
      <c r="A174" s="596" t="s">
        <v>10</v>
      </c>
      <c r="B174" s="597"/>
      <c r="C174" s="598"/>
      <c r="D174" s="724" t="s">
        <v>11</v>
      </c>
      <c r="E174" s="725"/>
      <c r="F174" s="151"/>
    </row>
    <row r="175" spans="1:8" ht="18.75">
      <c r="A175" s="726" t="s">
        <v>85</v>
      </c>
      <c r="B175" s="727"/>
      <c r="C175" s="728"/>
      <c r="D175" s="622">
        <f>'1 CONTA CORRENTE (D E C)'!D13+'2. CONTA CORRENTE (D E C)'!D13</f>
        <v>728708.29</v>
      </c>
      <c r="E175" s="623"/>
      <c r="F175" s="176"/>
    </row>
    <row r="176" spans="1:8" ht="18.75">
      <c r="A176" s="726" t="s">
        <v>86</v>
      </c>
      <c r="B176" s="727"/>
      <c r="C176" s="728"/>
      <c r="D176" s="622">
        <f>'1 CONTA CORRENTE (D E C)'!C350+'2. CONTA CORRENTE (D E C)'!C350</f>
        <v>735717.37000000069</v>
      </c>
      <c r="E176" s="623"/>
      <c r="F176" s="151"/>
    </row>
    <row r="177" spans="1:6" ht="18.75">
      <c r="A177" s="726" t="s">
        <v>87</v>
      </c>
      <c r="B177" s="727"/>
      <c r="C177" s="728"/>
      <c r="D177" s="622">
        <f>'1 CONTA CORRENTE (D E C)'!D350+'2. CONTA CORRENTE (D E C)'!D350</f>
        <v>1179044.33</v>
      </c>
      <c r="E177" s="623"/>
      <c r="F177" s="151"/>
    </row>
    <row r="178" spans="1:6" ht="18.75">
      <c r="A178" s="729" t="s">
        <v>88</v>
      </c>
      <c r="B178" s="730"/>
      <c r="C178" s="731"/>
      <c r="D178" s="628">
        <f>D175-D176+D177</f>
        <v>1172035.2499999995</v>
      </c>
      <c r="E178" s="629"/>
      <c r="F178" s="161"/>
    </row>
    <row r="179" spans="1:6" ht="15.75">
      <c r="A179" s="177"/>
      <c r="B179" s="178"/>
      <c r="C179" s="178"/>
      <c r="D179" s="179"/>
      <c r="E179" s="180"/>
      <c r="F179" s="161"/>
    </row>
    <row r="180" spans="1:6" ht="21">
      <c r="A180" s="181" t="s">
        <v>90</v>
      </c>
      <c r="B180" s="178"/>
      <c r="C180" s="178"/>
      <c r="D180" s="179"/>
      <c r="E180" s="180"/>
      <c r="F180" s="151"/>
    </row>
    <row r="181" spans="1:6" ht="15.75">
      <c r="A181" s="596" t="s">
        <v>10</v>
      </c>
      <c r="B181" s="597"/>
      <c r="C181" s="598"/>
      <c r="D181" s="724" t="s">
        <v>11</v>
      </c>
      <c r="E181" s="725"/>
      <c r="F181" s="151"/>
    </row>
    <row r="182" spans="1:6" ht="18.75">
      <c r="A182" s="726" t="s">
        <v>91</v>
      </c>
      <c r="B182" s="727"/>
      <c r="C182" s="728"/>
      <c r="D182" s="622">
        <f>'SALDO DE ESTOQUE'!D23</f>
        <v>89618.12999999999</v>
      </c>
      <c r="E182" s="623"/>
      <c r="F182" s="161"/>
    </row>
    <row r="183" spans="1:6" ht="18.75">
      <c r="A183" s="726" t="s">
        <v>92</v>
      </c>
      <c r="B183" s="727"/>
      <c r="C183" s="728"/>
      <c r="D183" s="622">
        <f>'SALDO DE ESTOQUE'!D46</f>
        <v>39551.609999999993</v>
      </c>
      <c r="E183" s="623"/>
      <c r="F183" s="161"/>
    </row>
    <row r="184" spans="1:6" ht="18.75">
      <c r="A184" s="726" t="s">
        <v>510</v>
      </c>
      <c r="B184" s="727"/>
      <c r="C184" s="728"/>
      <c r="D184" s="622">
        <f>'SALDO DE ESTOQUE'!D53</f>
        <v>0</v>
      </c>
      <c r="E184" s="623"/>
      <c r="F184" s="161"/>
    </row>
    <row r="185" spans="1:6" ht="18.75">
      <c r="A185" s="729" t="s">
        <v>511</v>
      </c>
      <c r="B185" s="730"/>
      <c r="C185" s="731"/>
      <c r="D185" s="628">
        <f>SUM(D182:E184)</f>
        <v>129169.73999999999</v>
      </c>
      <c r="E185" s="629"/>
      <c r="F185" s="161"/>
    </row>
    <row r="186" spans="1:6" ht="18.75">
      <c r="A186" s="182"/>
      <c r="B186" s="183"/>
      <c r="C186" s="183"/>
      <c r="D186" s="184"/>
      <c r="E186" s="185"/>
      <c r="F186" s="161"/>
    </row>
    <row r="187" spans="1:6" ht="21">
      <c r="A187" s="181" t="s">
        <v>93</v>
      </c>
      <c r="B187" s="178"/>
      <c r="C187" s="178"/>
      <c r="D187" s="179"/>
      <c r="E187" s="180"/>
      <c r="F187" s="151"/>
    </row>
    <row r="188" spans="1:6" ht="15.75">
      <c r="A188" s="596" t="s">
        <v>10</v>
      </c>
      <c r="B188" s="597"/>
      <c r="C188" s="598"/>
      <c r="D188" s="724" t="s">
        <v>11</v>
      </c>
      <c r="E188" s="725"/>
      <c r="F188" s="151"/>
    </row>
    <row r="189" spans="1:6" ht="18.75">
      <c r="A189" s="726" t="s">
        <v>85</v>
      </c>
      <c r="B189" s="727"/>
      <c r="C189" s="728"/>
      <c r="D189" s="622">
        <f>'APLICAÇÃO FINANCEIRA'!B24</f>
        <v>122755.54</v>
      </c>
      <c r="E189" s="623"/>
      <c r="F189" s="176"/>
    </row>
    <row r="190" spans="1:6" ht="18.75">
      <c r="A190" s="726" t="s">
        <v>94</v>
      </c>
      <c r="B190" s="727"/>
      <c r="C190" s="728"/>
      <c r="D190" s="622">
        <f>'APLICAÇÃO FINANCEIRA'!C24</f>
        <v>5660</v>
      </c>
      <c r="E190" s="623"/>
      <c r="F190" s="151"/>
    </row>
    <row r="191" spans="1:6" ht="18.75">
      <c r="A191" s="726" t="s">
        <v>95</v>
      </c>
      <c r="B191" s="727"/>
      <c r="C191" s="728"/>
      <c r="D191" s="622">
        <f>'APLICAÇÃO FINANCEIRA'!D24</f>
        <v>0</v>
      </c>
      <c r="E191" s="623"/>
      <c r="F191" s="151"/>
    </row>
    <row r="192" spans="1:6" ht="18.75">
      <c r="A192" s="726" t="s">
        <v>96</v>
      </c>
      <c r="B192" s="727"/>
      <c r="C192" s="728"/>
      <c r="D192" s="622">
        <f>'APLICAÇÃO FINANCEIRA'!E24</f>
        <v>1170.99</v>
      </c>
      <c r="E192" s="623"/>
      <c r="F192" s="151"/>
    </row>
    <row r="193" spans="1:8" ht="18.75">
      <c r="A193" s="726" t="s">
        <v>97</v>
      </c>
      <c r="B193" s="727"/>
      <c r="C193" s="728"/>
      <c r="D193" s="622">
        <f>'APLICAÇÃO FINANCEIRA'!F24</f>
        <v>0</v>
      </c>
      <c r="E193" s="623"/>
      <c r="F193" s="151"/>
    </row>
    <row r="194" spans="1:8" ht="18.75">
      <c r="A194" s="729" t="s">
        <v>98</v>
      </c>
      <c r="B194" s="730"/>
      <c r="C194" s="731"/>
      <c r="D194" s="628">
        <f>D189-D190+D191+D192-D193</f>
        <v>118266.53</v>
      </c>
      <c r="E194" s="629"/>
      <c r="F194" s="161"/>
    </row>
    <row r="195" spans="1:8" ht="15.75">
      <c r="A195" s="186"/>
      <c r="B195" s="178"/>
      <c r="C195" s="178"/>
      <c r="D195" s="179"/>
      <c r="E195" s="180"/>
      <c r="F195" s="161"/>
    </row>
    <row r="196" spans="1:8" ht="18.75">
      <c r="A196" s="596" t="s">
        <v>99</v>
      </c>
      <c r="B196" s="597"/>
      <c r="C196" s="598"/>
      <c r="D196" s="628">
        <f>D194+D178+D171+D185</f>
        <v>1418476.2799999996</v>
      </c>
      <c r="E196" s="629"/>
      <c r="F196" s="161"/>
    </row>
    <row r="197" spans="1:8" ht="15.75">
      <c r="A197" s="732"/>
      <c r="B197" s="733"/>
      <c r="C197" s="733"/>
      <c r="D197" s="179"/>
      <c r="E197" s="180"/>
      <c r="F197" s="161"/>
      <c r="G197" s="151"/>
      <c r="H197" s="151"/>
    </row>
    <row r="198" spans="1:8" ht="21">
      <c r="A198" s="187" t="s">
        <v>100</v>
      </c>
      <c r="B198" s="178"/>
      <c r="C198" s="178"/>
      <c r="D198" s="179"/>
      <c r="E198" s="188"/>
      <c r="F198" s="151"/>
      <c r="G198" s="151"/>
      <c r="H198" s="151"/>
    </row>
    <row r="199" spans="1:8" ht="15.75">
      <c r="A199" s="734" t="s">
        <v>10</v>
      </c>
      <c r="B199" s="735"/>
      <c r="C199" s="736"/>
      <c r="D199" s="737" t="s">
        <v>11</v>
      </c>
      <c r="E199" s="738"/>
      <c r="F199" s="151"/>
      <c r="G199" s="151"/>
      <c r="H199" s="151"/>
    </row>
    <row r="200" spans="1:8" ht="18.75" customHeight="1">
      <c r="A200" s="739" t="s">
        <v>101</v>
      </c>
      <c r="B200" s="740"/>
      <c r="C200" s="741"/>
      <c r="D200" s="742">
        <v>259.68</v>
      </c>
      <c r="E200" s="743"/>
      <c r="F200" s="151"/>
      <c r="G200" s="151"/>
      <c r="H200" s="151"/>
    </row>
    <row r="201" spans="1:8" ht="18.75" customHeight="1">
      <c r="A201" s="739" t="s">
        <v>102</v>
      </c>
      <c r="B201" s="740"/>
      <c r="C201" s="741"/>
      <c r="D201" s="744">
        <v>259.68</v>
      </c>
      <c r="E201" s="745"/>
      <c r="F201" s="151"/>
      <c r="G201" s="151"/>
      <c r="H201" s="151"/>
    </row>
    <row r="202" spans="1:8" ht="18.75" customHeight="1">
      <c r="A202" s="739" t="s">
        <v>103</v>
      </c>
      <c r="B202" s="740"/>
      <c r="C202" s="741"/>
      <c r="D202" s="744">
        <v>33360.43</v>
      </c>
      <c r="E202" s="745"/>
      <c r="F202" s="151"/>
      <c r="G202" s="151"/>
      <c r="H202" s="151"/>
    </row>
    <row r="203" spans="1:8" ht="18.75" customHeight="1">
      <c r="A203" s="739" t="s">
        <v>104</v>
      </c>
      <c r="B203" s="740"/>
      <c r="C203" s="741"/>
      <c r="D203" s="749">
        <v>2560.81</v>
      </c>
      <c r="E203" s="750"/>
      <c r="F203" s="189"/>
      <c r="G203" s="151"/>
      <c r="H203" s="151"/>
    </row>
    <row r="204" spans="1:8" ht="18.75">
      <c r="A204" s="596" t="s">
        <v>105</v>
      </c>
      <c r="B204" s="597"/>
      <c r="C204" s="598"/>
      <c r="D204" s="628">
        <f>SUM(D200:E203)</f>
        <v>36440.6</v>
      </c>
      <c r="E204" s="629"/>
      <c r="F204" s="161"/>
      <c r="G204" s="151"/>
      <c r="H204" s="151"/>
    </row>
    <row r="205" spans="1:8" ht="15.75">
      <c r="A205" s="177"/>
      <c r="B205" s="178"/>
      <c r="C205" s="178"/>
      <c r="D205" s="179"/>
      <c r="E205" s="180"/>
      <c r="F205" s="161"/>
      <c r="G205" s="151"/>
      <c r="H205" s="188"/>
    </row>
    <row r="206" spans="1:8" ht="21">
      <c r="A206" s="187" t="s">
        <v>106</v>
      </c>
      <c r="B206" s="178"/>
      <c r="C206" s="178"/>
      <c r="D206" s="179"/>
      <c r="E206" s="188"/>
      <c r="F206" s="151"/>
      <c r="G206" s="151"/>
      <c r="H206" s="151"/>
    </row>
    <row r="207" spans="1:8" ht="15.75">
      <c r="A207" s="734" t="s">
        <v>10</v>
      </c>
      <c r="B207" s="735"/>
      <c r="C207" s="736"/>
      <c r="D207" s="737" t="s">
        <v>11</v>
      </c>
      <c r="E207" s="738"/>
      <c r="F207" s="151"/>
      <c r="G207" s="151"/>
      <c r="H207" s="151"/>
    </row>
    <row r="208" spans="1:8" ht="18.75">
      <c r="A208" s="746" t="s">
        <v>85</v>
      </c>
      <c r="B208" s="747"/>
      <c r="C208" s="748"/>
      <c r="D208" s="612">
        <v>113980.69</v>
      </c>
      <c r="E208" s="613"/>
      <c r="F208" s="176"/>
      <c r="G208" s="151"/>
      <c r="H208" s="151"/>
    </row>
    <row r="209" spans="1:8" ht="15.75" customHeight="1">
      <c r="A209" s="746" t="s">
        <v>107</v>
      </c>
      <c r="B209" s="747"/>
      <c r="C209" s="748"/>
      <c r="D209" s="622">
        <f>D33</f>
        <v>163959.68114760003</v>
      </c>
      <c r="E209" s="623"/>
      <c r="F209" s="161"/>
      <c r="G209" s="151"/>
      <c r="H209" s="151"/>
    </row>
    <row r="210" spans="1:8" ht="18.75">
      <c r="A210" s="746" t="s">
        <v>108</v>
      </c>
      <c r="B210" s="747"/>
      <c r="C210" s="748"/>
      <c r="D210" s="622">
        <f>'CÁLCULO FOLHA DE PAGAMENTO'!H15</f>
        <v>0</v>
      </c>
      <c r="E210" s="623"/>
      <c r="F210" s="161"/>
      <c r="G210" s="151"/>
      <c r="H210" s="151"/>
    </row>
    <row r="211" spans="1:8" ht="18.75">
      <c r="A211" s="746" t="s">
        <v>109</v>
      </c>
      <c r="B211" s="747"/>
      <c r="C211" s="748"/>
      <c r="D211" s="622">
        <f>'CÁLCULO FOLHA DE PAGAMENTO'!H17</f>
        <v>0</v>
      </c>
      <c r="E211" s="623"/>
      <c r="F211" s="161"/>
      <c r="G211" s="151"/>
      <c r="H211" s="151"/>
    </row>
    <row r="212" spans="1:8" ht="15.75" customHeight="1">
      <c r="A212" s="746" t="s">
        <v>110</v>
      </c>
      <c r="B212" s="747"/>
      <c r="C212" s="748"/>
      <c r="D212" s="622">
        <f>'CÁLCULO FOLHA DE PAGAMENTO'!H19</f>
        <v>9263.0651999999991</v>
      </c>
      <c r="E212" s="623"/>
      <c r="F212" s="161"/>
      <c r="G212" s="151"/>
      <c r="H212" s="151"/>
    </row>
    <row r="213" spans="1:8" ht="18.75">
      <c r="A213" s="729" t="s">
        <v>111</v>
      </c>
      <c r="B213" s="730"/>
      <c r="C213" s="731"/>
      <c r="D213" s="628">
        <f>D208+D209-D210-D211-D212</f>
        <v>268677.30594759999</v>
      </c>
      <c r="E213" s="629"/>
      <c r="F213" s="161"/>
      <c r="G213" s="151"/>
      <c r="H213" s="151"/>
    </row>
    <row r="214" spans="1:8" ht="15.75">
      <c r="A214" s="177"/>
      <c r="B214" s="178"/>
      <c r="C214" s="178"/>
      <c r="D214" s="179"/>
      <c r="E214" s="180"/>
      <c r="F214" s="161"/>
      <c r="G214" s="151"/>
      <c r="H214" s="151"/>
    </row>
    <row r="215" spans="1:8" ht="21" customHeight="1">
      <c r="A215" s="751" t="s">
        <v>112</v>
      </c>
      <c r="B215" s="751"/>
      <c r="C215" s="751"/>
      <c r="D215" s="179"/>
      <c r="E215" s="188"/>
      <c r="F215" s="151"/>
      <c r="G215" s="151"/>
      <c r="H215" s="151"/>
    </row>
    <row r="216" spans="1:8" ht="15.75">
      <c r="A216" s="734" t="s">
        <v>10</v>
      </c>
      <c r="B216" s="735"/>
      <c r="C216" s="736"/>
      <c r="D216" s="737" t="s">
        <v>11</v>
      </c>
      <c r="E216" s="738"/>
      <c r="F216" s="151"/>
      <c r="G216" s="151"/>
      <c r="H216" s="151"/>
    </row>
    <row r="217" spans="1:8" ht="18.75">
      <c r="A217" s="746" t="s">
        <v>113</v>
      </c>
      <c r="B217" s="747"/>
      <c r="C217" s="748"/>
      <c r="D217" s="612">
        <v>0</v>
      </c>
      <c r="E217" s="613"/>
      <c r="F217" s="151"/>
      <c r="G217" s="151"/>
      <c r="H217" s="151"/>
    </row>
    <row r="218" spans="1:8" ht="18.75">
      <c r="A218" s="746" t="s">
        <v>114</v>
      </c>
      <c r="B218" s="747"/>
      <c r="C218" s="748"/>
      <c r="D218" s="612">
        <v>0</v>
      </c>
      <c r="E218" s="613"/>
      <c r="F218" s="151"/>
      <c r="G218" s="151"/>
      <c r="H218" s="151"/>
    </row>
    <row r="219" spans="1:8" ht="21" customHeight="1">
      <c r="A219" s="746" t="s">
        <v>115</v>
      </c>
      <c r="B219" s="747"/>
      <c r="C219" s="748"/>
      <c r="D219" s="612">
        <v>0</v>
      </c>
      <c r="E219" s="613"/>
      <c r="F219" s="151"/>
      <c r="G219" s="151"/>
      <c r="H219" s="151"/>
    </row>
    <row r="220" spans="1:8" ht="18.75">
      <c r="A220" s="746" t="s">
        <v>116</v>
      </c>
      <c r="B220" s="747"/>
      <c r="C220" s="748"/>
      <c r="D220" s="612">
        <v>0</v>
      </c>
      <c r="E220" s="613"/>
      <c r="F220" s="151"/>
      <c r="G220" s="151"/>
      <c r="H220" s="151"/>
    </row>
    <row r="221" spans="1:8" ht="18.75">
      <c r="A221" s="746" t="s">
        <v>117</v>
      </c>
      <c r="B221" s="747"/>
      <c r="C221" s="748"/>
      <c r="D221" s="612">
        <v>0</v>
      </c>
      <c r="E221" s="613"/>
      <c r="F221" s="151"/>
      <c r="G221" s="151"/>
      <c r="H221" s="151"/>
    </row>
    <row r="222" spans="1:8" ht="18.75">
      <c r="A222" s="596" t="s">
        <v>105</v>
      </c>
      <c r="B222" s="597"/>
      <c r="C222" s="598"/>
      <c r="D222" s="628">
        <f>SUM(D217:E221)</f>
        <v>0</v>
      </c>
      <c r="E222" s="629"/>
      <c r="F222" s="161"/>
      <c r="G222" s="151"/>
      <c r="H222" s="190"/>
    </row>
    <row r="223" spans="1:8" ht="18.75">
      <c r="A223" s="191"/>
      <c r="B223" s="191"/>
      <c r="C223" s="191"/>
      <c r="D223" s="192"/>
      <c r="E223" s="192"/>
      <c r="F223" s="161"/>
      <c r="G223" s="151"/>
      <c r="H223" s="151"/>
    </row>
    <row r="224" spans="1:8" ht="21" customHeight="1">
      <c r="A224" s="751" t="s">
        <v>118</v>
      </c>
      <c r="B224" s="751"/>
      <c r="C224" s="751"/>
      <c r="D224" s="751"/>
      <c r="E224" s="751"/>
      <c r="F224" s="151"/>
      <c r="G224" s="151"/>
      <c r="H224" s="151"/>
    </row>
    <row r="225" spans="1:8" ht="15.75">
      <c r="A225" s="596" t="s">
        <v>10</v>
      </c>
      <c r="B225" s="597"/>
      <c r="C225" s="598"/>
      <c r="D225" s="737" t="s">
        <v>11</v>
      </c>
      <c r="E225" s="738"/>
      <c r="F225" s="151"/>
      <c r="G225" s="151"/>
      <c r="H225" s="151"/>
    </row>
    <row r="226" spans="1:8" ht="18.75">
      <c r="A226" s="746" t="s">
        <v>85</v>
      </c>
      <c r="B226" s="747"/>
      <c r="C226" s="748"/>
      <c r="D226" s="612">
        <v>0</v>
      </c>
      <c r="E226" s="613"/>
      <c r="F226" s="176"/>
      <c r="G226" s="151"/>
      <c r="H226" s="151"/>
    </row>
    <row r="227" spans="1:8" ht="18.75">
      <c r="A227" s="746" t="s">
        <v>119</v>
      </c>
      <c r="B227" s="747"/>
      <c r="C227" s="748"/>
      <c r="D227" s="612">
        <v>0</v>
      </c>
      <c r="E227" s="613"/>
      <c r="F227" s="151"/>
      <c r="G227" s="151"/>
      <c r="H227" s="151"/>
    </row>
    <row r="228" spans="1:8" ht="18.75">
      <c r="A228" s="746" t="s">
        <v>120</v>
      </c>
      <c r="B228" s="747"/>
      <c r="C228" s="748"/>
      <c r="D228" s="622">
        <f>D222</f>
        <v>0</v>
      </c>
      <c r="E228" s="623"/>
      <c r="F228" s="161"/>
      <c r="G228" s="151"/>
      <c r="H228" s="151"/>
    </row>
    <row r="229" spans="1:8" ht="18.75">
      <c r="A229" s="729" t="s">
        <v>121</v>
      </c>
      <c r="B229" s="730"/>
      <c r="C229" s="731"/>
      <c r="D229" s="628">
        <f>D226+D227-D228</f>
        <v>0</v>
      </c>
      <c r="E229" s="629"/>
      <c r="F229" s="161"/>
      <c r="G229" s="151"/>
      <c r="H229" s="151"/>
    </row>
    <row r="230" spans="1:8" ht="15.75">
      <c r="A230" s="193"/>
      <c r="B230" s="193"/>
      <c r="C230" s="194"/>
      <c r="D230" s="752"/>
      <c r="E230" s="753"/>
      <c r="F230" s="151"/>
      <c r="G230" s="151"/>
      <c r="H230" s="190"/>
    </row>
    <row r="231" spans="1:8" ht="15.75" customHeight="1">
      <c r="A231" s="672" t="s">
        <v>57</v>
      </c>
      <c r="B231" s="672"/>
      <c r="C231" s="168" t="s">
        <v>58</v>
      </c>
      <c r="D231" s="755" t="s">
        <v>57</v>
      </c>
      <c r="E231" s="756"/>
      <c r="F231" s="151"/>
      <c r="G231" s="151"/>
      <c r="H231" s="190"/>
    </row>
    <row r="232" spans="1:8" ht="36.75" customHeight="1">
      <c r="A232" s="675" t="s">
        <v>59</v>
      </c>
      <c r="B232" s="675"/>
      <c r="C232" s="170" t="s">
        <v>60</v>
      </c>
      <c r="D232" s="757" t="s">
        <v>61</v>
      </c>
      <c r="E232" s="758"/>
      <c r="F232" s="151"/>
      <c r="G232" s="151"/>
      <c r="H232" s="190"/>
    </row>
  </sheetData>
  <sheetProtection password="B090" sheet="1" objects="1" scenarios="1"/>
  <mergeCells count="431">
    <mergeCell ref="D143:E143"/>
    <mergeCell ref="A184:C184"/>
    <mergeCell ref="D184:E184"/>
    <mergeCell ref="D42:E42"/>
    <mergeCell ref="D132:E132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A124:C124"/>
    <mergeCell ref="A125:C12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24:E124"/>
    <mergeCell ref="D125:E125"/>
    <mergeCell ref="A115:C115"/>
    <mergeCell ref="A116:C116"/>
    <mergeCell ref="A117:C117"/>
    <mergeCell ref="A118:C118"/>
    <mergeCell ref="A119:C119"/>
    <mergeCell ref="A120:C120"/>
    <mergeCell ref="A121:C121"/>
    <mergeCell ref="A122:C122"/>
    <mergeCell ref="A123:C123"/>
    <mergeCell ref="D115:E115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A104:C104"/>
    <mergeCell ref="A99:C99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A85:C85"/>
    <mergeCell ref="A86:C86"/>
    <mergeCell ref="A87:C87"/>
    <mergeCell ref="A88:C88"/>
    <mergeCell ref="A98:C98"/>
    <mergeCell ref="A89:C89"/>
    <mergeCell ref="A90:C90"/>
    <mergeCell ref="B77:C77"/>
    <mergeCell ref="A50:C50"/>
    <mergeCell ref="A51:C51"/>
    <mergeCell ref="A52:C52"/>
    <mergeCell ref="A53:C53"/>
    <mergeCell ref="A54:C54"/>
    <mergeCell ref="A55:C55"/>
    <mergeCell ref="A57:C57"/>
    <mergeCell ref="A61:C61"/>
    <mergeCell ref="A66:C66"/>
    <mergeCell ref="A72:C72"/>
    <mergeCell ref="D61:E61"/>
    <mergeCell ref="A62:C62"/>
    <mergeCell ref="D62:E62"/>
    <mergeCell ref="A63:C63"/>
    <mergeCell ref="D63:E63"/>
    <mergeCell ref="A64:C64"/>
    <mergeCell ref="D64:E64"/>
    <mergeCell ref="A65:C65"/>
    <mergeCell ref="D65:E65"/>
    <mergeCell ref="G5:H5"/>
    <mergeCell ref="G4:H4"/>
    <mergeCell ref="A231:B231"/>
    <mergeCell ref="D231:E231"/>
    <mergeCell ref="A232:B232"/>
    <mergeCell ref="D232:E232"/>
    <mergeCell ref="A1:A5"/>
    <mergeCell ref="A76:A80"/>
    <mergeCell ref="A159:A163"/>
    <mergeCell ref="D2:D3"/>
    <mergeCell ref="D4:D5"/>
    <mergeCell ref="D77:D78"/>
    <mergeCell ref="D79:D80"/>
    <mergeCell ref="D160:D161"/>
    <mergeCell ref="D162:D163"/>
    <mergeCell ref="E2:E3"/>
    <mergeCell ref="E4:E5"/>
    <mergeCell ref="E77:E78"/>
    <mergeCell ref="E79:E80"/>
    <mergeCell ref="E160:E161"/>
    <mergeCell ref="E162:E163"/>
    <mergeCell ref="D8:E9"/>
    <mergeCell ref="A226:C226"/>
    <mergeCell ref="D226:E226"/>
    <mergeCell ref="A227:C227"/>
    <mergeCell ref="D227:E227"/>
    <mergeCell ref="A228:C228"/>
    <mergeCell ref="D228:E228"/>
    <mergeCell ref="A229:C229"/>
    <mergeCell ref="D229:E229"/>
    <mergeCell ref="D230:E230"/>
    <mergeCell ref="A220:C220"/>
    <mergeCell ref="D220:E220"/>
    <mergeCell ref="A221:C221"/>
    <mergeCell ref="D221:E221"/>
    <mergeCell ref="A222:C222"/>
    <mergeCell ref="D222:E222"/>
    <mergeCell ref="A224:E224"/>
    <mergeCell ref="A225:C225"/>
    <mergeCell ref="D225:E225"/>
    <mergeCell ref="A215:C215"/>
    <mergeCell ref="A216:C216"/>
    <mergeCell ref="D216:E216"/>
    <mergeCell ref="A217:C217"/>
    <mergeCell ref="D217:E217"/>
    <mergeCell ref="A218:C218"/>
    <mergeCell ref="D218:E218"/>
    <mergeCell ref="A219:C219"/>
    <mergeCell ref="D219:E219"/>
    <mergeCell ref="A209:C209"/>
    <mergeCell ref="D209:E209"/>
    <mergeCell ref="A210:C210"/>
    <mergeCell ref="D210:E210"/>
    <mergeCell ref="A211:C211"/>
    <mergeCell ref="D211:E211"/>
    <mergeCell ref="A212:C212"/>
    <mergeCell ref="D212:E212"/>
    <mergeCell ref="A213:C213"/>
    <mergeCell ref="D213:E213"/>
    <mergeCell ref="A202:C202"/>
    <mergeCell ref="A203:C203"/>
    <mergeCell ref="A204:C204"/>
    <mergeCell ref="D204:E204"/>
    <mergeCell ref="A207:C207"/>
    <mergeCell ref="D207:E207"/>
    <mergeCell ref="A208:C208"/>
    <mergeCell ref="D208:E208"/>
    <mergeCell ref="D202:E202"/>
    <mergeCell ref="D203:E203"/>
    <mergeCell ref="A196:C196"/>
    <mergeCell ref="D196:E196"/>
    <mergeCell ref="A197:C197"/>
    <mergeCell ref="A199:C199"/>
    <mergeCell ref="D199:E199"/>
    <mergeCell ref="A200:C200"/>
    <mergeCell ref="A201:C201"/>
    <mergeCell ref="D200:E200"/>
    <mergeCell ref="D201:E201"/>
    <mergeCell ref="A190:C190"/>
    <mergeCell ref="D190:E190"/>
    <mergeCell ref="A191:C191"/>
    <mergeCell ref="D191:E191"/>
    <mergeCell ref="A192:C192"/>
    <mergeCell ref="D192:E192"/>
    <mergeCell ref="A193:C193"/>
    <mergeCell ref="D193:E193"/>
    <mergeCell ref="A194:C194"/>
    <mergeCell ref="D194:E194"/>
    <mergeCell ref="A182:C182"/>
    <mergeCell ref="D182:E182"/>
    <mergeCell ref="A183:C183"/>
    <mergeCell ref="D183:E183"/>
    <mergeCell ref="A185:C185"/>
    <mergeCell ref="D185:E185"/>
    <mergeCell ref="A188:C188"/>
    <mergeCell ref="D188:E188"/>
    <mergeCell ref="A189:C189"/>
    <mergeCell ref="D189:E189"/>
    <mergeCell ref="A175:C175"/>
    <mergeCell ref="D175:E175"/>
    <mergeCell ref="A176:C176"/>
    <mergeCell ref="D176:E176"/>
    <mergeCell ref="A177:C177"/>
    <mergeCell ref="D177:E177"/>
    <mergeCell ref="A178:C178"/>
    <mergeCell ref="D178:E178"/>
    <mergeCell ref="A181:C181"/>
    <mergeCell ref="D181:E181"/>
    <mergeCell ref="A168:C168"/>
    <mergeCell ref="D168:E168"/>
    <mergeCell ref="A169:C169"/>
    <mergeCell ref="D169:E169"/>
    <mergeCell ref="A170:C170"/>
    <mergeCell ref="D170:E170"/>
    <mergeCell ref="A171:C171"/>
    <mergeCell ref="D171:E171"/>
    <mergeCell ref="A174:C174"/>
    <mergeCell ref="D174:E174"/>
    <mergeCell ref="B160:C160"/>
    <mergeCell ref="B161:C161"/>
    <mergeCell ref="B162:C162"/>
    <mergeCell ref="B163:C163"/>
    <mergeCell ref="A164:B164"/>
    <mergeCell ref="C164:E164"/>
    <mergeCell ref="A165:B165"/>
    <mergeCell ref="C165:E165"/>
    <mergeCell ref="A167:C167"/>
    <mergeCell ref="D167:E167"/>
    <mergeCell ref="A155:C155"/>
    <mergeCell ref="D155:E155"/>
    <mergeCell ref="D156:E156"/>
    <mergeCell ref="A157:B157"/>
    <mergeCell ref="D157:E157"/>
    <mergeCell ref="A158:B158"/>
    <mergeCell ref="D158:E158"/>
    <mergeCell ref="B159:C159"/>
    <mergeCell ref="D159:E159"/>
    <mergeCell ref="A150:C150"/>
    <mergeCell ref="D150:E150"/>
    <mergeCell ref="A151:C151"/>
    <mergeCell ref="D151:E151"/>
    <mergeCell ref="A152:C152"/>
    <mergeCell ref="D152:E152"/>
    <mergeCell ref="A153:C153"/>
    <mergeCell ref="D153:E153"/>
    <mergeCell ref="A154:C154"/>
    <mergeCell ref="D154:E154"/>
    <mergeCell ref="A145:C145"/>
    <mergeCell ref="D145:E145"/>
    <mergeCell ref="A146:C146"/>
    <mergeCell ref="D146:E146"/>
    <mergeCell ref="A147:C147"/>
    <mergeCell ref="D147:E147"/>
    <mergeCell ref="A148:C148"/>
    <mergeCell ref="D148:E148"/>
    <mergeCell ref="A149:C149"/>
    <mergeCell ref="D149:E149"/>
    <mergeCell ref="A144:C144"/>
    <mergeCell ref="D144:E144"/>
    <mergeCell ref="A141:C141"/>
    <mergeCell ref="D141:E141"/>
    <mergeCell ref="A142:C142"/>
    <mergeCell ref="D142:E142"/>
    <mergeCell ref="A126:C126"/>
    <mergeCell ref="D126:E126"/>
    <mergeCell ref="A127:C127"/>
    <mergeCell ref="D127:E127"/>
    <mergeCell ref="A128:C128"/>
    <mergeCell ref="A129:C129"/>
    <mergeCell ref="A130:C130"/>
    <mergeCell ref="A143:C143"/>
    <mergeCell ref="D128:E128"/>
    <mergeCell ref="D129:E129"/>
    <mergeCell ref="D130:E130"/>
    <mergeCell ref="D131:E131"/>
    <mergeCell ref="A136:C136"/>
    <mergeCell ref="A137:C137"/>
    <mergeCell ref="A138:C138"/>
    <mergeCell ref="A139:C139"/>
    <mergeCell ref="A140:C140"/>
    <mergeCell ref="A131:C131"/>
    <mergeCell ref="A132:C132"/>
    <mergeCell ref="A133:C133"/>
    <mergeCell ref="A134:C134"/>
    <mergeCell ref="A135:C135"/>
    <mergeCell ref="A100:C100"/>
    <mergeCell ref="D100:E100"/>
    <mergeCell ref="A101:C101"/>
    <mergeCell ref="D101:E101"/>
    <mergeCell ref="A102:C102"/>
    <mergeCell ref="D102:E102"/>
    <mergeCell ref="A103:C103"/>
    <mergeCell ref="D103:E103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D105:E105"/>
    <mergeCell ref="A105:C105"/>
    <mergeCell ref="D104:E104"/>
    <mergeCell ref="A91:C91"/>
    <mergeCell ref="A92:C92"/>
    <mergeCell ref="A93:C93"/>
    <mergeCell ref="A94:C94"/>
    <mergeCell ref="A95:C95"/>
    <mergeCell ref="A96:C96"/>
    <mergeCell ref="A97:C97"/>
    <mergeCell ref="D73:E73"/>
    <mergeCell ref="A74:B74"/>
    <mergeCell ref="D74:E74"/>
    <mergeCell ref="A75:B75"/>
    <mergeCell ref="D75:E75"/>
    <mergeCell ref="B76:C76"/>
    <mergeCell ref="D76:E76"/>
    <mergeCell ref="B80:C80"/>
    <mergeCell ref="A81:B81"/>
    <mergeCell ref="C81:E81"/>
    <mergeCell ref="A82:B82"/>
    <mergeCell ref="C82:E82"/>
    <mergeCell ref="A83:C83"/>
    <mergeCell ref="D83:E83"/>
    <mergeCell ref="A84:C84"/>
    <mergeCell ref="D84:E84"/>
    <mergeCell ref="B78:C78"/>
    <mergeCell ref="D66:E66"/>
    <mergeCell ref="A67:C67"/>
    <mergeCell ref="D67:E67"/>
    <mergeCell ref="A68:C68"/>
    <mergeCell ref="D68:E68"/>
    <mergeCell ref="A69:C69"/>
    <mergeCell ref="D69:E69"/>
    <mergeCell ref="A70:C70"/>
    <mergeCell ref="A71:C71"/>
    <mergeCell ref="D70:E70"/>
    <mergeCell ref="D71:E71"/>
    <mergeCell ref="D72:E72"/>
    <mergeCell ref="A58:C58"/>
    <mergeCell ref="D58:E58"/>
    <mergeCell ref="A59:C59"/>
    <mergeCell ref="D59:E59"/>
    <mergeCell ref="A60:C60"/>
    <mergeCell ref="D60:E60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D50:E50"/>
    <mergeCell ref="D51:E51"/>
    <mergeCell ref="D52:E52"/>
    <mergeCell ref="D53:E53"/>
    <mergeCell ref="D54:E54"/>
    <mergeCell ref="D55:E55"/>
    <mergeCell ref="A56:C56"/>
    <mergeCell ref="D57:E57"/>
    <mergeCell ref="A42:C42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D56:E56"/>
    <mergeCell ref="A40:C40"/>
    <mergeCell ref="D40:E40"/>
    <mergeCell ref="A41:C41"/>
    <mergeCell ref="D41:E41"/>
    <mergeCell ref="A43:C43"/>
    <mergeCell ref="D43:E43"/>
    <mergeCell ref="A44:C44"/>
    <mergeCell ref="D44:E44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20:C20"/>
    <mergeCell ref="D20:E20"/>
    <mergeCell ref="A21:C21"/>
    <mergeCell ref="A22:C22"/>
    <mergeCell ref="D22:E22"/>
    <mergeCell ref="A23:C23"/>
    <mergeCell ref="D23:E23"/>
    <mergeCell ref="A24:C24"/>
    <mergeCell ref="D24:E2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B1:C1"/>
    <mergeCell ref="D1:E1"/>
    <mergeCell ref="B2:C2"/>
    <mergeCell ref="B3:C3"/>
    <mergeCell ref="B5:C5"/>
    <mergeCell ref="A6:B6"/>
    <mergeCell ref="A7:B7"/>
    <mergeCell ref="A8:C8"/>
    <mergeCell ref="A9:C9"/>
  </mergeCells>
  <pageMargins left="0.82677165354330717" right="0.82677165354330717" top="0.55118110236220474" bottom="0.55118110236220474" header="0.31496062992125984" footer="0.31496062992125984"/>
  <pageSetup paperSize="9" scale="49" fitToHeight="0" orientation="portrait" r:id="rId1"/>
  <rowBreaks count="2" manualBreakCount="2">
    <brk id="75" max="16383" man="1"/>
    <brk id="158" max="16383" man="1"/>
  </rowBreaks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84"/>
  <sheetViews>
    <sheetView topLeftCell="A16" zoomScale="85" zoomScaleNormal="85" workbookViewId="0">
      <selection activeCell="A33" sqref="A33"/>
    </sheetView>
  </sheetViews>
  <sheetFormatPr defaultColWidth="8.7109375" defaultRowHeight="15.75"/>
  <cols>
    <col min="1" max="1" width="8.140625" style="16" customWidth="1"/>
    <col min="2" max="2" width="33.28515625" style="16" customWidth="1"/>
    <col min="3" max="3" width="35.140625" style="16" customWidth="1"/>
    <col min="4" max="4" width="40" style="16" customWidth="1"/>
    <col min="5" max="5" width="29.42578125" style="16" customWidth="1"/>
    <col min="6" max="6" width="47" style="16" customWidth="1"/>
    <col min="7" max="7" width="27.140625" style="16" customWidth="1"/>
    <col min="8" max="8" width="41" style="16" customWidth="1"/>
    <col min="9" max="9" width="19.7109375" style="16" customWidth="1"/>
    <col min="10" max="256" width="8.7109375" style="16"/>
    <col min="257" max="257" width="8.140625" style="16" customWidth="1"/>
    <col min="258" max="258" width="40.140625" style="16" customWidth="1"/>
    <col min="259" max="259" width="43.42578125" style="16" customWidth="1"/>
    <col min="260" max="260" width="30.7109375" style="16" customWidth="1"/>
    <col min="261" max="261" width="24.85546875" style="16" customWidth="1"/>
    <col min="262" max="262" width="34.42578125" style="16" customWidth="1"/>
    <col min="263" max="263" width="27.140625" style="16" customWidth="1"/>
    <col min="264" max="264" width="23.5703125" style="16" customWidth="1"/>
    <col min="265" max="512" width="8.7109375" style="16"/>
    <col min="513" max="513" width="8.140625" style="16" customWidth="1"/>
    <col min="514" max="514" width="40.140625" style="16" customWidth="1"/>
    <col min="515" max="515" width="43.42578125" style="16" customWidth="1"/>
    <col min="516" max="516" width="30.7109375" style="16" customWidth="1"/>
    <col min="517" max="517" width="24.85546875" style="16" customWidth="1"/>
    <col min="518" max="518" width="34.42578125" style="16" customWidth="1"/>
    <col min="519" max="519" width="27.140625" style="16" customWidth="1"/>
    <col min="520" max="520" width="23.5703125" style="16" customWidth="1"/>
    <col min="521" max="768" width="8.7109375" style="16"/>
    <col min="769" max="769" width="8.140625" style="16" customWidth="1"/>
    <col min="770" max="770" width="40.140625" style="16" customWidth="1"/>
    <col min="771" max="771" width="43.42578125" style="16" customWidth="1"/>
    <col min="772" max="772" width="30.7109375" style="16" customWidth="1"/>
    <col min="773" max="773" width="24.85546875" style="16" customWidth="1"/>
    <col min="774" max="774" width="34.42578125" style="16" customWidth="1"/>
    <col min="775" max="775" width="27.140625" style="16" customWidth="1"/>
    <col min="776" max="776" width="23.5703125" style="16" customWidth="1"/>
    <col min="777" max="1024" width="8.7109375" style="16"/>
    <col min="1025" max="1025" width="8.140625" style="16" customWidth="1"/>
    <col min="1026" max="1026" width="40.140625" style="16" customWidth="1"/>
    <col min="1027" max="1027" width="43.42578125" style="16" customWidth="1"/>
    <col min="1028" max="1028" width="30.7109375" style="16" customWidth="1"/>
    <col min="1029" max="1029" width="24.85546875" style="16" customWidth="1"/>
    <col min="1030" max="1030" width="34.42578125" style="16" customWidth="1"/>
    <col min="1031" max="1031" width="27.140625" style="16" customWidth="1"/>
    <col min="1032" max="1032" width="23.5703125" style="16" customWidth="1"/>
    <col min="1033" max="1280" width="8.7109375" style="16"/>
    <col min="1281" max="1281" width="8.140625" style="16" customWidth="1"/>
    <col min="1282" max="1282" width="40.140625" style="16" customWidth="1"/>
    <col min="1283" max="1283" width="43.42578125" style="16" customWidth="1"/>
    <col min="1284" max="1284" width="30.7109375" style="16" customWidth="1"/>
    <col min="1285" max="1285" width="24.85546875" style="16" customWidth="1"/>
    <col min="1286" max="1286" width="34.42578125" style="16" customWidth="1"/>
    <col min="1287" max="1287" width="27.140625" style="16" customWidth="1"/>
    <col min="1288" max="1288" width="23.5703125" style="16" customWidth="1"/>
    <col min="1289" max="1536" width="8.7109375" style="16"/>
    <col min="1537" max="1537" width="8.140625" style="16" customWidth="1"/>
    <col min="1538" max="1538" width="40.140625" style="16" customWidth="1"/>
    <col min="1539" max="1539" width="43.42578125" style="16" customWidth="1"/>
    <col min="1540" max="1540" width="30.7109375" style="16" customWidth="1"/>
    <col min="1541" max="1541" width="24.85546875" style="16" customWidth="1"/>
    <col min="1542" max="1542" width="34.42578125" style="16" customWidth="1"/>
    <col min="1543" max="1543" width="27.140625" style="16" customWidth="1"/>
    <col min="1544" max="1544" width="23.5703125" style="16" customWidth="1"/>
    <col min="1545" max="1792" width="8.7109375" style="16"/>
    <col min="1793" max="1793" width="8.140625" style="16" customWidth="1"/>
    <col min="1794" max="1794" width="40.140625" style="16" customWidth="1"/>
    <col min="1795" max="1795" width="43.42578125" style="16" customWidth="1"/>
    <col min="1796" max="1796" width="30.7109375" style="16" customWidth="1"/>
    <col min="1797" max="1797" width="24.85546875" style="16" customWidth="1"/>
    <col min="1798" max="1798" width="34.42578125" style="16" customWidth="1"/>
    <col min="1799" max="1799" width="27.140625" style="16" customWidth="1"/>
    <col min="1800" max="1800" width="23.5703125" style="16" customWidth="1"/>
    <col min="1801" max="2048" width="8.7109375" style="16"/>
    <col min="2049" max="2049" width="8.140625" style="16" customWidth="1"/>
    <col min="2050" max="2050" width="40.140625" style="16" customWidth="1"/>
    <col min="2051" max="2051" width="43.42578125" style="16" customWidth="1"/>
    <col min="2052" max="2052" width="30.7109375" style="16" customWidth="1"/>
    <col min="2053" max="2053" width="24.85546875" style="16" customWidth="1"/>
    <col min="2054" max="2054" width="34.42578125" style="16" customWidth="1"/>
    <col min="2055" max="2055" width="27.140625" style="16" customWidth="1"/>
    <col min="2056" max="2056" width="23.5703125" style="16" customWidth="1"/>
    <col min="2057" max="2304" width="8.7109375" style="16"/>
    <col min="2305" max="2305" width="8.140625" style="16" customWidth="1"/>
    <col min="2306" max="2306" width="40.140625" style="16" customWidth="1"/>
    <col min="2307" max="2307" width="43.42578125" style="16" customWidth="1"/>
    <col min="2308" max="2308" width="30.7109375" style="16" customWidth="1"/>
    <col min="2309" max="2309" width="24.85546875" style="16" customWidth="1"/>
    <col min="2310" max="2310" width="34.42578125" style="16" customWidth="1"/>
    <col min="2311" max="2311" width="27.140625" style="16" customWidth="1"/>
    <col min="2312" max="2312" width="23.5703125" style="16" customWidth="1"/>
    <col min="2313" max="2560" width="8.7109375" style="16"/>
    <col min="2561" max="2561" width="8.140625" style="16" customWidth="1"/>
    <col min="2562" max="2562" width="40.140625" style="16" customWidth="1"/>
    <col min="2563" max="2563" width="43.42578125" style="16" customWidth="1"/>
    <col min="2564" max="2564" width="30.7109375" style="16" customWidth="1"/>
    <col min="2565" max="2565" width="24.85546875" style="16" customWidth="1"/>
    <col min="2566" max="2566" width="34.42578125" style="16" customWidth="1"/>
    <col min="2567" max="2567" width="27.140625" style="16" customWidth="1"/>
    <col min="2568" max="2568" width="23.5703125" style="16" customWidth="1"/>
    <col min="2569" max="2816" width="8.7109375" style="16"/>
    <col min="2817" max="2817" width="8.140625" style="16" customWidth="1"/>
    <col min="2818" max="2818" width="40.140625" style="16" customWidth="1"/>
    <col min="2819" max="2819" width="43.42578125" style="16" customWidth="1"/>
    <col min="2820" max="2820" width="30.7109375" style="16" customWidth="1"/>
    <col min="2821" max="2821" width="24.85546875" style="16" customWidth="1"/>
    <col min="2822" max="2822" width="34.42578125" style="16" customWidth="1"/>
    <col min="2823" max="2823" width="27.140625" style="16" customWidth="1"/>
    <col min="2824" max="2824" width="23.5703125" style="16" customWidth="1"/>
    <col min="2825" max="3072" width="8.7109375" style="16"/>
    <col min="3073" max="3073" width="8.140625" style="16" customWidth="1"/>
    <col min="3074" max="3074" width="40.140625" style="16" customWidth="1"/>
    <col min="3075" max="3075" width="43.42578125" style="16" customWidth="1"/>
    <col min="3076" max="3076" width="30.7109375" style="16" customWidth="1"/>
    <col min="3077" max="3077" width="24.85546875" style="16" customWidth="1"/>
    <col min="3078" max="3078" width="34.42578125" style="16" customWidth="1"/>
    <col min="3079" max="3079" width="27.140625" style="16" customWidth="1"/>
    <col min="3080" max="3080" width="23.5703125" style="16" customWidth="1"/>
    <col min="3081" max="3328" width="8.7109375" style="16"/>
    <col min="3329" max="3329" width="8.140625" style="16" customWidth="1"/>
    <col min="3330" max="3330" width="40.140625" style="16" customWidth="1"/>
    <col min="3331" max="3331" width="43.42578125" style="16" customWidth="1"/>
    <col min="3332" max="3332" width="30.7109375" style="16" customWidth="1"/>
    <col min="3333" max="3333" width="24.85546875" style="16" customWidth="1"/>
    <col min="3334" max="3334" width="34.42578125" style="16" customWidth="1"/>
    <col min="3335" max="3335" width="27.140625" style="16" customWidth="1"/>
    <col min="3336" max="3336" width="23.5703125" style="16" customWidth="1"/>
    <col min="3337" max="3584" width="8.7109375" style="16"/>
    <col min="3585" max="3585" width="8.140625" style="16" customWidth="1"/>
    <col min="3586" max="3586" width="40.140625" style="16" customWidth="1"/>
    <col min="3587" max="3587" width="43.42578125" style="16" customWidth="1"/>
    <col min="3588" max="3588" width="30.7109375" style="16" customWidth="1"/>
    <col min="3589" max="3589" width="24.85546875" style="16" customWidth="1"/>
    <col min="3590" max="3590" width="34.42578125" style="16" customWidth="1"/>
    <col min="3591" max="3591" width="27.140625" style="16" customWidth="1"/>
    <col min="3592" max="3592" width="23.5703125" style="16" customWidth="1"/>
    <col min="3593" max="3840" width="8.7109375" style="16"/>
    <col min="3841" max="3841" width="8.140625" style="16" customWidth="1"/>
    <col min="3842" max="3842" width="40.140625" style="16" customWidth="1"/>
    <col min="3843" max="3843" width="43.42578125" style="16" customWidth="1"/>
    <col min="3844" max="3844" width="30.7109375" style="16" customWidth="1"/>
    <col min="3845" max="3845" width="24.85546875" style="16" customWidth="1"/>
    <col min="3846" max="3846" width="34.42578125" style="16" customWidth="1"/>
    <col min="3847" max="3847" width="27.140625" style="16" customWidth="1"/>
    <col min="3848" max="3848" width="23.5703125" style="16" customWidth="1"/>
    <col min="3849" max="4096" width="8.7109375" style="16"/>
    <col min="4097" max="4097" width="8.140625" style="16" customWidth="1"/>
    <col min="4098" max="4098" width="40.140625" style="16" customWidth="1"/>
    <col min="4099" max="4099" width="43.42578125" style="16" customWidth="1"/>
    <col min="4100" max="4100" width="30.7109375" style="16" customWidth="1"/>
    <col min="4101" max="4101" width="24.85546875" style="16" customWidth="1"/>
    <col min="4102" max="4102" width="34.42578125" style="16" customWidth="1"/>
    <col min="4103" max="4103" width="27.140625" style="16" customWidth="1"/>
    <col min="4104" max="4104" width="23.5703125" style="16" customWidth="1"/>
    <col min="4105" max="4352" width="8.7109375" style="16"/>
    <col min="4353" max="4353" width="8.140625" style="16" customWidth="1"/>
    <col min="4354" max="4354" width="40.140625" style="16" customWidth="1"/>
    <col min="4355" max="4355" width="43.42578125" style="16" customWidth="1"/>
    <col min="4356" max="4356" width="30.7109375" style="16" customWidth="1"/>
    <col min="4357" max="4357" width="24.85546875" style="16" customWidth="1"/>
    <col min="4358" max="4358" width="34.42578125" style="16" customWidth="1"/>
    <col min="4359" max="4359" width="27.140625" style="16" customWidth="1"/>
    <col min="4360" max="4360" width="23.5703125" style="16" customWidth="1"/>
    <col min="4361" max="4608" width="8.7109375" style="16"/>
    <col min="4609" max="4609" width="8.140625" style="16" customWidth="1"/>
    <col min="4610" max="4610" width="40.140625" style="16" customWidth="1"/>
    <col min="4611" max="4611" width="43.42578125" style="16" customWidth="1"/>
    <col min="4612" max="4612" width="30.7109375" style="16" customWidth="1"/>
    <col min="4613" max="4613" width="24.85546875" style="16" customWidth="1"/>
    <col min="4614" max="4614" width="34.42578125" style="16" customWidth="1"/>
    <col min="4615" max="4615" width="27.140625" style="16" customWidth="1"/>
    <col min="4616" max="4616" width="23.5703125" style="16" customWidth="1"/>
    <col min="4617" max="4864" width="8.7109375" style="16"/>
    <col min="4865" max="4865" width="8.140625" style="16" customWidth="1"/>
    <col min="4866" max="4866" width="40.140625" style="16" customWidth="1"/>
    <col min="4867" max="4867" width="43.42578125" style="16" customWidth="1"/>
    <col min="4868" max="4868" width="30.7109375" style="16" customWidth="1"/>
    <col min="4869" max="4869" width="24.85546875" style="16" customWidth="1"/>
    <col min="4870" max="4870" width="34.42578125" style="16" customWidth="1"/>
    <col min="4871" max="4871" width="27.140625" style="16" customWidth="1"/>
    <col min="4872" max="4872" width="23.5703125" style="16" customWidth="1"/>
    <col min="4873" max="5120" width="8.7109375" style="16"/>
    <col min="5121" max="5121" width="8.140625" style="16" customWidth="1"/>
    <col min="5122" max="5122" width="40.140625" style="16" customWidth="1"/>
    <col min="5123" max="5123" width="43.42578125" style="16" customWidth="1"/>
    <col min="5124" max="5124" width="30.7109375" style="16" customWidth="1"/>
    <col min="5125" max="5125" width="24.85546875" style="16" customWidth="1"/>
    <col min="5126" max="5126" width="34.42578125" style="16" customWidth="1"/>
    <col min="5127" max="5127" width="27.140625" style="16" customWidth="1"/>
    <col min="5128" max="5128" width="23.5703125" style="16" customWidth="1"/>
    <col min="5129" max="5376" width="8.7109375" style="16"/>
    <col min="5377" max="5377" width="8.140625" style="16" customWidth="1"/>
    <col min="5378" max="5378" width="40.140625" style="16" customWidth="1"/>
    <col min="5379" max="5379" width="43.42578125" style="16" customWidth="1"/>
    <col min="5380" max="5380" width="30.7109375" style="16" customWidth="1"/>
    <col min="5381" max="5381" width="24.85546875" style="16" customWidth="1"/>
    <col min="5382" max="5382" width="34.42578125" style="16" customWidth="1"/>
    <col min="5383" max="5383" width="27.140625" style="16" customWidth="1"/>
    <col min="5384" max="5384" width="23.5703125" style="16" customWidth="1"/>
    <col min="5385" max="5632" width="8.7109375" style="16"/>
    <col min="5633" max="5633" width="8.140625" style="16" customWidth="1"/>
    <col min="5634" max="5634" width="40.140625" style="16" customWidth="1"/>
    <col min="5635" max="5635" width="43.42578125" style="16" customWidth="1"/>
    <col min="5636" max="5636" width="30.7109375" style="16" customWidth="1"/>
    <col min="5637" max="5637" width="24.85546875" style="16" customWidth="1"/>
    <col min="5638" max="5638" width="34.42578125" style="16" customWidth="1"/>
    <col min="5639" max="5639" width="27.140625" style="16" customWidth="1"/>
    <col min="5640" max="5640" width="23.5703125" style="16" customWidth="1"/>
    <col min="5641" max="5888" width="8.7109375" style="16"/>
    <col min="5889" max="5889" width="8.140625" style="16" customWidth="1"/>
    <col min="5890" max="5890" width="40.140625" style="16" customWidth="1"/>
    <col min="5891" max="5891" width="43.42578125" style="16" customWidth="1"/>
    <col min="5892" max="5892" width="30.7109375" style="16" customWidth="1"/>
    <col min="5893" max="5893" width="24.85546875" style="16" customWidth="1"/>
    <col min="5894" max="5894" width="34.42578125" style="16" customWidth="1"/>
    <col min="5895" max="5895" width="27.140625" style="16" customWidth="1"/>
    <col min="5896" max="5896" width="23.5703125" style="16" customWidth="1"/>
    <col min="5897" max="6144" width="8.7109375" style="16"/>
    <col min="6145" max="6145" width="8.140625" style="16" customWidth="1"/>
    <col min="6146" max="6146" width="40.140625" style="16" customWidth="1"/>
    <col min="6147" max="6147" width="43.42578125" style="16" customWidth="1"/>
    <col min="6148" max="6148" width="30.7109375" style="16" customWidth="1"/>
    <col min="6149" max="6149" width="24.85546875" style="16" customWidth="1"/>
    <col min="6150" max="6150" width="34.42578125" style="16" customWidth="1"/>
    <col min="6151" max="6151" width="27.140625" style="16" customWidth="1"/>
    <col min="6152" max="6152" width="23.5703125" style="16" customWidth="1"/>
    <col min="6153" max="6400" width="8.7109375" style="16"/>
    <col min="6401" max="6401" width="8.140625" style="16" customWidth="1"/>
    <col min="6402" max="6402" width="40.140625" style="16" customWidth="1"/>
    <col min="6403" max="6403" width="43.42578125" style="16" customWidth="1"/>
    <col min="6404" max="6404" width="30.7109375" style="16" customWidth="1"/>
    <col min="6405" max="6405" width="24.85546875" style="16" customWidth="1"/>
    <col min="6406" max="6406" width="34.42578125" style="16" customWidth="1"/>
    <col min="6407" max="6407" width="27.140625" style="16" customWidth="1"/>
    <col min="6408" max="6408" width="23.5703125" style="16" customWidth="1"/>
    <col min="6409" max="6656" width="8.7109375" style="16"/>
    <col min="6657" max="6657" width="8.140625" style="16" customWidth="1"/>
    <col min="6658" max="6658" width="40.140625" style="16" customWidth="1"/>
    <col min="6659" max="6659" width="43.42578125" style="16" customWidth="1"/>
    <col min="6660" max="6660" width="30.7109375" style="16" customWidth="1"/>
    <col min="6661" max="6661" width="24.85546875" style="16" customWidth="1"/>
    <col min="6662" max="6662" width="34.42578125" style="16" customWidth="1"/>
    <col min="6663" max="6663" width="27.140625" style="16" customWidth="1"/>
    <col min="6664" max="6664" width="23.5703125" style="16" customWidth="1"/>
    <col min="6665" max="6912" width="8.7109375" style="16"/>
    <col min="6913" max="6913" width="8.140625" style="16" customWidth="1"/>
    <col min="6914" max="6914" width="40.140625" style="16" customWidth="1"/>
    <col min="6915" max="6915" width="43.42578125" style="16" customWidth="1"/>
    <col min="6916" max="6916" width="30.7109375" style="16" customWidth="1"/>
    <col min="6917" max="6917" width="24.85546875" style="16" customWidth="1"/>
    <col min="6918" max="6918" width="34.42578125" style="16" customWidth="1"/>
    <col min="6919" max="6919" width="27.140625" style="16" customWidth="1"/>
    <col min="6920" max="6920" width="23.5703125" style="16" customWidth="1"/>
    <col min="6921" max="7168" width="8.7109375" style="16"/>
    <col min="7169" max="7169" width="8.140625" style="16" customWidth="1"/>
    <col min="7170" max="7170" width="40.140625" style="16" customWidth="1"/>
    <col min="7171" max="7171" width="43.42578125" style="16" customWidth="1"/>
    <col min="7172" max="7172" width="30.7109375" style="16" customWidth="1"/>
    <col min="7173" max="7173" width="24.85546875" style="16" customWidth="1"/>
    <col min="7174" max="7174" width="34.42578125" style="16" customWidth="1"/>
    <col min="7175" max="7175" width="27.140625" style="16" customWidth="1"/>
    <col min="7176" max="7176" width="23.5703125" style="16" customWidth="1"/>
    <col min="7177" max="7424" width="8.7109375" style="16"/>
    <col min="7425" max="7425" width="8.140625" style="16" customWidth="1"/>
    <col min="7426" max="7426" width="40.140625" style="16" customWidth="1"/>
    <col min="7427" max="7427" width="43.42578125" style="16" customWidth="1"/>
    <col min="7428" max="7428" width="30.7109375" style="16" customWidth="1"/>
    <col min="7429" max="7429" width="24.85546875" style="16" customWidth="1"/>
    <col min="7430" max="7430" width="34.42578125" style="16" customWidth="1"/>
    <col min="7431" max="7431" width="27.140625" style="16" customWidth="1"/>
    <col min="7432" max="7432" width="23.5703125" style="16" customWidth="1"/>
    <col min="7433" max="7680" width="8.7109375" style="16"/>
    <col min="7681" max="7681" width="8.140625" style="16" customWidth="1"/>
    <col min="7682" max="7682" width="40.140625" style="16" customWidth="1"/>
    <col min="7683" max="7683" width="43.42578125" style="16" customWidth="1"/>
    <col min="7684" max="7684" width="30.7109375" style="16" customWidth="1"/>
    <col min="7685" max="7685" width="24.85546875" style="16" customWidth="1"/>
    <col min="7686" max="7686" width="34.42578125" style="16" customWidth="1"/>
    <col min="7687" max="7687" width="27.140625" style="16" customWidth="1"/>
    <col min="7688" max="7688" width="23.5703125" style="16" customWidth="1"/>
    <col min="7689" max="7936" width="8.7109375" style="16"/>
    <col min="7937" max="7937" width="8.140625" style="16" customWidth="1"/>
    <col min="7938" max="7938" width="40.140625" style="16" customWidth="1"/>
    <col min="7939" max="7939" width="43.42578125" style="16" customWidth="1"/>
    <col min="7940" max="7940" width="30.7109375" style="16" customWidth="1"/>
    <col min="7941" max="7941" width="24.85546875" style="16" customWidth="1"/>
    <col min="7942" max="7942" width="34.42578125" style="16" customWidth="1"/>
    <col min="7943" max="7943" width="27.140625" style="16" customWidth="1"/>
    <col min="7944" max="7944" width="23.5703125" style="16" customWidth="1"/>
    <col min="7945" max="8192" width="8.7109375" style="16"/>
    <col min="8193" max="8193" width="8.140625" style="16" customWidth="1"/>
    <col min="8194" max="8194" width="40.140625" style="16" customWidth="1"/>
    <col min="8195" max="8195" width="43.42578125" style="16" customWidth="1"/>
    <col min="8196" max="8196" width="30.7109375" style="16" customWidth="1"/>
    <col min="8197" max="8197" width="24.85546875" style="16" customWidth="1"/>
    <col min="8198" max="8198" width="34.42578125" style="16" customWidth="1"/>
    <col min="8199" max="8199" width="27.140625" style="16" customWidth="1"/>
    <col min="8200" max="8200" width="23.5703125" style="16" customWidth="1"/>
    <col min="8201" max="8448" width="8.7109375" style="16"/>
    <col min="8449" max="8449" width="8.140625" style="16" customWidth="1"/>
    <col min="8450" max="8450" width="40.140625" style="16" customWidth="1"/>
    <col min="8451" max="8451" width="43.42578125" style="16" customWidth="1"/>
    <col min="8452" max="8452" width="30.7109375" style="16" customWidth="1"/>
    <col min="8453" max="8453" width="24.85546875" style="16" customWidth="1"/>
    <col min="8454" max="8454" width="34.42578125" style="16" customWidth="1"/>
    <col min="8455" max="8455" width="27.140625" style="16" customWidth="1"/>
    <col min="8456" max="8456" width="23.5703125" style="16" customWidth="1"/>
    <col min="8457" max="8704" width="8.7109375" style="16"/>
    <col min="8705" max="8705" width="8.140625" style="16" customWidth="1"/>
    <col min="8706" max="8706" width="40.140625" style="16" customWidth="1"/>
    <col min="8707" max="8707" width="43.42578125" style="16" customWidth="1"/>
    <col min="8708" max="8708" width="30.7109375" style="16" customWidth="1"/>
    <col min="8709" max="8709" width="24.85546875" style="16" customWidth="1"/>
    <col min="8710" max="8710" width="34.42578125" style="16" customWidth="1"/>
    <col min="8711" max="8711" width="27.140625" style="16" customWidth="1"/>
    <col min="8712" max="8712" width="23.5703125" style="16" customWidth="1"/>
    <col min="8713" max="8960" width="8.7109375" style="16"/>
    <col min="8961" max="8961" width="8.140625" style="16" customWidth="1"/>
    <col min="8962" max="8962" width="40.140625" style="16" customWidth="1"/>
    <col min="8963" max="8963" width="43.42578125" style="16" customWidth="1"/>
    <col min="8964" max="8964" width="30.7109375" style="16" customWidth="1"/>
    <col min="8965" max="8965" width="24.85546875" style="16" customWidth="1"/>
    <col min="8966" max="8966" width="34.42578125" style="16" customWidth="1"/>
    <col min="8967" max="8967" width="27.140625" style="16" customWidth="1"/>
    <col min="8968" max="8968" width="23.5703125" style="16" customWidth="1"/>
    <col min="8969" max="9216" width="8.7109375" style="16"/>
    <col min="9217" max="9217" width="8.140625" style="16" customWidth="1"/>
    <col min="9218" max="9218" width="40.140625" style="16" customWidth="1"/>
    <col min="9219" max="9219" width="43.42578125" style="16" customWidth="1"/>
    <col min="9220" max="9220" width="30.7109375" style="16" customWidth="1"/>
    <col min="9221" max="9221" width="24.85546875" style="16" customWidth="1"/>
    <col min="9222" max="9222" width="34.42578125" style="16" customWidth="1"/>
    <col min="9223" max="9223" width="27.140625" style="16" customWidth="1"/>
    <col min="9224" max="9224" width="23.5703125" style="16" customWidth="1"/>
    <col min="9225" max="9472" width="8.7109375" style="16"/>
    <col min="9473" max="9473" width="8.140625" style="16" customWidth="1"/>
    <col min="9474" max="9474" width="40.140625" style="16" customWidth="1"/>
    <col min="9475" max="9475" width="43.42578125" style="16" customWidth="1"/>
    <col min="9476" max="9476" width="30.7109375" style="16" customWidth="1"/>
    <col min="9477" max="9477" width="24.85546875" style="16" customWidth="1"/>
    <col min="9478" max="9478" width="34.42578125" style="16" customWidth="1"/>
    <col min="9479" max="9479" width="27.140625" style="16" customWidth="1"/>
    <col min="9480" max="9480" width="23.5703125" style="16" customWidth="1"/>
    <col min="9481" max="9728" width="8.7109375" style="16"/>
    <col min="9729" max="9729" width="8.140625" style="16" customWidth="1"/>
    <col min="9730" max="9730" width="40.140625" style="16" customWidth="1"/>
    <col min="9731" max="9731" width="43.42578125" style="16" customWidth="1"/>
    <col min="9732" max="9732" width="30.7109375" style="16" customWidth="1"/>
    <col min="9733" max="9733" width="24.85546875" style="16" customWidth="1"/>
    <col min="9734" max="9734" width="34.42578125" style="16" customWidth="1"/>
    <col min="9735" max="9735" width="27.140625" style="16" customWidth="1"/>
    <col min="9736" max="9736" width="23.5703125" style="16" customWidth="1"/>
    <col min="9737" max="9984" width="8.7109375" style="16"/>
    <col min="9985" max="9985" width="8.140625" style="16" customWidth="1"/>
    <col min="9986" max="9986" width="40.140625" style="16" customWidth="1"/>
    <col min="9987" max="9987" width="43.42578125" style="16" customWidth="1"/>
    <col min="9988" max="9988" width="30.7109375" style="16" customWidth="1"/>
    <col min="9989" max="9989" width="24.85546875" style="16" customWidth="1"/>
    <col min="9990" max="9990" width="34.42578125" style="16" customWidth="1"/>
    <col min="9991" max="9991" width="27.140625" style="16" customWidth="1"/>
    <col min="9992" max="9992" width="23.5703125" style="16" customWidth="1"/>
    <col min="9993" max="10240" width="8.7109375" style="16"/>
    <col min="10241" max="10241" width="8.140625" style="16" customWidth="1"/>
    <col min="10242" max="10242" width="40.140625" style="16" customWidth="1"/>
    <col min="10243" max="10243" width="43.42578125" style="16" customWidth="1"/>
    <col min="10244" max="10244" width="30.7109375" style="16" customWidth="1"/>
    <col min="10245" max="10245" width="24.85546875" style="16" customWidth="1"/>
    <col min="10246" max="10246" width="34.42578125" style="16" customWidth="1"/>
    <col min="10247" max="10247" width="27.140625" style="16" customWidth="1"/>
    <col min="10248" max="10248" width="23.5703125" style="16" customWidth="1"/>
    <col min="10249" max="10496" width="8.7109375" style="16"/>
    <col min="10497" max="10497" width="8.140625" style="16" customWidth="1"/>
    <col min="10498" max="10498" width="40.140625" style="16" customWidth="1"/>
    <col min="10499" max="10499" width="43.42578125" style="16" customWidth="1"/>
    <col min="10500" max="10500" width="30.7109375" style="16" customWidth="1"/>
    <col min="10501" max="10501" width="24.85546875" style="16" customWidth="1"/>
    <col min="10502" max="10502" width="34.42578125" style="16" customWidth="1"/>
    <col min="10503" max="10503" width="27.140625" style="16" customWidth="1"/>
    <col min="10504" max="10504" width="23.5703125" style="16" customWidth="1"/>
    <col min="10505" max="10752" width="8.7109375" style="16"/>
    <col min="10753" max="10753" width="8.140625" style="16" customWidth="1"/>
    <col min="10754" max="10754" width="40.140625" style="16" customWidth="1"/>
    <col min="10755" max="10755" width="43.42578125" style="16" customWidth="1"/>
    <col min="10756" max="10756" width="30.7109375" style="16" customWidth="1"/>
    <col min="10757" max="10757" width="24.85546875" style="16" customWidth="1"/>
    <col min="10758" max="10758" width="34.42578125" style="16" customWidth="1"/>
    <col min="10759" max="10759" width="27.140625" style="16" customWidth="1"/>
    <col min="10760" max="10760" width="23.5703125" style="16" customWidth="1"/>
    <col min="10761" max="11008" width="8.7109375" style="16"/>
    <col min="11009" max="11009" width="8.140625" style="16" customWidth="1"/>
    <col min="11010" max="11010" width="40.140625" style="16" customWidth="1"/>
    <col min="11011" max="11011" width="43.42578125" style="16" customWidth="1"/>
    <col min="11012" max="11012" width="30.7109375" style="16" customWidth="1"/>
    <col min="11013" max="11013" width="24.85546875" style="16" customWidth="1"/>
    <col min="11014" max="11014" width="34.42578125" style="16" customWidth="1"/>
    <col min="11015" max="11015" width="27.140625" style="16" customWidth="1"/>
    <col min="11016" max="11016" width="23.5703125" style="16" customWidth="1"/>
    <col min="11017" max="11264" width="8.7109375" style="16"/>
    <col min="11265" max="11265" width="8.140625" style="16" customWidth="1"/>
    <col min="11266" max="11266" width="40.140625" style="16" customWidth="1"/>
    <col min="11267" max="11267" width="43.42578125" style="16" customWidth="1"/>
    <col min="11268" max="11268" width="30.7109375" style="16" customWidth="1"/>
    <col min="11269" max="11269" width="24.85546875" style="16" customWidth="1"/>
    <col min="11270" max="11270" width="34.42578125" style="16" customWidth="1"/>
    <col min="11271" max="11271" width="27.140625" style="16" customWidth="1"/>
    <col min="11272" max="11272" width="23.5703125" style="16" customWidth="1"/>
    <col min="11273" max="11520" width="8.7109375" style="16"/>
    <col min="11521" max="11521" width="8.140625" style="16" customWidth="1"/>
    <col min="11522" max="11522" width="40.140625" style="16" customWidth="1"/>
    <col min="11523" max="11523" width="43.42578125" style="16" customWidth="1"/>
    <col min="11524" max="11524" width="30.7109375" style="16" customWidth="1"/>
    <col min="11525" max="11525" width="24.85546875" style="16" customWidth="1"/>
    <col min="11526" max="11526" width="34.42578125" style="16" customWidth="1"/>
    <col min="11527" max="11527" width="27.140625" style="16" customWidth="1"/>
    <col min="11528" max="11528" width="23.5703125" style="16" customWidth="1"/>
    <col min="11529" max="11776" width="8.7109375" style="16"/>
    <col min="11777" max="11777" width="8.140625" style="16" customWidth="1"/>
    <col min="11778" max="11778" width="40.140625" style="16" customWidth="1"/>
    <col min="11779" max="11779" width="43.42578125" style="16" customWidth="1"/>
    <col min="11780" max="11780" width="30.7109375" style="16" customWidth="1"/>
    <col min="11781" max="11781" width="24.85546875" style="16" customWidth="1"/>
    <col min="11782" max="11782" width="34.42578125" style="16" customWidth="1"/>
    <col min="11783" max="11783" width="27.140625" style="16" customWidth="1"/>
    <col min="11784" max="11784" width="23.5703125" style="16" customWidth="1"/>
    <col min="11785" max="12032" width="8.7109375" style="16"/>
    <col min="12033" max="12033" width="8.140625" style="16" customWidth="1"/>
    <col min="12034" max="12034" width="40.140625" style="16" customWidth="1"/>
    <col min="12035" max="12035" width="43.42578125" style="16" customWidth="1"/>
    <col min="12036" max="12036" width="30.7109375" style="16" customWidth="1"/>
    <col min="12037" max="12037" width="24.85546875" style="16" customWidth="1"/>
    <col min="12038" max="12038" width="34.42578125" style="16" customWidth="1"/>
    <col min="12039" max="12039" width="27.140625" style="16" customWidth="1"/>
    <col min="12040" max="12040" width="23.5703125" style="16" customWidth="1"/>
    <col min="12041" max="12288" width="8.7109375" style="16"/>
    <col min="12289" max="12289" width="8.140625" style="16" customWidth="1"/>
    <col min="12290" max="12290" width="40.140625" style="16" customWidth="1"/>
    <col min="12291" max="12291" width="43.42578125" style="16" customWidth="1"/>
    <col min="12292" max="12292" width="30.7109375" style="16" customWidth="1"/>
    <col min="12293" max="12293" width="24.85546875" style="16" customWidth="1"/>
    <col min="12294" max="12294" width="34.42578125" style="16" customWidth="1"/>
    <col min="12295" max="12295" width="27.140625" style="16" customWidth="1"/>
    <col min="12296" max="12296" width="23.5703125" style="16" customWidth="1"/>
    <col min="12297" max="12544" width="8.7109375" style="16"/>
    <col min="12545" max="12545" width="8.140625" style="16" customWidth="1"/>
    <col min="12546" max="12546" width="40.140625" style="16" customWidth="1"/>
    <col min="12547" max="12547" width="43.42578125" style="16" customWidth="1"/>
    <col min="12548" max="12548" width="30.7109375" style="16" customWidth="1"/>
    <col min="12549" max="12549" width="24.85546875" style="16" customWidth="1"/>
    <col min="12550" max="12550" width="34.42578125" style="16" customWidth="1"/>
    <col min="12551" max="12551" width="27.140625" style="16" customWidth="1"/>
    <col min="12552" max="12552" width="23.5703125" style="16" customWidth="1"/>
    <col min="12553" max="12800" width="8.7109375" style="16"/>
    <col min="12801" max="12801" width="8.140625" style="16" customWidth="1"/>
    <col min="12802" max="12802" width="40.140625" style="16" customWidth="1"/>
    <col min="12803" max="12803" width="43.42578125" style="16" customWidth="1"/>
    <col min="12804" max="12804" width="30.7109375" style="16" customWidth="1"/>
    <col min="12805" max="12805" width="24.85546875" style="16" customWidth="1"/>
    <col min="12806" max="12806" width="34.42578125" style="16" customWidth="1"/>
    <col min="12807" max="12807" width="27.140625" style="16" customWidth="1"/>
    <col min="12808" max="12808" width="23.5703125" style="16" customWidth="1"/>
    <col min="12809" max="13056" width="8.7109375" style="16"/>
    <col min="13057" max="13057" width="8.140625" style="16" customWidth="1"/>
    <col min="13058" max="13058" width="40.140625" style="16" customWidth="1"/>
    <col min="13059" max="13059" width="43.42578125" style="16" customWidth="1"/>
    <col min="13060" max="13060" width="30.7109375" style="16" customWidth="1"/>
    <col min="13061" max="13061" width="24.85546875" style="16" customWidth="1"/>
    <col min="13062" max="13062" width="34.42578125" style="16" customWidth="1"/>
    <col min="13063" max="13063" width="27.140625" style="16" customWidth="1"/>
    <col min="13064" max="13064" width="23.5703125" style="16" customWidth="1"/>
    <col min="13065" max="13312" width="8.7109375" style="16"/>
    <col min="13313" max="13313" width="8.140625" style="16" customWidth="1"/>
    <col min="13314" max="13314" width="40.140625" style="16" customWidth="1"/>
    <col min="13315" max="13315" width="43.42578125" style="16" customWidth="1"/>
    <col min="13316" max="13316" width="30.7109375" style="16" customWidth="1"/>
    <col min="13317" max="13317" width="24.85546875" style="16" customWidth="1"/>
    <col min="13318" max="13318" width="34.42578125" style="16" customWidth="1"/>
    <col min="13319" max="13319" width="27.140625" style="16" customWidth="1"/>
    <col min="13320" max="13320" width="23.5703125" style="16" customWidth="1"/>
    <col min="13321" max="13568" width="8.7109375" style="16"/>
    <col min="13569" max="13569" width="8.140625" style="16" customWidth="1"/>
    <col min="13570" max="13570" width="40.140625" style="16" customWidth="1"/>
    <col min="13571" max="13571" width="43.42578125" style="16" customWidth="1"/>
    <col min="13572" max="13572" width="30.7109375" style="16" customWidth="1"/>
    <col min="13573" max="13573" width="24.85546875" style="16" customWidth="1"/>
    <col min="13574" max="13574" width="34.42578125" style="16" customWidth="1"/>
    <col min="13575" max="13575" width="27.140625" style="16" customWidth="1"/>
    <col min="13576" max="13576" width="23.5703125" style="16" customWidth="1"/>
    <col min="13577" max="13824" width="8.7109375" style="16"/>
    <col min="13825" max="13825" width="8.140625" style="16" customWidth="1"/>
    <col min="13826" max="13826" width="40.140625" style="16" customWidth="1"/>
    <col min="13827" max="13827" width="43.42578125" style="16" customWidth="1"/>
    <col min="13828" max="13828" width="30.7109375" style="16" customWidth="1"/>
    <col min="13829" max="13829" width="24.85546875" style="16" customWidth="1"/>
    <col min="13830" max="13830" width="34.42578125" style="16" customWidth="1"/>
    <col min="13831" max="13831" width="27.140625" style="16" customWidth="1"/>
    <col min="13832" max="13832" width="23.5703125" style="16" customWidth="1"/>
    <col min="13833" max="14080" width="8.7109375" style="16"/>
    <col min="14081" max="14081" width="8.140625" style="16" customWidth="1"/>
    <col min="14082" max="14082" width="40.140625" style="16" customWidth="1"/>
    <col min="14083" max="14083" width="43.42578125" style="16" customWidth="1"/>
    <col min="14084" max="14084" width="30.7109375" style="16" customWidth="1"/>
    <col min="14085" max="14085" width="24.85546875" style="16" customWidth="1"/>
    <col min="14086" max="14086" width="34.42578125" style="16" customWidth="1"/>
    <col min="14087" max="14087" width="27.140625" style="16" customWidth="1"/>
    <col min="14088" max="14088" width="23.5703125" style="16" customWidth="1"/>
    <col min="14089" max="14336" width="8.7109375" style="16"/>
    <col min="14337" max="14337" width="8.140625" style="16" customWidth="1"/>
    <col min="14338" max="14338" width="40.140625" style="16" customWidth="1"/>
    <col min="14339" max="14339" width="43.42578125" style="16" customWidth="1"/>
    <col min="14340" max="14340" width="30.7109375" style="16" customWidth="1"/>
    <col min="14341" max="14341" width="24.85546875" style="16" customWidth="1"/>
    <col min="14342" max="14342" width="34.42578125" style="16" customWidth="1"/>
    <col min="14343" max="14343" width="27.140625" style="16" customWidth="1"/>
    <col min="14344" max="14344" width="23.5703125" style="16" customWidth="1"/>
    <col min="14345" max="14592" width="8.7109375" style="16"/>
    <col min="14593" max="14593" width="8.140625" style="16" customWidth="1"/>
    <col min="14594" max="14594" width="40.140625" style="16" customWidth="1"/>
    <col min="14595" max="14595" width="43.42578125" style="16" customWidth="1"/>
    <col min="14596" max="14596" width="30.7109375" style="16" customWidth="1"/>
    <col min="14597" max="14597" width="24.85546875" style="16" customWidth="1"/>
    <col min="14598" max="14598" width="34.42578125" style="16" customWidth="1"/>
    <col min="14599" max="14599" width="27.140625" style="16" customWidth="1"/>
    <col min="14600" max="14600" width="23.5703125" style="16" customWidth="1"/>
    <col min="14601" max="14848" width="8.7109375" style="16"/>
    <col min="14849" max="14849" width="8.140625" style="16" customWidth="1"/>
    <col min="14850" max="14850" width="40.140625" style="16" customWidth="1"/>
    <col min="14851" max="14851" width="43.42578125" style="16" customWidth="1"/>
    <col min="14852" max="14852" width="30.7109375" style="16" customWidth="1"/>
    <col min="14853" max="14853" width="24.85546875" style="16" customWidth="1"/>
    <col min="14854" max="14854" width="34.42578125" style="16" customWidth="1"/>
    <col min="14855" max="14855" width="27.140625" style="16" customWidth="1"/>
    <col min="14856" max="14856" width="23.5703125" style="16" customWidth="1"/>
    <col min="14857" max="15104" width="8.7109375" style="16"/>
    <col min="15105" max="15105" width="8.140625" style="16" customWidth="1"/>
    <col min="15106" max="15106" width="40.140625" style="16" customWidth="1"/>
    <col min="15107" max="15107" width="43.42578125" style="16" customWidth="1"/>
    <col min="15108" max="15108" width="30.7109375" style="16" customWidth="1"/>
    <col min="15109" max="15109" width="24.85546875" style="16" customWidth="1"/>
    <col min="15110" max="15110" width="34.42578125" style="16" customWidth="1"/>
    <col min="15111" max="15111" width="27.140625" style="16" customWidth="1"/>
    <col min="15112" max="15112" width="23.5703125" style="16" customWidth="1"/>
    <col min="15113" max="15360" width="8.7109375" style="16"/>
    <col min="15361" max="15361" width="8.140625" style="16" customWidth="1"/>
    <col min="15362" max="15362" width="40.140625" style="16" customWidth="1"/>
    <col min="15363" max="15363" width="43.42578125" style="16" customWidth="1"/>
    <col min="15364" max="15364" width="30.7109375" style="16" customWidth="1"/>
    <col min="15365" max="15365" width="24.85546875" style="16" customWidth="1"/>
    <col min="15366" max="15366" width="34.42578125" style="16" customWidth="1"/>
    <col min="15367" max="15367" width="27.140625" style="16" customWidth="1"/>
    <col min="15368" max="15368" width="23.5703125" style="16" customWidth="1"/>
    <col min="15369" max="15616" width="8.7109375" style="16"/>
    <col min="15617" max="15617" width="8.140625" style="16" customWidth="1"/>
    <col min="15618" max="15618" width="40.140625" style="16" customWidth="1"/>
    <col min="15619" max="15619" width="43.42578125" style="16" customWidth="1"/>
    <col min="15620" max="15620" width="30.7109375" style="16" customWidth="1"/>
    <col min="15621" max="15621" width="24.85546875" style="16" customWidth="1"/>
    <col min="15622" max="15622" width="34.42578125" style="16" customWidth="1"/>
    <col min="15623" max="15623" width="27.140625" style="16" customWidth="1"/>
    <col min="15624" max="15624" width="23.5703125" style="16" customWidth="1"/>
    <col min="15625" max="15872" width="8.7109375" style="16"/>
    <col min="15873" max="15873" width="8.140625" style="16" customWidth="1"/>
    <col min="15874" max="15874" width="40.140625" style="16" customWidth="1"/>
    <col min="15875" max="15875" width="43.42578125" style="16" customWidth="1"/>
    <col min="15876" max="15876" width="30.7109375" style="16" customWidth="1"/>
    <col min="15877" max="15877" width="24.85546875" style="16" customWidth="1"/>
    <col min="15878" max="15878" width="34.42578125" style="16" customWidth="1"/>
    <col min="15879" max="15879" width="27.140625" style="16" customWidth="1"/>
    <col min="15880" max="15880" width="23.5703125" style="16" customWidth="1"/>
    <col min="15881" max="16128" width="8.7109375" style="16"/>
    <col min="16129" max="16129" width="8.140625" style="16" customWidth="1"/>
    <col min="16130" max="16130" width="40.140625" style="16" customWidth="1"/>
    <col min="16131" max="16131" width="43.42578125" style="16" customWidth="1"/>
    <col min="16132" max="16132" width="30.7109375" style="16" customWidth="1"/>
    <col min="16133" max="16133" width="24.85546875" style="16" customWidth="1"/>
    <col min="16134" max="16134" width="34.42578125" style="16" customWidth="1"/>
    <col min="16135" max="16135" width="27.140625" style="16" customWidth="1"/>
    <col min="16136" max="16136" width="23.5703125" style="16" customWidth="1"/>
    <col min="16137" max="16384" width="8.7109375" style="16"/>
  </cols>
  <sheetData>
    <row r="1" spans="2:9">
      <c r="C1" s="17"/>
      <c r="D1" s="17"/>
      <c r="E1" s="17"/>
    </row>
    <row r="2" spans="2:9">
      <c r="C2" s="17"/>
      <c r="D2" s="17"/>
      <c r="E2" s="17"/>
    </row>
    <row r="3" spans="2:9">
      <c r="C3" s="17"/>
      <c r="D3" s="17"/>
      <c r="E3" s="17"/>
    </row>
    <row r="4" spans="2:9">
      <c r="C4" s="17"/>
      <c r="D4" s="17"/>
      <c r="E4" s="17"/>
    </row>
    <row r="5" spans="2:9">
      <c r="C5" s="17"/>
      <c r="D5" s="17"/>
      <c r="E5" s="17"/>
    </row>
    <row r="6" spans="2:9">
      <c r="C6" s="17"/>
      <c r="D6" s="17"/>
      <c r="E6" s="17"/>
    </row>
    <row r="7" spans="2:9" ht="15.75" customHeight="1">
      <c r="B7" s="774" t="s">
        <v>0</v>
      </c>
      <c r="C7" s="774"/>
      <c r="D7" s="774"/>
      <c r="E7" s="774"/>
      <c r="F7" s="774"/>
      <c r="G7" s="774"/>
      <c r="H7" s="774"/>
    </row>
    <row r="8" spans="2:9" ht="15.75" customHeight="1">
      <c r="B8" s="774" t="s">
        <v>1</v>
      </c>
      <c r="C8" s="774"/>
      <c r="D8" s="774"/>
      <c r="E8" s="774"/>
      <c r="F8" s="774"/>
      <c r="G8" s="774"/>
      <c r="H8" s="774"/>
    </row>
    <row r="9" spans="2:9" ht="15" customHeight="1">
      <c r="B9" s="775" t="s">
        <v>4</v>
      </c>
      <c r="C9" s="775"/>
      <c r="D9" s="775"/>
      <c r="E9" s="775"/>
      <c r="F9" s="775"/>
      <c r="G9" s="775"/>
      <c r="H9" s="775"/>
    </row>
    <row r="12" spans="2:9" s="15" customFormat="1" ht="46.5" customHeight="1">
      <c r="B12" s="776" t="s">
        <v>757</v>
      </c>
      <c r="C12" s="777"/>
      <c r="D12" s="777"/>
      <c r="E12" s="777"/>
      <c r="F12" s="777"/>
      <c r="G12" s="777"/>
      <c r="H12" s="777"/>
    </row>
    <row r="13" spans="2:9">
      <c r="B13" s="778"/>
      <c r="C13" s="778"/>
      <c r="D13" s="778"/>
      <c r="E13" s="778"/>
      <c r="F13" s="778"/>
      <c r="G13" s="778"/>
      <c r="H13" s="18"/>
    </row>
    <row r="14" spans="2:9" s="15" customFormat="1">
      <c r="B14" s="778"/>
      <c r="C14" s="778"/>
      <c r="D14" s="778"/>
      <c r="E14" s="19" t="s">
        <v>267</v>
      </c>
      <c r="F14" s="19" t="s">
        <v>268</v>
      </c>
      <c r="G14" s="19"/>
      <c r="H14" s="20"/>
    </row>
    <row r="15" spans="2:9" ht="15.75" customHeight="1">
      <c r="B15" s="779" t="s">
        <v>269</v>
      </c>
      <c r="C15" s="779"/>
      <c r="D15" s="21">
        <v>0</v>
      </c>
      <c r="E15" s="22">
        <f>D15*0.08</f>
        <v>0</v>
      </c>
      <c r="F15" s="22"/>
      <c r="G15" s="217"/>
      <c r="H15" s="23">
        <f>D15+E15+F15+G15</f>
        <v>0</v>
      </c>
      <c r="I15" s="787">
        <f>H15+H17</f>
        <v>0</v>
      </c>
    </row>
    <row r="16" spans="2:9">
      <c r="B16" s="24"/>
      <c r="C16" s="24"/>
      <c r="D16" s="24"/>
      <c r="E16" s="19" t="s">
        <v>267</v>
      </c>
      <c r="F16" s="19" t="s">
        <v>268</v>
      </c>
      <c r="G16" s="19"/>
      <c r="H16" s="24"/>
      <c r="I16" s="788"/>
    </row>
    <row r="17" spans="2:9" ht="21" customHeight="1">
      <c r="B17" s="780" t="s">
        <v>270</v>
      </c>
      <c r="C17" s="780"/>
      <c r="D17" s="25">
        <v>0</v>
      </c>
      <c r="E17" s="22">
        <f>D17*0.08</f>
        <v>0</v>
      </c>
      <c r="F17" s="26"/>
      <c r="G17" s="218"/>
      <c r="H17" s="23">
        <f>D17+E17+F17+G17</f>
        <v>0</v>
      </c>
      <c r="I17" s="789"/>
    </row>
    <row r="18" spans="2:9">
      <c r="B18" s="24"/>
      <c r="C18" s="24"/>
      <c r="D18" s="24"/>
      <c r="E18" s="19" t="s">
        <v>267</v>
      </c>
      <c r="F18" s="19" t="s">
        <v>268</v>
      </c>
      <c r="G18" s="19" t="s">
        <v>186</v>
      </c>
      <c r="H18" s="24"/>
    </row>
    <row r="19" spans="2:9">
      <c r="B19" s="781" t="s">
        <v>271</v>
      </c>
      <c r="C19" s="781"/>
      <c r="D19" s="469">
        <f>8698.13-13.18</f>
        <v>8684.9499999999989</v>
      </c>
      <c r="E19" s="303">
        <f>(7226.44)*8%</f>
        <v>578.11519999999996</v>
      </c>
      <c r="F19" s="26"/>
      <c r="G19" s="219">
        <f>G66</f>
        <v>0</v>
      </c>
      <c r="H19" s="23">
        <f>D19+E19+F19+G19</f>
        <v>9263.0651999999991</v>
      </c>
    </row>
    <row r="20" spans="2:9">
      <c r="B20" s="782"/>
      <c r="C20" s="782"/>
      <c r="D20" s="27"/>
      <c r="E20" s="18"/>
      <c r="F20" s="18"/>
      <c r="G20" s="18"/>
      <c r="H20" s="18"/>
    </row>
    <row r="21" spans="2:9">
      <c r="B21" s="18"/>
      <c r="C21" s="18"/>
      <c r="D21" s="18"/>
      <c r="E21" s="18"/>
      <c r="F21" s="18"/>
      <c r="G21" s="18"/>
      <c r="H21" s="18"/>
    </row>
    <row r="22" spans="2:9">
      <c r="B22" s="205" t="s">
        <v>272</v>
      </c>
      <c r="C22" s="206">
        <v>0</v>
      </c>
      <c r="D22" s="28" t="s">
        <v>273</v>
      </c>
      <c r="E22" s="29"/>
      <c r="F22" s="205" t="s">
        <v>274</v>
      </c>
      <c r="G22" s="392">
        <v>39061.78</v>
      </c>
      <c r="H22" s="28" t="s">
        <v>275</v>
      </c>
      <c r="I22" s="18"/>
    </row>
    <row r="23" spans="2:9">
      <c r="B23" s="207" t="s">
        <v>276</v>
      </c>
      <c r="C23" s="220">
        <f>SUM(0)*0.01</f>
        <v>0</v>
      </c>
      <c r="D23" s="29" t="s">
        <v>277</v>
      </c>
      <c r="E23" s="29"/>
      <c r="F23" s="210" t="s">
        <v>278</v>
      </c>
      <c r="G23" s="220">
        <f>(481045.89)*0.08-G25</f>
        <v>38483.671200000004</v>
      </c>
      <c r="H23" s="29" t="s">
        <v>279</v>
      </c>
      <c r="I23" s="18"/>
    </row>
    <row r="24" spans="2:9">
      <c r="B24" s="208" t="s">
        <v>280</v>
      </c>
      <c r="C24" s="212">
        <v>0</v>
      </c>
      <c r="D24" s="29" t="s">
        <v>281</v>
      </c>
      <c r="E24" s="29"/>
      <c r="F24" s="209" t="s">
        <v>282</v>
      </c>
      <c r="G24" s="212">
        <v>0</v>
      </c>
      <c r="H24" s="29" t="s">
        <v>283</v>
      </c>
      <c r="I24" s="18"/>
    </row>
    <row r="25" spans="2:9">
      <c r="B25" s="209" t="s">
        <v>284</v>
      </c>
      <c r="C25" s="212">
        <v>0</v>
      </c>
      <c r="D25" s="794" t="s">
        <v>285</v>
      </c>
      <c r="E25" s="794"/>
      <c r="F25" s="209" t="s">
        <v>286</v>
      </c>
      <c r="G25" s="211">
        <f>E15</f>
        <v>0</v>
      </c>
      <c r="H25" s="29" t="s">
        <v>287</v>
      </c>
      <c r="I25" s="18"/>
    </row>
    <row r="26" spans="2:9">
      <c r="B26" s="209" t="s">
        <v>288</v>
      </c>
      <c r="C26" s="212">
        <v>0</v>
      </c>
      <c r="D26" s="794" t="s">
        <v>289</v>
      </c>
      <c r="E26" s="794"/>
      <c r="F26" s="209" t="s">
        <v>290</v>
      </c>
      <c r="G26" s="212">
        <f>E17</f>
        <v>0</v>
      </c>
      <c r="H26" s="29" t="s">
        <v>291</v>
      </c>
      <c r="I26" s="18"/>
    </row>
    <row r="27" spans="2:9">
      <c r="B27" s="209" t="s">
        <v>292</v>
      </c>
      <c r="C27" s="212">
        <v>0</v>
      </c>
      <c r="D27" s="204" t="s">
        <v>293</v>
      </c>
      <c r="E27" s="204"/>
      <c r="F27" s="213" t="s">
        <v>294</v>
      </c>
      <c r="G27" s="212">
        <f>E19</f>
        <v>578.11519999999996</v>
      </c>
      <c r="H27" s="29" t="s">
        <v>295</v>
      </c>
      <c r="I27" s="18"/>
    </row>
    <row r="28" spans="2:9">
      <c r="B28" s="227" t="s">
        <v>105</v>
      </c>
      <c r="C28" s="229">
        <f>SUM(C23:C27)-C25</f>
        <v>0</v>
      </c>
      <c r="D28" s="18"/>
      <c r="E28" s="18"/>
      <c r="F28" s="227" t="s">
        <v>105</v>
      </c>
      <c r="G28" s="225">
        <f>SUM(G23:G27)</f>
        <v>39061.786400000005</v>
      </c>
      <c r="H28" s="18"/>
    </row>
    <row r="29" spans="2:9">
      <c r="B29" s="228" t="s">
        <v>404</v>
      </c>
      <c r="C29" s="226">
        <f>C28-C22</f>
        <v>0</v>
      </c>
      <c r="D29" s="18"/>
      <c r="E29" s="18"/>
      <c r="F29" s="228" t="s">
        <v>404</v>
      </c>
      <c r="G29" s="226">
        <f>G28-G22</f>
        <v>6.4000000056694262E-3</v>
      </c>
      <c r="H29" s="18"/>
    </row>
    <row r="30" spans="2:9">
      <c r="B30" s="18"/>
      <c r="C30" s="18"/>
      <c r="D30" s="18"/>
      <c r="E30" s="18"/>
      <c r="F30" s="18"/>
      <c r="G30" s="18"/>
      <c r="H30" s="18"/>
    </row>
    <row r="31" spans="2:9">
      <c r="B31" s="18"/>
      <c r="C31" s="18"/>
      <c r="D31" s="18"/>
      <c r="E31" s="18"/>
      <c r="F31" s="18"/>
      <c r="G31" s="18"/>
      <c r="H31" s="18"/>
    </row>
    <row r="32" spans="2:9">
      <c r="B32" s="795" t="s">
        <v>296</v>
      </c>
      <c r="C32" s="795"/>
      <c r="D32" s="795"/>
      <c r="E32" s="795"/>
      <c r="F32" s="795"/>
      <c r="G32" s="795"/>
      <c r="H32" s="795"/>
    </row>
    <row r="33" spans="1:8" ht="21" customHeight="1">
      <c r="B33" s="31">
        <f>B37+B38-B34-B35-B36</f>
        <v>481045.89</v>
      </c>
      <c r="C33" s="32" t="s">
        <v>297</v>
      </c>
      <c r="D33" s="33"/>
      <c r="E33" s="33"/>
      <c r="F33" s="33"/>
      <c r="G33" s="18"/>
      <c r="H33" s="18"/>
    </row>
    <row r="34" spans="1:8">
      <c r="B34" s="34">
        <f>D15</f>
        <v>0</v>
      </c>
      <c r="C34" s="790" t="s">
        <v>298</v>
      </c>
      <c r="D34" s="790"/>
      <c r="E34" s="790"/>
      <c r="F34" s="790"/>
      <c r="G34" s="18"/>
      <c r="H34" s="18"/>
    </row>
    <row r="35" spans="1:8" ht="15.75" customHeight="1">
      <c r="B35" s="35">
        <f>D17</f>
        <v>0</v>
      </c>
      <c r="C35" s="790" t="s">
        <v>299</v>
      </c>
      <c r="D35" s="790"/>
      <c r="E35" s="790"/>
      <c r="F35" s="790"/>
      <c r="G35" s="18"/>
      <c r="H35" s="18"/>
    </row>
    <row r="36" spans="1:8">
      <c r="B36" s="36">
        <f>D42</f>
        <v>4719.2300000000005</v>
      </c>
      <c r="C36" s="790" t="s">
        <v>300</v>
      </c>
      <c r="D36" s="790"/>
      <c r="E36" s="790"/>
      <c r="F36" s="790"/>
      <c r="G36" s="18"/>
      <c r="H36" s="18"/>
    </row>
    <row r="37" spans="1:8" ht="21" customHeight="1">
      <c r="A37" s="37"/>
      <c r="B37" s="393">
        <f>485765.12</f>
        <v>485765.12</v>
      </c>
      <c r="C37" s="791" t="s">
        <v>301</v>
      </c>
      <c r="D37" s="791"/>
      <c r="E37" s="791"/>
      <c r="F37" s="791"/>
      <c r="G37" s="18"/>
      <c r="H37" s="18"/>
    </row>
    <row r="38" spans="1:8">
      <c r="A38" s="37"/>
      <c r="B38" s="30">
        <v>0</v>
      </c>
      <c r="C38" s="792" t="s">
        <v>302</v>
      </c>
      <c r="D38" s="792"/>
      <c r="E38" s="792"/>
      <c r="F38" s="792"/>
      <c r="G38" s="18"/>
      <c r="H38" s="18"/>
    </row>
    <row r="39" spans="1:8">
      <c r="B39" s="36">
        <f>D19</f>
        <v>8684.9499999999989</v>
      </c>
      <c r="C39" s="792" t="s">
        <v>303</v>
      </c>
      <c r="D39" s="792"/>
      <c r="E39" s="792"/>
      <c r="F39" s="792"/>
      <c r="G39" s="18"/>
      <c r="H39" s="18"/>
    </row>
    <row r="40" spans="1:8">
      <c r="B40" s="38">
        <f>SUM(B37:B39)</f>
        <v>494450.07</v>
      </c>
      <c r="C40" s="793" t="s">
        <v>304</v>
      </c>
      <c r="D40" s="793"/>
      <c r="E40" s="793"/>
      <c r="F40" s="793"/>
      <c r="G40" s="18"/>
      <c r="H40" s="18"/>
    </row>
    <row r="41" spans="1:8">
      <c r="B41" s="18"/>
      <c r="C41" s="18"/>
      <c r="D41" s="18"/>
      <c r="E41" s="18"/>
      <c r="F41" s="18"/>
      <c r="G41" s="18"/>
      <c r="H41" s="18"/>
    </row>
    <row r="42" spans="1:8" ht="31.5">
      <c r="B42" s="39" t="s">
        <v>305</v>
      </c>
      <c r="C42" s="202" t="s">
        <v>306</v>
      </c>
      <c r="D42" s="40">
        <f>SUM(D43:D65)</f>
        <v>4719.2300000000005</v>
      </c>
      <c r="E42" s="18"/>
      <c r="F42" s="783" t="s">
        <v>307</v>
      </c>
      <c r="G42" s="783"/>
      <c r="H42" s="783"/>
    </row>
    <row r="43" spans="1:8">
      <c r="B43" s="41">
        <v>231</v>
      </c>
      <c r="C43" s="42" t="s">
        <v>512</v>
      </c>
      <c r="D43" s="43">
        <v>390.34</v>
      </c>
      <c r="E43" s="18"/>
      <c r="F43" s="44" t="s">
        <v>308</v>
      </c>
      <c r="G43" s="45" t="s">
        <v>309</v>
      </c>
      <c r="H43" s="45" t="s">
        <v>185</v>
      </c>
    </row>
    <row r="44" spans="1:8">
      <c r="B44" s="41">
        <v>232</v>
      </c>
      <c r="C44" s="42" t="s">
        <v>512</v>
      </c>
      <c r="D44" s="43">
        <v>208.29</v>
      </c>
      <c r="E44" s="18"/>
      <c r="F44" s="233" t="s">
        <v>551</v>
      </c>
      <c r="G44" s="43"/>
      <c r="H44" s="43">
        <v>540.23</v>
      </c>
    </row>
    <row r="45" spans="1:8">
      <c r="B45" s="41">
        <v>995</v>
      </c>
      <c r="C45" s="42" t="s">
        <v>513</v>
      </c>
      <c r="D45" s="43">
        <v>1396.69</v>
      </c>
      <c r="E45" s="18"/>
      <c r="F45" s="234" t="s">
        <v>552</v>
      </c>
      <c r="G45" s="43"/>
      <c r="H45" s="43">
        <v>37.86</v>
      </c>
    </row>
    <row r="46" spans="1:8">
      <c r="B46" s="41">
        <v>244</v>
      </c>
      <c r="C46" s="42" t="s">
        <v>816</v>
      </c>
      <c r="D46" s="43">
        <v>1417.44</v>
      </c>
      <c r="E46" s="18"/>
      <c r="F46" s="316"/>
      <c r="G46" s="46"/>
      <c r="H46" s="46"/>
    </row>
    <row r="47" spans="1:8">
      <c r="B47" s="41">
        <v>40</v>
      </c>
      <c r="C47" s="42" t="s">
        <v>817</v>
      </c>
      <c r="D47" s="43">
        <v>1155.3</v>
      </c>
      <c r="E47" s="18"/>
      <c r="F47" s="316"/>
      <c r="G47" s="43"/>
      <c r="H47" s="46"/>
    </row>
    <row r="48" spans="1:8">
      <c r="B48" s="41">
        <v>242</v>
      </c>
      <c r="C48" s="42" t="s">
        <v>818</v>
      </c>
      <c r="D48" s="43">
        <v>151.16999999999999</v>
      </c>
      <c r="E48" s="18"/>
      <c r="F48" s="316"/>
      <c r="G48" s="46"/>
      <c r="H48" s="46"/>
    </row>
    <row r="49" spans="2:8">
      <c r="B49" s="41"/>
      <c r="C49" s="42"/>
      <c r="D49" s="43"/>
      <c r="E49" s="18"/>
      <c r="F49" s="316"/>
      <c r="G49" s="46"/>
      <c r="H49" s="46"/>
    </row>
    <row r="50" spans="2:8">
      <c r="B50" s="41"/>
      <c r="C50" s="42"/>
      <c r="D50" s="43">
        <v>0</v>
      </c>
      <c r="E50" s="18"/>
      <c r="F50" s="316"/>
      <c r="G50" s="46"/>
      <c r="H50" s="46"/>
    </row>
    <row r="51" spans="2:8">
      <c r="B51" s="214"/>
      <c r="C51" s="215"/>
      <c r="D51" s="216">
        <v>0</v>
      </c>
      <c r="E51" s="18"/>
      <c r="F51" s="317"/>
      <c r="G51" s="46"/>
      <c r="H51" s="46"/>
    </row>
    <row r="52" spans="2:8">
      <c r="B52" s="214"/>
      <c r="C52" s="215"/>
      <c r="D52" s="216">
        <v>0</v>
      </c>
      <c r="E52" s="18"/>
      <c r="F52" s="317"/>
      <c r="G52" s="46"/>
      <c r="H52" s="46"/>
    </row>
    <row r="53" spans="2:8">
      <c r="B53" s="214"/>
      <c r="C53" s="215"/>
      <c r="D53" s="216">
        <v>0</v>
      </c>
      <c r="E53" s="18"/>
      <c r="F53" s="317"/>
      <c r="G53" s="46"/>
      <c r="H53" s="46"/>
    </row>
    <row r="54" spans="2:8">
      <c r="B54" s="214"/>
      <c r="C54" s="215"/>
      <c r="D54" s="216">
        <v>0</v>
      </c>
      <c r="E54" s="18"/>
      <c r="F54" s="317"/>
      <c r="G54" s="46"/>
      <c r="H54" s="46"/>
    </row>
    <row r="55" spans="2:8">
      <c r="B55" s="214"/>
      <c r="C55" s="215"/>
      <c r="D55" s="216">
        <v>0</v>
      </c>
      <c r="E55" s="18"/>
      <c r="F55" s="317"/>
      <c r="G55" s="46"/>
      <c r="H55" s="46"/>
    </row>
    <row r="56" spans="2:8">
      <c r="B56" s="214"/>
      <c r="C56" s="215"/>
      <c r="D56" s="216">
        <v>0</v>
      </c>
      <c r="E56" s="18"/>
      <c r="F56" s="317"/>
      <c r="G56" s="46"/>
      <c r="H56" s="46">
        <v>0</v>
      </c>
    </row>
    <row r="57" spans="2:8">
      <c r="B57" s="214"/>
      <c r="C57" s="215"/>
      <c r="D57" s="216">
        <v>0</v>
      </c>
      <c r="E57" s="18"/>
      <c r="F57" s="317"/>
      <c r="G57" s="46"/>
      <c r="H57" s="46">
        <v>0</v>
      </c>
    </row>
    <row r="58" spans="2:8">
      <c r="B58" s="214"/>
      <c r="C58" s="215"/>
      <c r="D58" s="216">
        <v>0</v>
      </c>
      <c r="E58" s="18"/>
      <c r="F58" s="317"/>
      <c r="G58" s="46"/>
      <c r="H58" s="46">
        <v>0</v>
      </c>
    </row>
    <row r="59" spans="2:8">
      <c r="B59" s="41"/>
      <c r="C59" s="42"/>
      <c r="D59" s="43">
        <v>0</v>
      </c>
      <c r="E59" s="18"/>
      <c r="F59" s="316"/>
      <c r="G59" s="46"/>
      <c r="H59" s="46">
        <v>0</v>
      </c>
    </row>
    <row r="60" spans="2:8">
      <c r="B60" s="41"/>
      <c r="C60" s="42"/>
      <c r="D60" s="43">
        <v>0</v>
      </c>
      <c r="E60" s="18"/>
      <c r="F60" s="316"/>
      <c r="G60" s="46"/>
      <c r="H60" s="46">
        <v>0</v>
      </c>
    </row>
    <row r="61" spans="2:8">
      <c r="B61" s="324"/>
      <c r="C61" s="325"/>
      <c r="D61" s="326"/>
      <c r="E61" s="18"/>
      <c r="F61" s="48"/>
      <c r="G61" s="46"/>
      <c r="H61" s="46"/>
    </row>
    <row r="62" spans="2:8">
      <c r="B62" s="324"/>
      <c r="C62" s="325"/>
      <c r="D62" s="326"/>
      <c r="E62" s="18"/>
      <c r="F62" s="48"/>
      <c r="G62" s="46"/>
      <c r="H62" s="46"/>
    </row>
    <row r="63" spans="2:8">
      <c r="B63" s="324"/>
      <c r="C63" s="325"/>
      <c r="D63" s="326"/>
      <c r="E63" s="18"/>
      <c r="F63" s="48"/>
      <c r="G63" s="46"/>
      <c r="H63" s="46"/>
    </row>
    <row r="64" spans="2:8">
      <c r="B64" s="324"/>
      <c r="C64" s="325"/>
      <c r="D64" s="326"/>
      <c r="E64" s="18"/>
      <c r="F64" s="48"/>
      <c r="G64" s="46"/>
      <c r="H64" s="46"/>
    </row>
    <row r="65" spans="2:9">
      <c r="B65" s="324"/>
      <c r="C65" s="325"/>
      <c r="D65" s="326"/>
      <c r="E65" s="18"/>
      <c r="F65" s="48"/>
      <c r="G65" s="46"/>
      <c r="H65" s="46"/>
    </row>
    <row r="66" spans="2:9">
      <c r="B66" s="18"/>
      <c r="C66" s="18"/>
      <c r="D66" s="18"/>
      <c r="E66" s="18"/>
      <c r="F66" s="49" t="s">
        <v>105</v>
      </c>
      <c r="G66" s="50">
        <f>SUM(G44:G65)</f>
        <v>0</v>
      </c>
      <c r="H66" s="50">
        <f>SUM(H44:H65)</f>
        <v>578.09</v>
      </c>
    </row>
    <row r="67" spans="2:9">
      <c r="D67" s="18"/>
      <c r="E67" s="18"/>
      <c r="F67" s="230"/>
      <c r="G67" s="230"/>
      <c r="H67" s="230"/>
    </row>
    <row r="68" spans="2:9" ht="33.950000000000003" customHeight="1">
      <c r="B68" s="39" t="s">
        <v>305</v>
      </c>
      <c r="C68" s="202" t="s">
        <v>310</v>
      </c>
      <c r="D68" s="40">
        <f>SUM(D69:D84)</f>
        <v>13.18</v>
      </c>
      <c r="F68" s="784" t="s">
        <v>311</v>
      </c>
      <c r="G68" s="785"/>
      <c r="H68" s="785"/>
      <c r="I68" s="221"/>
    </row>
    <row r="69" spans="2:9">
      <c r="B69" s="41">
        <v>995</v>
      </c>
      <c r="C69" s="42" t="s">
        <v>513</v>
      </c>
      <c r="D69" s="43">
        <v>13.18</v>
      </c>
      <c r="F69" s="51" t="s">
        <v>312</v>
      </c>
      <c r="G69" s="52">
        <f>G23+G24</f>
        <v>38483.671200000004</v>
      </c>
      <c r="H69" s="53" t="s">
        <v>313</v>
      </c>
      <c r="I69" s="222"/>
    </row>
    <row r="70" spans="2:9">
      <c r="B70" s="41"/>
      <c r="C70" s="42"/>
      <c r="D70" s="43"/>
      <c r="F70" s="51" t="s">
        <v>314</v>
      </c>
      <c r="G70" s="52">
        <f>C23+C24</f>
        <v>0</v>
      </c>
      <c r="H70" s="53" t="s">
        <v>315</v>
      </c>
      <c r="I70" s="222"/>
    </row>
    <row r="71" spans="2:9">
      <c r="B71" s="41"/>
      <c r="C71" s="42"/>
      <c r="D71" s="43"/>
      <c r="F71" s="19"/>
      <c r="G71" s="54"/>
      <c r="H71" s="55"/>
      <c r="I71" s="19"/>
    </row>
    <row r="72" spans="2:9" ht="15.75" customHeight="1">
      <c r="B72" s="41"/>
      <c r="C72" s="42"/>
      <c r="D72" s="43"/>
      <c r="F72" s="786" t="s">
        <v>316</v>
      </c>
      <c r="G72" s="786"/>
      <c r="H72" s="56"/>
      <c r="I72" s="61"/>
    </row>
    <row r="73" spans="2:9">
      <c r="B73" s="41"/>
      <c r="C73" s="42"/>
      <c r="D73" s="43"/>
      <c r="F73" s="57" t="s">
        <v>317</v>
      </c>
      <c r="G73" s="23">
        <f>G74-G80</f>
        <v>41815.200000000004</v>
      </c>
      <c r="H73" s="58"/>
      <c r="I73" s="61"/>
    </row>
    <row r="74" spans="2:9">
      <c r="B74" s="41"/>
      <c r="C74" s="42"/>
      <c r="D74" s="43"/>
      <c r="F74" s="59" t="s">
        <v>318</v>
      </c>
      <c r="G74" s="60">
        <f>SUM(G75:G79)</f>
        <v>49915.98</v>
      </c>
      <c r="H74" s="58"/>
      <c r="I74" s="61"/>
    </row>
    <row r="75" spans="2:9">
      <c r="B75" s="41"/>
      <c r="C75" s="42"/>
      <c r="D75" s="43">
        <v>0</v>
      </c>
      <c r="F75" s="223" t="s">
        <v>319</v>
      </c>
      <c r="G75" s="470">
        <f>369.56+16886.29+616+340.7</f>
        <v>18212.550000000003</v>
      </c>
      <c r="H75" s="62"/>
      <c r="I75" s="63"/>
    </row>
    <row r="76" spans="2:9">
      <c r="B76" s="41"/>
      <c r="C76" s="42"/>
      <c r="D76" s="43">
        <v>0</v>
      </c>
      <c r="F76" s="223" t="s">
        <v>320</v>
      </c>
      <c r="G76" s="470">
        <v>0</v>
      </c>
      <c r="I76" s="64"/>
    </row>
    <row r="77" spans="2:9">
      <c r="B77" s="41"/>
      <c r="C77" s="42"/>
      <c r="D77" s="43">
        <v>0</v>
      </c>
      <c r="F77" s="223" t="s">
        <v>321</v>
      </c>
      <c r="G77" s="470">
        <f>D43+D44</f>
        <v>598.63</v>
      </c>
      <c r="I77" s="64"/>
    </row>
    <row r="78" spans="2:9">
      <c r="B78" s="41"/>
      <c r="C78" s="42"/>
      <c r="D78" s="43">
        <v>0</v>
      </c>
      <c r="F78" s="223" t="s">
        <v>322</v>
      </c>
      <c r="G78" s="470">
        <v>0</v>
      </c>
      <c r="I78" s="64"/>
    </row>
    <row r="79" spans="2:9">
      <c r="B79" s="41"/>
      <c r="C79" s="42"/>
      <c r="D79" s="43">
        <v>0</v>
      </c>
      <c r="F79" s="224" t="s">
        <v>323</v>
      </c>
      <c r="G79" s="470">
        <v>31104.799999999999</v>
      </c>
      <c r="I79" s="64"/>
    </row>
    <row r="80" spans="2:9">
      <c r="B80" s="41"/>
      <c r="C80" s="42"/>
      <c r="D80" s="43">
        <v>0</v>
      </c>
      <c r="F80" s="59" t="s">
        <v>324</v>
      </c>
      <c r="G80" s="60">
        <f>SUM(G81:G83)</f>
        <v>8100.78</v>
      </c>
      <c r="H80" s="18"/>
      <c r="I80" s="18"/>
    </row>
    <row r="81" spans="2:9">
      <c r="B81" s="41"/>
      <c r="C81" s="42"/>
      <c r="D81" s="43">
        <v>0</v>
      </c>
      <c r="F81" s="223" t="s">
        <v>325</v>
      </c>
      <c r="G81" s="470">
        <f>4714.76+291.44+38.8</f>
        <v>5045</v>
      </c>
      <c r="H81" s="203"/>
      <c r="I81" s="203"/>
    </row>
    <row r="82" spans="2:9">
      <c r="B82" s="41"/>
      <c r="C82" s="42"/>
      <c r="D82" s="43">
        <v>0</v>
      </c>
      <c r="F82" s="224" t="s">
        <v>326</v>
      </c>
      <c r="G82" s="394">
        <v>0</v>
      </c>
      <c r="H82" s="203" t="s">
        <v>403</v>
      </c>
      <c r="I82" s="203"/>
    </row>
    <row r="83" spans="2:9">
      <c r="B83" s="42"/>
      <c r="C83" s="47"/>
      <c r="D83" s="43">
        <v>0</v>
      </c>
      <c r="F83" s="223" t="s">
        <v>327</v>
      </c>
      <c r="G83" s="394">
        <f>2558+122.16+51.12+124.32+186+14.18</f>
        <v>3055.7799999999997</v>
      </c>
      <c r="H83" s="782"/>
      <c r="I83" s="782"/>
    </row>
    <row r="84" spans="2:9">
      <c r="B84" s="41"/>
      <c r="C84" s="42"/>
      <c r="D84" s="43">
        <v>0</v>
      </c>
    </row>
  </sheetData>
  <sheetProtection password="B090" sheet="1" objects="1" scenarios="1"/>
  <mergeCells count="26">
    <mergeCell ref="F42:H42"/>
    <mergeCell ref="F68:H68"/>
    <mergeCell ref="F72:G72"/>
    <mergeCell ref="H83:I83"/>
    <mergeCell ref="I15:I17"/>
    <mergeCell ref="C36:F36"/>
    <mergeCell ref="C37:F37"/>
    <mergeCell ref="C38:F38"/>
    <mergeCell ref="C39:F39"/>
    <mergeCell ref="C40:F40"/>
    <mergeCell ref="D25:E25"/>
    <mergeCell ref="D26:E26"/>
    <mergeCell ref="B32:H32"/>
    <mergeCell ref="C34:F34"/>
    <mergeCell ref="C35:F35"/>
    <mergeCell ref="B14:D14"/>
    <mergeCell ref="B15:C15"/>
    <mergeCell ref="B17:C17"/>
    <mergeCell ref="B19:C19"/>
    <mergeCell ref="B20:C20"/>
    <mergeCell ref="B7:H7"/>
    <mergeCell ref="B8:H8"/>
    <mergeCell ref="B9:H9"/>
    <mergeCell ref="B12:H12"/>
    <mergeCell ref="B13:D13"/>
    <mergeCell ref="E13:G13"/>
  </mergeCells>
  <pageMargins left="0.51181102362204722" right="0.51181102362204722" top="0.78740157480314965" bottom="0.78740157480314965" header="0.31496062992125984" footer="0.31496062992125984"/>
  <pageSetup paperSize="9" scale="35" orientation="landscape" r:id="rId1"/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opLeftCell="A10" zoomScale="89" zoomScaleNormal="89" workbookViewId="0">
      <selection activeCell="D24" sqref="D24"/>
    </sheetView>
  </sheetViews>
  <sheetFormatPr defaultColWidth="9.140625" defaultRowHeight="15"/>
  <cols>
    <col min="1" max="1" width="50.5703125" style="65" customWidth="1"/>
    <col min="2" max="2" width="14.28515625" style="65" customWidth="1"/>
    <col min="3" max="3" width="8.5703125" style="65" customWidth="1"/>
    <col min="4" max="4" width="7.7109375" style="65" customWidth="1"/>
    <col min="5" max="5" width="9.140625" style="65"/>
    <col min="6" max="6" width="9.28515625" style="65" customWidth="1"/>
    <col min="7" max="7" width="6.140625" style="65" customWidth="1"/>
    <col min="8" max="10" width="9.140625" style="65"/>
    <col min="11" max="11" width="12" style="65" customWidth="1"/>
    <col min="12" max="16384" width="9.140625" style="65"/>
  </cols>
  <sheetData>
    <row r="2" spans="1:11" ht="21">
      <c r="A2" s="800"/>
      <c r="B2" s="800"/>
      <c r="C2" s="68"/>
      <c r="D2" s="68"/>
      <c r="E2" s="68"/>
      <c r="F2" s="68"/>
      <c r="G2" s="68"/>
      <c r="H2" s="68"/>
      <c r="I2" s="68"/>
      <c r="J2" s="68"/>
      <c r="K2" s="68"/>
    </row>
    <row r="3" spans="1:11" ht="21">
      <c r="A3" s="66"/>
      <c r="B3" s="66"/>
      <c r="C3" s="68"/>
      <c r="D3" s="68"/>
      <c r="E3" s="68"/>
      <c r="F3" s="68"/>
      <c r="G3" s="68"/>
      <c r="H3" s="68"/>
      <c r="I3" s="68"/>
      <c r="J3" s="68"/>
      <c r="K3" s="68"/>
    </row>
    <row r="4" spans="1:11" ht="21">
      <c r="A4" s="66"/>
      <c r="B4" s="66"/>
      <c r="C4" s="68"/>
      <c r="D4" s="68"/>
      <c r="E4" s="68"/>
      <c r="F4" s="68"/>
      <c r="G4" s="68"/>
      <c r="H4" s="68"/>
      <c r="I4" s="68"/>
      <c r="J4" s="68"/>
      <c r="K4" s="68"/>
    </row>
    <row r="5" spans="1:11" ht="21">
      <c r="A5" s="66"/>
      <c r="B5" s="66"/>
      <c r="C5" s="68"/>
      <c r="D5" s="68"/>
      <c r="E5" s="68"/>
      <c r="F5" s="68"/>
      <c r="G5" s="68"/>
      <c r="H5" s="68"/>
      <c r="I5" s="68"/>
      <c r="J5" s="68"/>
      <c r="K5" s="68"/>
    </row>
    <row r="6" spans="1:11" ht="21" customHeight="1">
      <c r="A6" s="774" t="s">
        <v>0</v>
      </c>
      <c r="B6" s="774"/>
      <c r="C6" s="774"/>
      <c r="D6" s="774"/>
      <c r="E6" s="774"/>
      <c r="F6" s="774"/>
      <c r="G6" s="774"/>
      <c r="H6" s="774"/>
      <c r="I6" s="774"/>
      <c r="J6" s="774"/>
      <c r="K6" s="774"/>
    </row>
    <row r="7" spans="1:11" ht="21" customHeight="1">
      <c r="A7" s="774" t="s">
        <v>1</v>
      </c>
      <c r="B7" s="774"/>
      <c r="C7" s="774"/>
      <c r="D7" s="774"/>
      <c r="E7" s="774"/>
      <c r="F7" s="774"/>
      <c r="G7" s="774"/>
      <c r="H7" s="774"/>
      <c r="I7" s="774"/>
      <c r="J7" s="774"/>
      <c r="K7" s="774"/>
    </row>
    <row r="8" spans="1:11" ht="21" customHeight="1">
      <c r="A8" s="774" t="s">
        <v>4</v>
      </c>
      <c r="B8" s="774"/>
      <c r="C8" s="774"/>
      <c r="D8" s="774"/>
      <c r="E8" s="774"/>
      <c r="F8" s="774"/>
      <c r="G8" s="774"/>
      <c r="H8" s="774"/>
      <c r="I8" s="774"/>
      <c r="J8" s="774"/>
      <c r="K8" s="774"/>
    </row>
    <row r="9" spans="1:11" ht="21">
      <c r="A9" s="67"/>
      <c r="B9" s="67"/>
      <c r="C9" s="68"/>
      <c r="D9" s="68"/>
      <c r="E9" s="68"/>
      <c r="F9" s="68"/>
      <c r="G9" s="68"/>
      <c r="H9" s="68"/>
    </row>
    <row r="10" spans="1:11" ht="21" customHeight="1">
      <c r="A10" s="804" t="s">
        <v>228</v>
      </c>
      <c r="B10" s="805"/>
      <c r="C10" s="805"/>
      <c r="D10" s="805"/>
      <c r="E10" s="805"/>
      <c r="F10" s="805"/>
      <c r="G10" s="805"/>
      <c r="H10" s="806"/>
      <c r="I10" s="801" t="s">
        <v>406</v>
      </c>
      <c r="J10" s="802"/>
      <c r="K10" s="803"/>
    </row>
    <row r="11" spans="1:11" ht="21" customHeight="1">
      <c r="A11" s="379" t="s">
        <v>6</v>
      </c>
      <c r="B11" s="796" t="s">
        <v>229</v>
      </c>
      <c r="C11" s="796"/>
      <c r="D11" s="796"/>
      <c r="E11" s="796"/>
      <c r="F11" s="796"/>
      <c r="G11" s="796"/>
      <c r="H11" s="796"/>
      <c r="I11" s="797" t="s">
        <v>230</v>
      </c>
      <c r="J11" s="797"/>
      <c r="K11" s="797"/>
    </row>
    <row r="12" spans="1:11" ht="42.75" customHeight="1">
      <c r="A12" s="378" t="s">
        <v>392</v>
      </c>
      <c r="B12" s="798" t="s">
        <v>688</v>
      </c>
      <c r="C12" s="798"/>
      <c r="D12" s="798"/>
      <c r="E12" s="798"/>
      <c r="F12" s="798"/>
      <c r="G12" s="798"/>
      <c r="H12" s="798"/>
      <c r="I12" s="799" t="s">
        <v>751</v>
      </c>
      <c r="J12" s="799"/>
      <c r="K12" s="799"/>
    </row>
    <row r="13" spans="1:11" ht="21">
      <c r="A13" s="82"/>
      <c r="B13" s="68"/>
      <c r="C13" s="68"/>
      <c r="D13" s="68"/>
      <c r="E13" s="68"/>
      <c r="F13" s="68"/>
      <c r="G13" s="68"/>
      <c r="H13" s="101"/>
      <c r="I13" s="101"/>
      <c r="J13" s="101"/>
      <c r="K13" s="68"/>
    </row>
    <row r="14" spans="1:11" ht="15.75">
      <c r="A14" s="810" t="s">
        <v>231</v>
      </c>
      <c r="B14" s="811"/>
      <c r="C14" s="812" t="s">
        <v>232</v>
      </c>
      <c r="D14" s="812"/>
      <c r="E14" s="812"/>
      <c r="F14" s="812"/>
      <c r="G14" s="812"/>
      <c r="H14" s="812"/>
      <c r="I14" s="812"/>
      <c r="J14" s="812"/>
      <c r="K14" s="812"/>
    </row>
    <row r="15" spans="1:11" ht="34.5" customHeight="1">
      <c r="A15" s="683" t="s">
        <v>392</v>
      </c>
      <c r="B15" s="684"/>
      <c r="C15" s="813" t="s">
        <v>752</v>
      </c>
      <c r="D15" s="814"/>
      <c r="E15" s="814"/>
      <c r="F15" s="814"/>
      <c r="G15" s="814"/>
      <c r="H15" s="814"/>
      <c r="I15" s="814"/>
      <c r="J15" s="814"/>
      <c r="K15" s="815"/>
    </row>
    <row r="16" spans="1:11" ht="21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1:11" ht="21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1:11" ht="21">
      <c r="A18" s="84"/>
      <c r="B18" s="809"/>
      <c r="C18" s="809"/>
      <c r="D18" s="85"/>
      <c r="E18" s="809"/>
      <c r="F18" s="809"/>
      <c r="G18" s="84"/>
      <c r="H18" s="84"/>
      <c r="I18" s="83"/>
      <c r="J18" s="68"/>
      <c r="K18" s="68"/>
    </row>
    <row r="19" spans="1:11" ht="21">
      <c r="A19" s="86" t="s">
        <v>233</v>
      </c>
      <c r="B19" s="87" t="s">
        <v>234</v>
      </c>
      <c r="C19" s="88">
        <v>31</v>
      </c>
      <c r="D19" s="89" t="s">
        <v>235</v>
      </c>
      <c r="E19" s="88">
        <v>2</v>
      </c>
      <c r="F19" s="90" t="s">
        <v>236</v>
      </c>
      <c r="G19" s="89" t="s">
        <v>237</v>
      </c>
      <c r="H19" s="89">
        <v>2</v>
      </c>
      <c r="I19" s="68"/>
      <c r="J19" s="68"/>
      <c r="K19" s="68"/>
    </row>
    <row r="20" spans="1:11" ht="21">
      <c r="A20" s="86" t="s">
        <v>238</v>
      </c>
      <c r="B20" s="807">
        <v>117</v>
      </c>
      <c r="C20" s="807"/>
      <c r="D20" s="91"/>
      <c r="E20" s="92" t="s">
        <v>239</v>
      </c>
      <c r="F20" s="93"/>
      <c r="G20" s="808">
        <v>100</v>
      </c>
      <c r="H20" s="808"/>
      <c r="I20" s="68"/>
      <c r="J20" s="68"/>
      <c r="K20" s="68"/>
    </row>
    <row r="21" spans="1:11" ht="21">
      <c r="A21" s="94"/>
      <c r="B21" s="809"/>
      <c r="C21" s="809"/>
      <c r="D21" s="94"/>
      <c r="E21" s="94"/>
      <c r="F21" s="94"/>
      <c r="G21" s="94"/>
      <c r="H21" s="94"/>
      <c r="I21" s="68"/>
      <c r="J21" s="68"/>
      <c r="K21" s="68"/>
    </row>
    <row r="22" spans="1:11" ht="21">
      <c r="A22" s="86" t="s">
        <v>240</v>
      </c>
      <c r="B22" s="95">
        <f>(C19+E19)/H19/B20*G20</f>
        <v>14.102564102564102</v>
      </c>
      <c r="C22" s="96"/>
      <c r="D22" s="96"/>
      <c r="E22" s="94"/>
      <c r="F22" s="94"/>
      <c r="G22" s="94"/>
      <c r="H22" s="94"/>
      <c r="I22" s="68"/>
      <c r="J22" s="68"/>
      <c r="K22" s="68"/>
    </row>
    <row r="23" spans="1:11" ht="21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1:11" ht="21">
      <c r="A24" s="97"/>
      <c r="B24" s="98"/>
      <c r="C24" s="68"/>
      <c r="D24" s="68"/>
      <c r="E24" s="68"/>
      <c r="F24" s="68"/>
      <c r="G24" s="68"/>
      <c r="H24" s="68"/>
      <c r="I24" s="68"/>
      <c r="J24" s="68"/>
      <c r="K24" s="68"/>
    </row>
    <row r="25" spans="1:11" ht="21">
      <c r="A25" s="97"/>
      <c r="B25" s="99"/>
      <c r="C25" s="100"/>
      <c r="D25" s="68"/>
      <c r="E25" s="68"/>
      <c r="F25" s="68"/>
      <c r="G25" s="68"/>
      <c r="H25" s="68"/>
      <c r="I25" s="68"/>
      <c r="J25" s="68"/>
      <c r="K25" s="68"/>
    </row>
  </sheetData>
  <sheetProtection password="B090" sheet="1" objects="1" scenarios="1"/>
  <mergeCells count="19">
    <mergeCell ref="B20:C20"/>
    <mergeCell ref="G20:H20"/>
    <mergeCell ref="B21:C21"/>
    <mergeCell ref="A14:B14"/>
    <mergeCell ref="C14:K14"/>
    <mergeCell ref="A15:B15"/>
    <mergeCell ref="C15:K15"/>
    <mergeCell ref="B18:C18"/>
    <mergeCell ref="E18:F18"/>
    <mergeCell ref="B11:H11"/>
    <mergeCell ref="I11:K11"/>
    <mergeCell ref="B12:H12"/>
    <mergeCell ref="I12:K12"/>
    <mergeCell ref="A2:B2"/>
    <mergeCell ref="I10:K10"/>
    <mergeCell ref="A6:K6"/>
    <mergeCell ref="A7:K7"/>
    <mergeCell ref="A8:K8"/>
    <mergeCell ref="A10:H10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topLeftCell="D7" zoomScaleNormal="100" workbookViewId="0">
      <selection activeCell="E17" sqref="E17"/>
    </sheetView>
  </sheetViews>
  <sheetFormatPr defaultColWidth="9.140625" defaultRowHeight="15"/>
  <cols>
    <col min="1" max="1" width="26" style="1" customWidth="1"/>
    <col min="2" max="2" width="23.7109375" style="1" customWidth="1"/>
    <col min="3" max="3" width="26.85546875" style="1" customWidth="1"/>
    <col min="4" max="4" width="45.7109375" style="1" customWidth="1"/>
    <col min="5" max="5" width="57.140625" style="1" customWidth="1"/>
    <col min="6" max="7" width="27.85546875" style="1" customWidth="1"/>
    <col min="8" max="16384" width="9.140625" style="1"/>
  </cols>
  <sheetData>
    <row r="2" spans="1:7" ht="18" customHeight="1">
      <c r="B2" s="821" t="s">
        <v>0</v>
      </c>
      <c r="C2" s="821"/>
      <c r="D2" s="821"/>
      <c r="E2" s="821"/>
      <c r="F2" s="821"/>
      <c r="G2" s="821"/>
    </row>
    <row r="3" spans="1:7" ht="15.75" customHeight="1">
      <c r="A3" s="821" t="s">
        <v>1</v>
      </c>
      <c r="B3" s="821"/>
      <c r="C3" s="821"/>
      <c r="D3" s="821"/>
      <c r="E3" s="821"/>
      <c r="F3" s="821"/>
      <c r="G3" s="821"/>
    </row>
    <row r="4" spans="1:7" ht="15" customHeight="1">
      <c r="A4" s="821" t="s">
        <v>4</v>
      </c>
      <c r="B4" s="821"/>
      <c r="C4" s="821"/>
      <c r="D4" s="821"/>
      <c r="E4" s="821"/>
      <c r="F4" s="821"/>
      <c r="G4" s="67"/>
    </row>
    <row r="7" spans="1:7" ht="61.5" customHeight="1">
      <c r="A7" s="816" t="s">
        <v>753</v>
      </c>
      <c r="B7" s="817"/>
      <c r="C7" s="817"/>
      <c r="D7" s="817"/>
      <c r="E7" s="817"/>
      <c r="F7" s="817"/>
      <c r="G7" s="817"/>
    </row>
    <row r="9" spans="1:7">
      <c r="A9" s="136" t="s">
        <v>122</v>
      </c>
      <c r="B9" s="136" t="s">
        <v>123</v>
      </c>
      <c r="C9" s="136" t="s">
        <v>124</v>
      </c>
      <c r="D9" s="136" t="s">
        <v>125</v>
      </c>
      <c r="E9" s="136" t="s">
        <v>10</v>
      </c>
      <c r="F9" s="136" t="s">
        <v>126</v>
      </c>
      <c r="G9" s="136" t="s">
        <v>127</v>
      </c>
    </row>
    <row r="10" spans="1:7">
      <c r="A10" s="513" t="s">
        <v>156</v>
      </c>
      <c r="B10" s="137">
        <v>44624</v>
      </c>
      <c r="C10" s="138">
        <v>1132</v>
      </c>
      <c r="D10" s="138" t="s">
        <v>759</v>
      </c>
      <c r="E10" s="138" t="s">
        <v>760</v>
      </c>
      <c r="F10" s="139">
        <v>115</v>
      </c>
      <c r="G10" s="139">
        <v>5926.85</v>
      </c>
    </row>
    <row r="11" spans="1:7">
      <c r="A11" s="408" t="s">
        <v>156</v>
      </c>
      <c r="B11" s="137">
        <v>44626</v>
      </c>
      <c r="C11" s="236">
        <v>58038</v>
      </c>
      <c r="D11" s="138" t="s">
        <v>761</v>
      </c>
      <c r="E11" s="138" t="s">
        <v>760</v>
      </c>
      <c r="F11" s="139">
        <v>63</v>
      </c>
      <c r="G11" s="139">
        <v>0</v>
      </c>
    </row>
    <row r="12" spans="1:7">
      <c r="A12" s="408" t="s">
        <v>156</v>
      </c>
      <c r="B12" s="137">
        <v>44780</v>
      </c>
      <c r="C12" s="236">
        <v>263794</v>
      </c>
      <c r="D12" s="138" t="s">
        <v>762</v>
      </c>
      <c r="E12" s="138" t="s">
        <v>760</v>
      </c>
      <c r="F12" s="139">
        <v>19.8</v>
      </c>
      <c r="G12" s="139">
        <v>0</v>
      </c>
    </row>
    <row r="13" spans="1:7">
      <c r="A13" s="408" t="s">
        <v>420</v>
      </c>
      <c r="B13" s="137">
        <v>44631</v>
      </c>
      <c r="C13" s="236">
        <v>80938</v>
      </c>
      <c r="D13" s="138" t="s">
        <v>763</v>
      </c>
      <c r="E13" s="138" t="s">
        <v>764</v>
      </c>
      <c r="F13" s="139">
        <v>83.3</v>
      </c>
      <c r="G13" s="139">
        <v>0</v>
      </c>
    </row>
    <row r="14" spans="1:7">
      <c r="A14" s="408" t="s">
        <v>772</v>
      </c>
      <c r="B14" s="137">
        <v>44634</v>
      </c>
      <c r="C14" s="236">
        <v>1</v>
      </c>
      <c r="D14" s="138" t="s">
        <v>765</v>
      </c>
      <c r="E14" s="138" t="s">
        <v>766</v>
      </c>
      <c r="F14" s="139">
        <v>17.54</v>
      </c>
      <c r="G14" s="139">
        <v>0</v>
      </c>
    </row>
    <row r="15" spans="1:7">
      <c r="A15" s="408" t="s">
        <v>772</v>
      </c>
      <c r="B15" s="137">
        <v>44642</v>
      </c>
      <c r="C15" s="138">
        <v>2</v>
      </c>
      <c r="D15" s="138" t="s">
        <v>765</v>
      </c>
      <c r="E15" s="138" t="s">
        <v>767</v>
      </c>
      <c r="F15" s="139">
        <v>24.99</v>
      </c>
      <c r="G15" s="139">
        <v>0</v>
      </c>
    </row>
    <row r="16" spans="1:7">
      <c r="A16" s="408" t="s">
        <v>772</v>
      </c>
      <c r="B16" s="137">
        <v>44642</v>
      </c>
      <c r="C16" s="138">
        <v>3</v>
      </c>
      <c r="D16" s="138" t="s">
        <v>765</v>
      </c>
      <c r="E16" s="138" t="s">
        <v>768</v>
      </c>
      <c r="F16" s="139">
        <v>24.91</v>
      </c>
      <c r="G16" s="321">
        <v>0</v>
      </c>
    </row>
    <row r="17" spans="1:7">
      <c r="A17" s="408" t="s">
        <v>772</v>
      </c>
      <c r="B17" s="137">
        <v>44643</v>
      </c>
      <c r="C17" s="138">
        <v>4</v>
      </c>
      <c r="D17" s="138" t="s">
        <v>769</v>
      </c>
      <c r="E17" s="138" t="s">
        <v>767</v>
      </c>
      <c r="F17" s="139">
        <v>17.7</v>
      </c>
      <c r="G17" s="321">
        <v>0</v>
      </c>
    </row>
    <row r="18" spans="1:7">
      <c r="A18" s="408" t="s">
        <v>772</v>
      </c>
      <c r="B18" s="137">
        <v>44643</v>
      </c>
      <c r="C18" s="138">
        <v>5</v>
      </c>
      <c r="D18" s="138" t="s">
        <v>769</v>
      </c>
      <c r="E18" s="138" t="s">
        <v>768</v>
      </c>
      <c r="F18" s="139">
        <v>13.65</v>
      </c>
      <c r="G18" s="321">
        <v>0</v>
      </c>
    </row>
    <row r="19" spans="1:7">
      <c r="A19" s="408" t="s">
        <v>157</v>
      </c>
      <c r="B19" s="137">
        <v>44651</v>
      </c>
      <c r="C19" s="138">
        <v>1350</v>
      </c>
      <c r="D19" s="138" t="s">
        <v>770</v>
      </c>
      <c r="E19" s="138" t="s">
        <v>771</v>
      </c>
      <c r="F19" s="139">
        <v>2767.99</v>
      </c>
      <c r="G19" s="321">
        <v>0</v>
      </c>
    </row>
    <row r="20" spans="1:7">
      <c r="A20" s="408" t="s">
        <v>157</v>
      </c>
      <c r="B20" s="137">
        <v>44651</v>
      </c>
      <c r="C20" s="138">
        <v>1349</v>
      </c>
      <c r="D20" s="138" t="s">
        <v>770</v>
      </c>
      <c r="E20" s="138" t="s">
        <v>771</v>
      </c>
      <c r="F20" s="139">
        <v>2709.87</v>
      </c>
      <c r="G20" s="321">
        <v>0</v>
      </c>
    </row>
    <row r="21" spans="1:7">
      <c r="A21" s="330"/>
      <c r="B21" s="198"/>
      <c r="C21" s="199"/>
      <c r="D21" s="199"/>
      <c r="E21" s="199"/>
      <c r="F21" s="321">
        <v>0</v>
      </c>
      <c r="G21" s="321">
        <v>0</v>
      </c>
    </row>
    <row r="22" spans="1:7">
      <c r="A22" s="330"/>
      <c r="B22" s="198"/>
      <c r="C22" s="199"/>
      <c r="D22" s="199"/>
      <c r="E22" s="199"/>
      <c r="F22" s="321">
        <v>0</v>
      </c>
      <c r="G22" s="321">
        <v>0</v>
      </c>
    </row>
    <row r="23" spans="1:7">
      <c r="A23" s="330"/>
      <c r="B23" s="198"/>
      <c r="C23" s="199"/>
      <c r="D23" s="199"/>
      <c r="E23" s="199"/>
      <c r="F23" s="321">
        <v>0</v>
      </c>
      <c r="G23" s="321">
        <v>0</v>
      </c>
    </row>
    <row r="24" spans="1:7">
      <c r="A24" s="330"/>
      <c r="B24" s="198"/>
      <c r="C24" s="331"/>
      <c r="D24" s="199"/>
      <c r="E24" s="199"/>
      <c r="F24" s="321">
        <v>0</v>
      </c>
      <c r="G24" s="321">
        <v>0</v>
      </c>
    </row>
    <row r="25" spans="1:7">
      <c r="A25" s="137"/>
      <c r="B25" s="137"/>
      <c r="C25" s="236"/>
      <c r="D25" s="315"/>
      <c r="E25" s="315"/>
      <c r="F25" s="139">
        <v>0</v>
      </c>
      <c r="G25" s="139">
        <v>0</v>
      </c>
    </row>
    <row r="26" spans="1:7">
      <c r="A26" s="137"/>
      <c r="B26" s="137"/>
      <c r="C26" s="236"/>
      <c r="D26" s="315"/>
      <c r="E26" s="315"/>
      <c r="F26" s="139">
        <v>0</v>
      </c>
      <c r="G26" s="139">
        <v>0</v>
      </c>
    </row>
    <row r="27" spans="1:7">
      <c r="A27" s="137"/>
      <c r="B27" s="137"/>
      <c r="C27" s="236"/>
      <c r="D27" s="315"/>
      <c r="E27" s="315"/>
      <c r="F27" s="139">
        <v>0</v>
      </c>
      <c r="G27" s="139">
        <v>0</v>
      </c>
    </row>
    <row r="28" spans="1:7">
      <c r="A28" s="137"/>
      <c r="B28" s="137"/>
      <c r="C28" s="138"/>
      <c r="D28" s="315"/>
      <c r="E28" s="315"/>
      <c r="F28" s="321">
        <v>0</v>
      </c>
      <c r="G28" s="321">
        <v>0</v>
      </c>
    </row>
    <row r="29" spans="1:7">
      <c r="A29" s="137"/>
      <c r="B29" s="137"/>
      <c r="C29" s="138"/>
      <c r="D29" s="315"/>
      <c r="E29" s="315"/>
      <c r="F29" s="321">
        <v>0</v>
      </c>
      <c r="G29" s="321">
        <v>0</v>
      </c>
    </row>
    <row r="30" spans="1:7">
      <c r="F30" s="321">
        <v>0</v>
      </c>
      <c r="G30" s="321">
        <v>0</v>
      </c>
    </row>
    <row r="31" spans="1:7">
      <c r="A31" s="137"/>
      <c r="B31" s="137"/>
      <c r="C31" s="138"/>
      <c r="D31" s="138"/>
      <c r="E31" s="138"/>
      <c r="F31" s="321">
        <v>0</v>
      </c>
      <c r="G31" s="321">
        <v>0</v>
      </c>
    </row>
    <row r="32" spans="1:7">
      <c r="A32" s="137"/>
      <c r="B32" s="137"/>
      <c r="C32" s="138"/>
      <c r="D32" s="138"/>
      <c r="E32" s="138"/>
      <c r="F32" s="321">
        <v>0</v>
      </c>
      <c r="G32" s="321">
        <v>0</v>
      </c>
    </row>
    <row r="33" spans="1:7">
      <c r="A33" s="137"/>
      <c r="B33" s="137"/>
      <c r="C33" s="138"/>
      <c r="D33" s="138"/>
      <c r="E33" s="138"/>
      <c r="F33" s="321">
        <v>0</v>
      </c>
      <c r="G33" s="321">
        <v>0</v>
      </c>
    </row>
    <row r="34" spans="1:7">
      <c r="A34" s="198"/>
      <c r="B34" s="137"/>
      <c r="C34" s="138"/>
      <c r="D34" s="138"/>
      <c r="E34" s="138"/>
      <c r="F34" s="321">
        <v>0</v>
      </c>
      <c r="G34" s="321">
        <v>0</v>
      </c>
    </row>
    <row r="35" spans="1:7">
      <c r="A35" s="198"/>
      <c r="B35" s="137"/>
      <c r="C35" s="138"/>
      <c r="D35" s="138"/>
      <c r="E35" s="138"/>
      <c r="F35" s="321">
        <v>0</v>
      </c>
      <c r="G35" s="321">
        <v>0</v>
      </c>
    </row>
    <row r="36" spans="1:7">
      <c r="A36" s="198"/>
      <c r="B36" s="198"/>
      <c r="C36" s="199"/>
      <c r="D36" s="199"/>
      <c r="E36" s="199"/>
      <c r="F36" s="321">
        <v>0</v>
      </c>
      <c r="G36" s="321">
        <v>0</v>
      </c>
    </row>
    <row r="37" spans="1:7">
      <c r="A37" s="198"/>
      <c r="B37" s="198"/>
      <c r="C37" s="199"/>
      <c r="D37" s="199"/>
      <c r="E37" s="199"/>
      <c r="F37" s="321">
        <v>0</v>
      </c>
      <c r="G37" s="321">
        <v>0</v>
      </c>
    </row>
    <row r="38" spans="1:7">
      <c r="A38" s="198"/>
      <c r="B38" s="198"/>
      <c r="C38" s="199"/>
      <c r="D38" s="199"/>
      <c r="E38" s="199"/>
      <c r="F38" s="321">
        <v>0</v>
      </c>
      <c r="G38" s="321">
        <v>0</v>
      </c>
    </row>
    <row r="39" spans="1:7">
      <c r="A39" s="198"/>
      <c r="B39" s="198"/>
      <c r="C39" s="199"/>
      <c r="D39" s="199"/>
      <c r="E39" s="199"/>
      <c r="F39" s="321">
        <v>0</v>
      </c>
      <c r="G39" s="321">
        <v>0</v>
      </c>
    </row>
    <row r="40" spans="1:7">
      <c r="A40" s="198"/>
      <c r="B40" s="198"/>
      <c r="C40" s="199"/>
      <c r="D40" s="199"/>
      <c r="E40" s="199"/>
      <c r="F40" s="321">
        <v>0</v>
      </c>
      <c r="G40" s="321">
        <v>0</v>
      </c>
    </row>
    <row r="41" spans="1:7">
      <c r="A41" s="198"/>
      <c r="B41" s="198"/>
      <c r="C41" s="199"/>
      <c r="D41" s="199"/>
      <c r="E41" s="199"/>
      <c r="F41" s="321">
        <v>0</v>
      </c>
      <c r="G41" s="321">
        <v>0</v>
      </c>
    </row>
    <row r="42" spans="1:7">
      <c r="A42" s="198"/>
      <c r="B42" s="198"/>
      <c r="C42" s="199"/>
      <c r="D42" s="199"/>
      <c r="E42" s="199"/>
      <c r="F42" s="321">
        <v>0</v>
      </c>
      <c r="G42" s="321">
        <v>0</v>
      </c>
    </row>
    <row r="43" spans="1:7">
      <c r="A43" s="137"/>
      <c r="B43" s="138"/>
      <c r="C43" s="138"/>
      <c r="D43" s="138"/>
      <c r="E43" s="138"/>
      <c r="F43" s="139">
        <v>0</v>
      </c>
      <c r="G43" s="139">
        <v>0</v>
      </c>
    </row>
    <row r="44" spans="1:7">
      <c r="A44" s="137"/>
      <c r="B44" s="138"/>
      <c r="C44" s="138"/>
      <c r="D44" s="138"/>
      <c r="E44" s="138"/>
      <c r="F44" s="139">
        <v>0</v>
      </c>
      <c r="G44" s="139">
        <v>0</v>
      </c>
    </row>
    <row r="45" spans="1:7">
      <c r="A45" s="137"/>
      <c r="B45" s="138"/>
      <c r="C45" s="138"/>
      <c r="D45" s="138"/>
      <c r="E45" s="138"/>
      <c r="F45" s="139">
        <v>0</v>
      </c>
      <c r="G45" s="139">
        <v>0</v>
      </c>
    </row>
    <row r="46" spans="1:7">
      <c r="A46" s="137"/>
      <c r="B46" s="138"/>
      <c r="C46" s="138"/>
      <c r="D46" s="138"/>
      <c r="E46" s="138"/>
      <c r="F46" s="139">
        <v>0</v>
      </c>
      <c r="G46" s="139">
        <v>0</v>
      </c>
    </row>
    <row r="47" spans="1:7">
      <c r="A47" s="138"/>
      <c r="B47" s="138"/>
      <c r="C47" s="138"/>
      <c r="D47" s="138"/>
      <c r="E47" s="138"/>
      <c r="F47" s="139">
        <v>0</v>
      </c>
      <c r="G47" s="139">
        <v>0</v>
      </c>
    </row>
    <row r="48" spans="1:7">
      <c r="A48" s="818" t="s">
        <v>105</v>
      </c>
      <c r="B48" s="819"/>
      <c r="C48" s="819"/>
      <c r="D48" s="819"/>
      <c r="E48" s="820"/>
      <c r="F48" s="140">
        <f>SUM(F10:F47)</f>
        <v>5857.75</v>
      </c>
      <c r="G48" s="140">
        <f>SUM(G10:G47)</f>
        <v>5926.85</v>
      </c>
    </row>
    <row r="49" spans="1:6">
      <c r="A49" s="141"/>
      <c r="B49" s="141"/>
      <c r="C49" s="141"/>
      <c r="D49" s="141"/>
      <c r="E49" s="141"/>
      <c r="F49" s="141"/>
    </row>
    <row r="50" spans="1:6">
      <c r="B50" s="142"/>
      <c r="C50" s="142"/>
      <c r="D50" s="142"/>
      <c r="E50" s="142"/>
      <c r="F50" s="142"/>
    </row>
    <row r="51" spans="1:6">
      <c r="A51" s="824" t="s">
        <v>128</v>
      </c>
      <c r="B51" s="824"/>
      <c r="C51" s="824"/>
      <c r="D51" s="143"/>
    </row>
    <row r="52" spans="1:6" ht="15" customHeight="1">
      <c r="A52" s="825" t="s">
        <v>129</v>
      </c>
      <c r="B52" s="825"/>
      <c r="C52" s="144">
        <v>-1064.3399999999999</v>
      </c>
      <c r="D52" s="145"/>
    </row>
    <row r="53" spans="1:6" ht="15" customHeight="1">
      <c r="A53" s="825" t="s">
        <v>130</v>
      </c>
      <c r="B53" s="825"/>
      <c r="C53" s="146">
        <f>F48</f>
        <v>5857.75</v>
      </c>
      <c r="D53" s="147"/>
    </row>
    <row r="54" spans="1:6" ht="15" customHeight="1">
      <c r="A54" s="825" t="s">
        <v>131</v>
      </c>
      <c r="B54" s="825"/>
      <c r="C54" s="146">
        <f>G48</f>
        <v>5926.85</v>
      </c>
      <c r="D54" s="147"/>
    </row>
    <row r="55" spans="1:6">
      <c r="A55" s="826" t="s">
        <v>132</v>
      </c>
      <c r="B55" s="826"/>
      <c r="C55" s="148">
        <f>C52-C53+C54</f>
        <v>-995.23999999999978</v>
      </c>
      <c r="D55" s="149"/>
    </row>
    <row r="56" spans="1:6">
      <c r="D56" s="150"/>
    </row>
    <row r="60" spans="1:6">
      <c r="B60" s="822" t="s">
        <v>133</v>
      </c>
      <c r="C60" s="822"/>
      <c r="D60" s="822"/>
      <c r="E60" s="822"/>
    </row>
    <row r="61" spans="1:6">
      <c r="B61" s="823" t="s">
        <v>134</v>
      </c>
      <c r="C61" s="823"/>
      <c r="D61" s="823"/>
      <c r="E61" s="823"/>
    </row>
  </sheetData>
  <sheetProtection password="B090" sheet="1" objects="1" scenarios="1"/>
  <mergeCells count="12">
    <mergeCell ref="B60:E60"/>
    <mergeCell ref="B61:E61"/>
    <mergeCell ref="A51:C51"/>
    <mergeCell ref="A52:B52"/>
    <mergeCell ref="A53:B53"/>
    <mergeCell ref="A54:B54"/>
    <mergeCell ref="A55:B55"/>
    <mergeCell ref="A7:G7"/>
    <mergeCell ref="A48:E48"/>
    <mergeCell ref="B2:G2"/>
    <mergeCell ref="A3:G3"/>
    <mergeCell ref="A4:F4"/>
  </mergeCells>
  <phoneticPr fontId="162" type="noConversion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57"/>
  <sheetViews>
    <sheetView topLeftCell="A10" zoomScaleNormal="100" workbookViewId="0">
      <selection activeCell="C15" sqref="C15"/>
    </sheetView>
  </sheetViews>
  <sheetFormatPr defaultColWidth="9.140625" defaultRowHeight="15"/>
  <cols>
    <col min="1" max="1" width="25.5703125" style="1" customWidth="1"/>
    <col min="2" max="2" width="29.140625" style="105" customWidth="1"/>
    <col min="3" max="4" width="29.140625" style="1" customWidth="1"/>
    <col min="5" max="5" width="23.28515625" style="1" customWidth="1"/>
    <col min="6" max="6" width="11.7109375" style="1" bestFit="1" customWidth="1"/>
    <col min="7" max="16384" width="9.140625" style="1"/>
  </cols>
  <sheetData>
    <row r="3" spans="1:5" ht="15.75" customHeight="1">
      <c r="A3" s="827" t="s">
        <v>0</v>
      </c>
      <c r="B3" s="827"/>
      <c r="C3" s="827"/>
      <c r="D3" s="827"/>
      <c r="E3" s="827"/>
    </row>
    <row r="4" spans="1:5" ht="15.75" customHeight="1">
      <c r="A4" s="827" t="s">
        <v>1</v>
      </c>
      <c r="B4" s="827"/>
      <c r="C4" s="827"/>
      <c r="D4" s="827"/>
      <c r="E4" s="827"/>
    </row>
    <row r="5" spans="1:5" ht="15.75" customHeight="1">
      <c r="A5" s="827" t="s">
        <v>4</v>
      </c>
      <c r="B5" s="827"/>
      <c r="C5" s="827"/>
      <c r="D5" s="827"/>
      <c r="E5" s="827"/>
    </row>
    <row r="8" spans="1:5" ht="50.25" customHeight="1">
      <c r="A8" s="830" t="s">
        <v>754</v>
      </c>
      <c r="B8" s="831"/>
      <c r="C8" s="831"/>
      <c r="D8" s="831"/>
      <c r="E8" s="831"/>
    </row>
    <row r="10" spans="1:5" ht="46.5" customHeight="1">
      <c r="A10" s="832" t="s">
        <v>517</v>
      </c>
      <c r="B10" s="833"/>
      <c r="C10" s="833"/>
      <c r="D10" s="833"/>
      <c r="E10" s="833"/>
    </row>
    <row r="13" spans="1:5">
      <c r="B13" s="828" t="s">
        <v>137</v>
      </c>
      <c r="C13" s="828"/>
      <c r="D13" s="130">
        <v>728708.29</v>
      </c>
    </row>
    <row r="14" spans="1:5">
      <c r="B14" s="131" t="s">
        <v>123</v>
      </c>
      <c r="C14" s="131" t="s">
        <v>138</v>
      </c>
      <c r="D14" s="338" t="s">
        <v>139</v>
      </c>
    </row>
    <row r="15" spans="1:5">
      <c r="B15" s="198" t="s">
        <v>758</v>
      </c>
      <c r="C15" s="334">
        <v>0</v>
      </c>
      <c r="D15" s="334">
        <v>0</v>
      </c>
    </row>
    <row r="16" spans="1:5">
      <c r="B16" s="198">
        <v>44622</v>
      </c>
      <c r="C16" s="334">
        <v>6.47</v>
      </c>
      <c r="D16" s="334">
        <v>0</v>
      </c>
    </row>
    <row r="17" spans="2:4">
      <c r="B17" s="198">
        <v>44623</v>
      </c>
      <c r="C17" s="334">
        <v>9</v>
      </c>
      <c r="D17" s="334">
        <v>0</v>
      </c>
    </row>
    <row r="18" spans="2:4">
      <c r="B18" s="198">
        <v>44624</v>
      </c>
      <c r="C18" s="334">
        <v>0</v>
      </c>
      <c r="D18" s="334">
        <v>1455.01</v>
      </c>
    </row>
    <row r="19" spans="2:4">
      <c r="B19" s="198"/>
      <c r="C19" s="334">
        <v>0</v>
      </c>
      <c r="D19" s="334">
        <v>1244.73</v>
      </c>
    </row>
    <row r="20" spans="2:4">
      <c r="B20" s="198"/>
      <c r="C20" s="334">
        <v>199</v>
      </c>
      <c r="D20" s="334">
        <v>0</v>
      </c>
    </row>
    <row r="21" spans="2:4">
      <c r="B21" s="198"/>
      <c r="C21" s="334">
        <v>132.6</v>
      </c>
      <c r="D21" s="334">
        <v>0</v>
      </c>
    </row>
    <row r="22" spans="2:4">
      <c r="B22" s="198"/>
      <c r="C22" s="334">
        <v>590</v>
      </c>
      <c r="D22" s="334">
        <v>0</v>
      </c>
    </row>
    <row r="23" spans="2:4">
      <c r="B23" s="198"/>
      <c r="C23" s="334">
        <v>1880.81</v>
      </c>
      <c r="D23" s="334">
        <v>0</v>
      </c>
    </row>
    <row r="24" spans="2:4">
      <c r="B24" s="198"/>
      <c r="C24" s="334">
        <v>1242.1199999999999</v>
      </c>
      <c r="D24" s="334">
        <v>0</v>
      </c>
    </row>
    <row r="25" spans="2:4">
      <c r="B25" s="198"/>
      <c r="C25" s="334">
        <v>51349.22</v>
      </c>
      <c r="D25" s="334">
        <v>0</v>
      </c>
    </row>
    <row r="26" spans="2:4">
      <c r="B26" s="198"/>
      <c r="C26" s="334">
        <v>35.1</v>
      </c>
      <c r="D26" s="334">
        <v>0</v>
      </c>
    </row>
    <row r="27" spans="2:4">
      <c r="B27" s="198"/>
      <c r="C27" s="334">
        <v>1270.75</v>
      </c>
      <c r="D27" s="334">
        <v>0</v>
      </c>
    </row>
    <row r="28" spans="2:4">
      <c r="B28" s="198"/>
      <c r="C28" s="334">
        <v>13.2</v>
      </c>
      <c r="D28" s="334">
        <v>0</v>
      </c>
    </row>
    <row r="29" spans="2:4">
      <c r="B29" s="198"/>
      <c r="C29" s="334">
        <v>310051.83</v>
      </c>
      <c r="D29" s="334">
        <v>0</v>
      </c>
    </row>
    <row r="30" spans="2:4">
      <c r="B30" s="198">
        <v>44627</v>
      </c>
      <c r="C30" s="334">
        <v>2488.96</v>
      </c>
      <c r="D30" s="334">
        <v>0</v>
      </c>
    </row>
    <row r="31" spans="2:4">
      <c r="B31" s="198"/>
      <c r="C31" s="334">
        <v>809.74</v>
      </c>
      <c r="D31" s="334">
        <v>0</v>
      </c>
    </row>
    <row r="32" spans="2:4">
      <c r="B32" s="198"/>
      <c r="C32" s="334">
        <v>2469.21</v>
      </c>
      <c r="D32" s="334">
        <v>0</v>
      </c>
    </row>
    <row r="33" spans="2:4">
      <c r="B33" s="198"/>
      <c r="C33" s="334">
        <v>570</v>
      </c>
      <c r="D33" s="334">
        <v>0</v>
      </c>
    </row>
    <row r="34" spans="2:4">
      <c r="B34" s="198"/>
      <c r="C34" s="334">
        <v>2150</v>
      </c>
      <c r="D34" s="334">
        <v>0</v>
      </c>
    </row>
    <row r="35" spans="2:4">
      <c r="B35" s="198"/>
      <c r="C35" s="334">
        <v>23637.41</v>
      </c>
      <c r="D35" s="334">
        <v>0</v>
      </c>
    </row>
    <row r="36" spans="2:4">
      <c r="B36" s="198"/>
      <c r="C36" s="334">
        <v>15919.97</v>
      </c>
      <c r="D36" s="334">
        <v>0</v>
      </c>
    </row>
    <row r="37" spans="2:4">
      <c r="B37" s="198"/>
      <c r="C37" s="334">
        <v>1000</v>
      </c>
      <c r="D37" s="334">
        <v>0</v>
      </c>
    </row>
    <row r="38" spans="2:4">
      <c r="B38" s="198"/>
      <c r="C38" s="334">
        <v>812.97</v>
      </c>
      <c r="D38" s="334">
        <v>0</v>
      </c>
    </row>
    <row r="39" spans="2:4">
      <c r="B39" s="198"/>
      <c r="C39" s="334">
        <v>11.05</v>
      </c>
      <c r="D39" s="334">
        <v>0</v>
      </c>
    </row>
    <row r="40" spans="2:4">
      <c r="B40" s="198"/>
      <c r="C40" s="334">
        <v>11.05</v>
      </c>
      <c r="D40" s="334">
        <v>0</v>
      </c>
    </row>
    <row r="41" spans="2:4">
      <c r="B41" s="198"/>
      <c r="C41" s="334">
        <v>11.05</v>
      </c>
      <c r="D41" s="334">
        <v>0</v>
      </c>
    </row>
    <row r="42" spans="2:4">
      <c r="B42" s="198">
        <v>44628</v>
      </c>
      <c r="C42" s="334">
        <v>0</v>
      </c>
      <c r="D42" s="334">
        <v>1244.73</v>
      </c>
    </row>
    <row r="43" spans="2:4">
      <c r="B43" s="198"/>
      <c r="C43" s="334">
        <v>0</v>
      </c>
      <c r="D43" s="334">
        <v>1455.01</v>
      </c>
    </row>
    <row r="44" spans="2:4">
      <c r="B44" s="198"/>
      <c r="C44" s="334">
        <v>616</v>
      </c>
      <c r="D44" s="334">
        <v>0</v>
      </c>
    </row>
    <row r="45" spans="2:4">
      <c r="B45" s="198"/>
      <c r="C45" s="334">
        <v>1189.82</v>
      </c>
      <c r="D45" s="334">
        <v>0</v>
      </c>
    </row>
    <row r="46" spans="2:4">
      <c r="B46" s="198"/>
      <c r="C46" s="334">
        <v>1.95</v>
      </c>
      <c r="D46" s="334">
        <v>0</v>
      </c>
    </row>
    <row r="47" spans="2:4">
      <c r="B47" s="198"/>
      <c r="C47" s="334">
        <v>66.3</v>
      </c>
      <c r="D47" s="334">
        <v>0</v>
      </c>
    </row>
    <row r="48" spans="2:4">
      <c r="B48" s="198"/>
      <c r="C48" s="334">
        <v>585</v>
      </c>
      <c r="D48" s="334">
        <v>0</v>
      </c>
    </row>
    <row r="49" spans="2:4">
      <c r="B49" s="198"/>
      <c r="C49" s="334">
        <v>2200</v>
      </c>
      <c r="D49" s="334">
        <v>0</v>
      </c>
    </row>
    <row r="50" spans="2:4">
      <c r="B50" s="198"/>
      <c r="C50" s="334">
        <v>16160.93</v>
      </c>
      <c r="D50" s="334">
        <v>0</v>
      </c>
    </row>
    <row r="51" spans="2:4">
      <c r="B51" s="198"/>
      <c r="C51" s="334">
        <v>2080</v>
      </c>
      <c r="D51" s="334">
        <v>0</v>
      </c>
    </row>
    <row r="52" spans="2:4">
      <c r="B52" s="198"/>
      <c r="C52" s="334">
        <v>11.05</v>
      </c>
      <c r="D52" s="334">
        <v>0</v>
      </c>
    </row>
    <row r="53" spans="2:4">
      <c r="B53" s="198"/>
      <c r="C53" s="334">
        <v>11.05</v>
      </c>
      <c r="D53" s="334">
        <v>0</v>
      </c>
    </row>
    <row r="54" spans="2:4">
      <c r="B54" s="198">
        <v>44629</v>
      </c>
      <c r="C54" s="334">
        <v>1690</v>
      </c>
      <c r="D54" s="334">
        <v>0</v>
      </c>
    </row>
    <row r="55" spans="2:4">
      <c r="B55" s="198"/>
      <c r="C55" s="334">
        <v>1838.6</v>
      </c>
      <c r="D55" s="334">
        <v>0</v>
      </c>
    </row>
    <row r="56" spans="2:4">
      <c r="B56" s="198"/>
      <c r="C56" s="334">
        <v>300</v>
      </c>
      <c r="D56" s="334">
        <v>0</v>
      </c>
    </row>
    <row r="57" spans="2:4">
      <c r="B57" s="198"/>
      <c r="C57" s="334">
        <v>1455.01</v>
      </c>
      <c r="D57" s="334">
        <v>0</v>
      </c>
    </row>
    <row r="58" spans="2:4">
      <c r="B58" s="198"/>
      <c r="C58" s="334">
        <v>1244.73</v>
      </c>
      <c r="D58" s="334">
        <v>0</v>
      </c>
    </row>
    <row r="59" spans="2:4">
      <c r="B59" s="198"/>
      <c r="C59" s="334">
        <v>60.95</v>
      </c>
      <c r="D59" s="334">
        <v>0</v>
      </c>
    </row>
    <row r="60" spans="2:4">
      <c r="B60" s="198"/>
      <c r="C60" s="334">
        <v>2371.12</v>
      </c>
      <c r="D60" s="334">
        <v>0</v>
      </c>
    </row>
    <row r="61" spans="2:4">
      <c r="B61" s="198"/>
      <c r="C61" s="334">
        <v>11.05</v>
      </c>
      <c r="D61" s="334">
        <v>0</v>
      </c>
    </row>
    <row r="62" spans="2:4">
      <c r="B62" s="198"/>
      <c r="C62" s="334">
        <v>11.05</v>
      </c>
      <c r="D62" s="334">
        <v>0</v>
      </c>
    </row>
    <row r="63" spans="2:4">
      <c r="B63" s="198"/>
      <c r="C63" s="334">
        <v>11.05</v>
      </c>
      <c r="D63" s="334">
        <v>0</v>
      </c>
    </row>
    <row r="64" spans="2:4">
      <c r="B64" s="198"/>
      <c r="C64" s="334">
        <v>11.05</v>
      </c>
      <c r="D64" s="334">
        <v>0</v>
      </c>
    </row>
    <row r="65" spans="2:4">
      <c r="B65" s="198"/>
      <c r="C65" s="334">
        <v>11.05</v>
      </c>
      <c r="D65" s="334">
        <v>0</v>
      </c>
    </row>
    <row r="66" spans="2:4">
      <c r="B66" s="198">
        <v>44630</v>
      </c>
      <c r="C66" s="334">
        <v>10000</v>
      </c>
      <c r="D66" s="334">
        <v>0</v>
      </c>
    </row>
    <row r="67" spans="2:4">
      <c r="B67" s="198"/>
      <c r="C67" s="334">
        <v>2671.15</v>
      </c>
      <c r="D67" s="334">
        <v>0</v>
      </c>
    </row>
    <row r="68" spans="2:4">
      <c r="B68" s="198"/>
      <c r="C68" s="334">
        <v>11.05</v>
      </c>
      <c r="D68" s="334">
        <v>0</v>
      </c>
    </row>
    <row r="69" spans="2:4">
      <c r="B69" s="198"/>
      <c r="C69" s="334">
        <v>11.05</v>
      </c>
      <c r="D69" s="334">
        <v>0</v>
      </c>
    </row>
    <row r="70" spans="2:4">
      <c r="B70" s="198"/>
      <c r="C70" s="334">
        <v>10000</v>
      </c>
      <c r="D70" s="334">
        <v>0</v>
      </c>
    </row>
    <row r="71" spans="2:4">
      <c r="B71" s="198"/>
      <c r="C71" s="334">
        <v>2625.1</v>
      </c>
      <c r="D71" s="334">
        <v>0</v>
      </c>
    </row>
    <row r="72" spans="2:4">
      <c r="B72" s="198"/>
      <c r="C72" s="334">
        <v>226.28</v>
      </c>
      <c r="D72" s="334">
        <v>0</v>
      </c>
    </row>
    <row r="73" spans="2:4">
      <c r="B73" s="198"/>
      <c r="C73" s="334">
        <v>1000</v>
      </c>
      <c r="D73" s="334">
        <v>0</v>
      </c>
    </row>
    <row r="74" spans="2:4">
      <c r="B74" s="198"/>
      <c r="C74" s="334">
        <v>11.05</v>
      </c>
      <c r="D74" s="334">
        <v>0</v>
      </c>
    </row>
    <row r="75" spans="2:4">
      <c r="B75" s="198">
        <v>44634</v>
      </c>
      <c r="C75" s="334">
        <v>2868.68</v>
      </c>
      <c r="D75" s="334">
        <v>0</v>
      </c>
    </row>
    <row r="76" spans="2:4">
      <c r="B76" s="198"/>
      <c r="C76" s="334">
        <v>1902.87</v>
      </c>
      <c r="D76" s="334">
        <v>0</v>
      </c>
    </row>
    <row r="77" spans="2:4">
      <c r="B77" s="198"/>
      <c r="C77" s="334">
        <v>1234.3599999999999</v>
      </c>
      <c r="D77" s="334">
        <v>0</v>
      </c>
    </row>
    <row r="78" spans="2:4">
      <c r="B78" s="198"/>
      <c r="C78" s="334">
        <v>2671.15</v>
      </c>
      <c r="D78" s="334">
        <v>0</v>
      </c>
    </row>
    <row r="79" spans="2:4">
      <c r="B79" s="198"/>
      <c r="C79" s="334">
        <v>19220.419999999998</v>
      </c>
      <c r="D79" s="334">
        <v>0</v>
      </c>
    </row>
    <row r="80" spans="2:4">
      <c r="B80" s="198"/>
      <c r="C80" s="334">
        <v>162.37</v>
      </c>
      <c r="D80" s="334">
        <v>0</v>
      </c>
    </row>
    <row r="81" spans="1:6">
      <c r="B81" s="198"/>
      <c r="C81" s="334">
        <v>28131.599999999999</v>
      </c>
      <c r="D81" s="334">
        <v>0</v>
      </c>
    </row>
    <row r="82" spans="1:6">
      <c r="B82" s="198"/>
      <c r="C82" s="334">
        <v>3902.4</v>
      </c>
      <c r="D82" s="334">
        <v>0</v>
      </c>
    </row>
    <row r="83" spans="1:6">
      <c r="B83" s="198"/>
      <c r="C83" s="334">
        <v>12040</v>
      </c>
      <c r="D83" s="334">
        <v>0</v>
      </c>
    </row>
    <row r="84" spans="1:6">
      <c r="B84" s="198"/>
      <c r="C84" s="334">
        <v>9</v>
      </c>
      <c r="D84" s="334">
        <v>0</v>
      </c>
    </row>
    <row r="85" spans="1:6">
      <c r="B85" s="198"/>
      <c r="C85" s="334">
        <v>11.05</v>
      </c>
      <c r="D85" s="334">
        <v>0</v>
      </c>
    </row>
    <row r="86" spans="1:6">
      <c r="B86" s="198"/>
      <c r="C86" s="334">
        <v>11.05</v>
      </c>
      <c r="D86" s="334">
        <v>0</v>
      </c>
    </row>
    <row r="87" spans="1:6">
      <c r="B87" s="198"/>
      <c r="C87" s="334">
        <v>11.05</v>
      </c>
      <c r="D87" s="334">
        <v>0</v>
      </c>
    </row>
    <row r="88" spans="1:6">
      <c r="B88" s="198"/>
      <c r="C88" s="334">
        <v>11.05</v>
      </c>
      <c r="D88" s="334">
        <v>0</v>
      </c>
    </row>
    <row r="89" spans="1:6">
      <c r="B89" s="198"/>
      <c r="C89" s="334">
        <v>1400.56</v>
      </c>
      <c r="D89" s="334">
        <v>0</v>
      </c>
    </row>
    <row r="90" spans="1:6">
      <c r="A90" s="322"/>
      <c r="B90" s="198"/>
      <c r="C90" s="334">
        <v>187.51</v>
      </c>
      <c r="D90" s="334">
        <v>0</v>
      </c>
      <c r="E90" s="322"/>
      <c r="F90" s="323"/>
    </row>
    <row r="91" spans="1:6">
      <c r="B91" s="198">
        <v>44635</v>
      </c>
      <c r="C91" s="334">
        <v>1883.23</v>
      </c>
      <c r="D91" s="334">
        <v>0</v>
      </c>
    </row>
    <row r="92" spans="1:6">
      <c r="B92" s="198"/>
      <c r="C92" s="334">
        <v>11.05</v>
      </c>
      <c r="D92" s="334">
        <v>0</v>
      </c>
    </row>
    <row r="93" spans="1:6">
      <c r="B93" s="198"/>
      <c r="C93" s="334">
        <v>61.12</v>
      </c>
      <c r="D93" s="334">
        <v>0</v>
      </c>
    </row>
    <row r="94" spans="1:6">
      <c r="B94" s="198"/>
      <c r="C94" s="334">
        <v>65.510000000000005</v>
      </c>
      <c r="D94" s="334">
        <v>0</v>
      </c>
    </row>
    <row r="95" spans="1:6">
      <c r="B95" s="198">
        <v>44636</v>
      </c>
      <c r="C95" s="334">
        <v>890</v>
      </c>
      <c r="D95" s="334">
        <v>0</v>
      </c>
    </row>
    <row r="96" spans="1:6">
      <c r="B96" s="198"/>
      <c r="C96" s="334">
        <v>8000</v>
      </c>
      <c r="D96" s="334">
        <v>0</v>
      </c>
    </row>
    <row r="97" spans="2:4">
      <c r="B97" s="198"/>
      <c r="C97" s="334">
        <v>2.62</v>
      </c>
      <c r="D97" s="334">
        <v>0</v>
      </c>
    </row>
    <row r="98" spans="2:4">
      <c r="B98" s="198"/>
      <c r="C98" s="334">
        <v>9</v>
      </c>
      <c r="D98" s="334">
        <v>0</v>
      </c>
    </row>
    <row r="99" spans="2:4">
      <c r="B99" s="198"/>
      <c r="C99" s="334">
        <v>11553.24</v>
      </c>
      <c r="D99" s="334">
        <v>0</v>
      </c>
    </row>
    <row r="100" spans="2:4">
      <c r="B100" s="198"/>
      <c r="C100" s="334">
        <v>11.05</v>
      </c>
      <c r="D100" s="334">
        <v>0</v>
      </c>
    </row>
    <row r="101" spans="2:4">
      <c r="B101" s="198"/>
      <c r="C101" s="334">
        <v>11.05</v>
      </c>
      <c r="D101" s="334">
        <v>0</v>
      </c>
    </row>
    <row r="102" spans="2:4">
      <c r="B102" s="198"/>
      <c r="C102" s="334">
        <v>241.08</v>
      </c>
      <c r="D102" s="334">
        <v>0</v>
      </c>
    </row>
    <row r="103" spans="2:4">
      <c r="B103" s="198"/>
      <c r="C103" s="334">
        <v>984.37</v>
      </c>
      <c r="D103" s="334">
        <v>0</v>
      </c>
    </row>
    <row r="104" spans="2:4">
      <c r="B104" s="198">
        <v>44638</v>
      </c>
      <c r="C104" s="334">
        <v>3.37</v>
      </c>
      <c r="D104" s="334">
        <v>0</v>
      </c>
    </row>
    <row r="105" spans="2:4">
      <c r="B105" s="198"/>
      <c r="C105" s="334">
        <v>9</v>
      </c>
      <c r="D105" s="334">
        <v>0</v>
      </c>
    </row>
    <row r="106" spans="2:4">
      <c r="B106" s="198">
        <v>44641</v>
      </c>
      <c r="C106" s="334">
        <v>369.56</v>
      </c>
      <c r="D106" s="334">
        <v>0</v>
      </c>
    </row>
    <row r="107" spans="2:4">
      <c r="B107" s="198"/>
      <c r="C107" s="334">
        <v>1400</v>
      </c>
      <c r="D107" s="334">
        <v>0</v>
      </c>
    </row>
    <row r="108" spans="2:4">
      <c r="B108" s="198"/>
      <c r="C108" s="334">
        <v>6200</v>
      </c>
      <c r="D108" s="334">
        <v>0</v>
      </c>
    </row>
    <row r="109" spans="2:4">
      <c r="B109" s="198"/>
      <c r="C109" s="334">
        <v>1814.21</v>
      </c>
      <c r="D109" s="334">
        <v>0</v>
      </c>
    </row>
    <row r="110" spans="2:4">
      <c r="B110" s="198"/>
      <c r="C110" s="334">
        <v>3000</v>
      </c>
      <c r="D110" s="334">
        <v>0</v>
      </c>
    </row>
    <row r="111" spans="2:4">
      <c r="B111" s="198"/>
      <c r="C111" s="334">
        <v>2470.7800000000002</v>
      </c>
      <c r="D111" s="334">
        <v>0</v>
      </c>
    </row>
    <row r="112" spans="2:4">
      <c r="B112" s="198"/>
      <c r="C112" s="334">
        <v>148.33000000000001</v>
      </c>
      <c r="D112" s="334">
        <v>0</v>
      </c>
    </row>
    <row r="113" spans="2:4">
      <c r="B113" s="198"/>
      <c r="C113" s="334">
        <v>28875</v>
      </c>
      <c r="D113" s="334">
        <v>0</v>
      </c>
    </row>
    <row r="114" spans="2:4">
      <c r="B114" s="198"/>
      <c r="C114" s="334">
        <v>14849.31</v>
      </c>
      <c r="D114" s="334">
        <v>0</v>
      </c>
    </row>
    <row r="115" spans="2:4">
      <c r="B115" s="198"/>
      <c r="C115" s="334">
        <v>1242.1199999999999</v>
      </c>
      <c r="D115" s="334">
        <v>0</v>
      </c>
    </row>
    <row r="116" spans="2:4">
      <c r="B116" s="198"/>
      <c r="C116" s="334">
        <v>43369.120000000003</v>
      </c>
      <c r="D116" s="334">
        <v>0</v>
      </c>
    </row>
    <row r="117" spans="2:4">
      <c r="B117" s="198"/>
      <c r="C117" s="334">
        <v>107.01</v>
      </c>
      <c r="D117" s="334">
        <v>0</v>
      </c>
    </row>
    <row r="118" spans="2:4">
      <c r="B118" s="198"/>
      <c r="C118" s="334">
        <v>341.27</v>
      </c>
      <c r="D118" s="334">
        <v>0</v>
      </c>
    </row>
    <row r="119" spans="2:4">
      <c r="B119" s="198"/>
      <c r="C119" s="334">
        <v>416</v>
      </c>
      <c r="D119" s="334">
        <v>0</v>
      </c>
    </row>
    <row r="120" spans="2:4">
      <c r="B120" s="198"/>
      <c r="C120" s="334">
        <v>117.2</v>
      </c>
      <c r="D120" s="334">
        <v>0</v>
      </c>
    </row>
    <row r="121" spans="2:4">
      <c r="B121" s="198"/>
      <c r="C121" s="334">
        <v>4397.8599999999997</v>
      </c>
      <c r="D121" s="334">
        <v>0</v>
      </c>
    </row>
    <row r="122" spans="2:4">
      <c r="B122" s="198"/>
      <c r="C122" s="334">
        <v>11.05</v>
      </c>
      <c r="D122" s="334">
        <v>0</v>
      </c>
    </row>
    <row r="123" spans="2:4">
      <c r="B123" s="198"/>
      <c r="C123" s="334">
        <v>11.05</v>
      </c>
      <c r="D123" s="334">
        <v>0</v>
      </c>
    </row>
    <row r="124" spans="2:4">
      <c r="B124" s="198"/>
      <c r="C124" s="334">
        <v>11.05</v>
      </c>
      <c r="D124" s="334">
        <v>0</v>
      </c>
    </row>
    <row r="125" spans="2:4">
      <c r="B125" s="198"/>
      <c r="C125" s="334">
        <v>11.05</v>
      </c>
      <c r="D125" s="334">
        <v>0</v>
      </c>
    </row>
    <row r="126" spans="2:4">
      <c r="B126" s="198"/>
      <c r="C126" s="334">
        <v>11.05</v>
      </c>
      <c r="D126" s="334">
        <v>0</v>
      </c>
    </row>
    <row r="127" spans="2:4">
      <c r="B127" s="198"/>
      <c r="C127" s="334">
        <v>11.05</v>
      </c>
      <c r="D127" s="334">
        <v>0</v>
      </c>
    </row>
    <row r="128" spans="2:4">
      <c r="B128" s="198">
        <v>44642</v>
      </c>
      <c r="C128" s="334">
        <v>786.34</v>
      </c>
      <c r="D128" s="334">
        <v>0</v>
      </c>
    </row>
    <row r="129" spans="2:4">
      <c r="B129" s="198"/>
      <c r="C129" s="334">
        <v>300</v>
      </c>
      <c r="D129" s="334">
        <v>0</v>
      </c>
    </row>
    <row r="130" spans="2:4">
      <c r="B130" s="198"/>
      <c r="C130" s="334">
        <v>2650</v>
      </c>
      <c r="D130" s="334">
        <v>0</v>
      </c>
    </row>
    <row r="131" spans="2:4">
      <c r="B131" s="198"/>
      <c r="C131" s="334">
        <v>500</v>
      </c>
      <c r="D131" s="334">
        <v>0</v>
      </c>
    </row>
    <row r="132" spans="2:4">
      <c r="B132" s="198"/>
      <c r="C132" s="334">
        <v>800</v>
      </c>
      <c r="D132" s="334">
        <v>0</v>
      </c>
    </row>
    <row r="133" spans="2:4">
      <c r="B133" s="198"/>
      <c r="C133" s="334">
        <v>11.05</v>
      </c>
      <c r="D133" s="334">
        <v>0</v>
      </c>
    </row>
    <row r="134" spans="2:4">
      <c r="B134" s="198"/>
      <c r="C134" s="334">
        <v>11.05</v>
      </c>
      <c r="D134" s="334">
        <v>0</v>
      </c>
    </row>
    <row r="135" spans="2:4">
      <c r="B135" s="198"/>
      <c r="C135" s="334">
        <v>11.05</v>
      </c>
      <c r="D135" s="334">
        <v>0</v>
      </c>
    </row>
    <row r="136" spans="2:4">
      <c r="B136" s="198">
        <v>44643</v>
      </c>
      <c r="C136" s="334">
        <v>340.7</v>
      </c>
      <c r="D136" s="334">
        <v>0</v>
      </c>
    </row>
    <row r="137" spans="2:4">
      <c r="B137" s="198"/>
      <c r="C137" s="334">
        <v>1690</v>
      </c>
      <c r="D137" s="334">
        <v>0</v>
      </c>
    </row>
    <row r="138" spans="2:4">
      <c r="B138" s="198"/>
      <c r="C138" s="334">
        <v>11.05</v>
      </c>
      <c r="D138" s="334">
        <v>0</v>
      </c>
    </row>
    <row r="139" spans="2:4">
      <c r="B139" s="198">
        <v>44644</v>
      </c>
      <c r="C139" s="334">
        <v>1000</v>
      </c>
      <c r="D139" s="334">
        <v>0</v>
      </c>
    </row>
    <row r="140" spans="2:4">
      <c r="B140" s="198"/>
      <c r="C140" s="334">
        <v>1887.6</v>
      </c>
      <c r="D140" s="334">
        <v>0</v>
      </c>
    </row>
    <row r="141" spans="2:4">
      <c r="B141" s="198">
        <v>44645</v>
      </c>
      <c r="C141" s="334">
        <v>1990</v>
      </c>
      <c r="D141" s="334">
        <v>0</v>
      </c>
    </row>
    <row r="142" spans="2:4">
      <c r="B142" s="198"/>
      <c r="C142" s="334">
        <v>2063.61</v>
      </c>
      <c r="D142" s="334">
        <v>0</v>
      </c>
    </row>
    <row r="143" spans="2:4">
      <c r="B143" s="198"/>
      <c r="C143" s="334">
        <v>4.4000000000000004</v>
      </c>
      <c r="D143" s="334">
        <v>0</v>
      </c>
    </row>
    <row r="144" spans="2:4">
      <c r="B144" s="198"/>
      <c r="C144" s="334">
        <v>11.05</v>
      </c>
      <c r="D144" s="334">
        <v>0</v>
      </c>
    </row>
    <row r="145" spans="2:4">
      <c r="B145" s="198">
        <v>44648</v>
      </c>
      <c r="C145" s="334">
        <v>3176</v>
      </c>
      <c r="D145" s="334">
        <v>0</v>
      </c>
    </row>
    <row r="146" spans="2:4">
      <c r="B146" s="198"/>
      <c r="C146" s="334">
        <v>7103.65</v>
      </c>
      <c r="D146" s="334">
        <v>0</v>
      </c>
    </row>
    <row r="147" spans="2:4">
      <c r="B147" s="198"/>
      <c r="C147" s="334">
        <v>1861.9</v>
      </c>
      <c r="D147" s="334">
        <v>0</v>
      </c>
    </row>
    <row r="148" spans="2:4">
      <c r="B148" s="198"/>
      <c r="C148" s="334">
        <v>3074</v>
      </c>
      <c r="D148" s="334">
        <v>0</v>
      </c>
    </row>
    <row r="149" spans="2:4">
      <c r="B149" s="198"/>
      <c r="C149" s="334">
        <v>287.08999999999997</v>
      </c>
      <c r="D149" s="334">
        <v>0</v>
      </c>
    </row>
    <row r="150" spans="2:4">
      <c r="B150" s="198"/>
      <c r="C150" s="334">
        <v>1914.75</v>
      </c>
      <c r="D150" s="334">
        <v>0</v>
      </c>
    </row>
    <row r="151" spans="2:4">
      <c r="B151" s="198"/>
      <c r="C151" s="334">
        <v>11.05</v>
      </c>
      <c r="D151" s="334">
        <v>0</v>
      </c>
    </row>
    <row r="152" spans="2:4">
      <c r="B152" s="198">
        <v>44649</v>
      </c>
      <c r="C152" s="334">
        <v>532</v>
      </c>
      <c r="D152" s="334">
        <v>0</v>
      </c>
    </row>
    <row r="153" spans="2:4">
      <c r="B153" s="198"/>
      <c r="C153" s="334">
        <v>15227.86</v>
      </c>
      <c r="D153" s="334">
        <v>0</v>
      </c>
    </row>
    <row r="154" spans="2:4">
      <c r="B154" s="198"/>
      <c r="C154" s="334">
        <v>4.4000000000000004</v>
      </c>
      <c r="D154" s="334">
        <v>0</v>
      </c>
    </row>
    <row r="155" spans="2:4">
      <c r="B155" s="198">
        <v>44651</v>
      </c>
      <c r="C155" s="334">
        <v>0</v>
      </c>
      <c r="D155" s="334">
        <v>170000</v>
      </c>
    </row>
    <row r="156" spans="2:4">
      <c r="B156" s="198"/>
      <c r="C156" s="334">
        <v>0</v>
      </c>
      <c r="D156" s="334">
        <v>806731.39</v>
      </c>
    </row>
    <row r="157" spans="2:4">
      <c r="B157" s="198"/>
      <c r="C157" s="334">
        <v>0</v>
      </c>
      <c r="D157" s="334">
        <v>5518.12</v>
      </c>
    </row>
    <row r="158" spans="2:4">
      <c r="B158" s="198"/>
      <c r="C158" s="334">
        <v>190.12</v>
      </c>
      <c r="D158" s="334">
        <v>0</v>
      </c>
    </row>
    <row r="159" spans="2:4">
      <c r="B159" s="198"/>
      <c r="C159" s="334">
        <v>300.68</v>
      </c>
      <c r="D159" s="334">
        <v>0</v>
      </c>
    </row>
    <row r="160" spans="2:4">
      <c r="B160" s="198"/>
      <c r="C160" s="334">
        <v>466.12</v>
      </c>
      <c r="D160" s="334">
        <v>0</v>
      </c>
    </row>
    <row r="161" spans="2:4">
      <c r="B161" s="198"/>
      <c r="C161" s="334">
        <v>0</v>
      </c>
      <c r="D161" s="334">
        <v>0</v>
      </c>
    </row>
    <row r="162" spans="2:4">
      <c r="B162" s="198"/>
      <c r="C162" s="334">
        <v>0</v>
      </c>
      <c r="D162" s="334">
        <v>0</v>
      </c>
    </row>
    <row r="163" spans="2:4">
      <c r="B163" s="198"/>
      <c r="C163" s="334">
        <v>0</v>
      </c>
      <c r="D163" s="334">
        <v>0</v>
      </c>
    </row>
    <row r="164" spans="2:4">
      <c r="B164" s="198"/>
      <c r="C164" s="334">
        <v>0</v>
      </c>
      <c r="D164" s="334">
        <v>0</v>
      </c>
    </row>
    <row r="165" spans="2:4">
      <c r="B165" s="198"/>
      <c r="C165" s="334">
        <v>0</v>
      </c>
      <c r="D165" s="334">
        <v>0</v>
      </c>
    </row>
    <row r="166" spans="2:4">
      <c r="B166" s="198"/>
      <c r="C166" s="334">
        <v>0</v>
      </c>
      <c r="D166" s="334">
        <v>0</v>
      </c>
    </row>
    <row r="167" spans="2:4">
      <c r="B167" s="198"/>
      <c r="C167" s="334">
        <v>0</v>
      </c>
      <c r="D167" s="334">
        <v>0</v>
      </c>
    </row>
    <row r="168" spans="2:4">
      <c r="B168" s="198"/>
      <c r="C168" s="334">
        <v>0</v>
      </c>
      <c r="D168" s="334">
        <v>0</v>
      </c>
    </row>
    <row r="169" spans="2:4">
      <c r="B169" s="198"/>
      <c r="C169" s="334">
        <v>0</v>
      </c>
      <c r="D169" s="334">
        <v>0</v>
      </c>
    </row>
    <row r="170" spans="2:4">
      <c r="B170" s="198"/>
      <c r="C170" s="334">
        <v>0</v>
      </c>
      <c r="D170" s="334">
        <v>0</v>
      </c>
    </row>
    <row r="171" spans="2:4">
      <c r="B171" s="198"/>
      <c r="C171" s="334">
        <v>0</v>
      </c>
      <c r="D171" s="334">
        <v>0</v>
      </c>
    </row>
    <row r="172" spans="2:4">
      <c r="B172" s="198"/>
      <c r="C172" s="334">
        <v>0</v>
      </c>
      <c r="D172" s="334">
        <v>0</v>
      </c>
    </row>
    <row r="173" spans="2:4">
      <c r="B173" s="198"/>
      <c r="C173" s="334">
        <v>0</v>
      </c>
      <c r="D173" s="334">
        <v>0</v>
      </c>
    </row>
    <row r="174" spans="2:4">
      <c r="B174" s="198"/>
      <c r="C174" s="334">
        <v>0</v>
      </c>
      <c r="D174" s="334">
        <v>0</v>
      </c>
    </row>
    <row r="175" spans="2:4">
      <c r="B175" s="198"/>
      <c r="C175" s="334">
        <v>0</v>
      </c>
      <c r="D175" s="334">
        <v>0</v>
      </c>
    </row>
    <row r="176" spans="2:4">
      <c r="B176" s="198"/>
      <c r="C176" s="334">
        <v>0</v>
      </c>
      <c r="D176" s="334">
        <v>0</v>
      </c>
    </row>
    <row r="177" spans="2:4">
      <c r="B177" s="198"/>
      <c r="C177" s="334">
        <v>0</v>
      </c>
      <c r="D177" s="334">
        <v>0</v>
      </c>
    </row>
    <row r="178" spans="2:4">
      <c r="B178" s="198"/>
      <c r="C178" s="334">
        <v>0</v>
      </c>
      <c r="D178" s="334">
        <v>0</v>
      </c>
    </row>
    <row r="179" spans="2:4">
      <c r="B179" s="198"/>
      <c r="C179" s="334">
        <v>0</v>
      </c>
      <c r="D179" s="334">
        <v>0</v>
      </c>
    </row>
    <row r="180" spans="2:4">
      <c r="B180" s="198"/>
      <c r="C180" s="334">
        <v>0</v>
      </c>
      <c r="D180" s="334">
        <v>0</v>
      </c>
    </row>
    <row r="181" spans="2:4">
      <c r="B181" s="198"/>
      <c r="C181" s="334">
        <v>0</v>
      </c>
      <c r="D181" s="334">
        <v>0</v>
      </c>
    </row>
    <row r="182" spans="2:4">
      <c r="B182" s="198"/>
      <c r="C182" s="334">
        <v>0</v>
      </c>
      <c r="D182" s="334">
        <v>0</v>
      </c>
    </row>
    <row r="183" spans="2:4">
      <c r="B183" s="198"/>
      <c r="C183" s="334">
        <v>0</v>
      </c>
      <c r="D183" s="334">
        <v>0</v>
      </c>
    </row>
    <row r="184" spans="2:4">
      <c r="B184" s="198"/>
      <c r="C184" s="334">
        <v>0</v>
      </c>
      <c r="D184" s="334">
        <v>0</v>
      </c>
    </row>
    <row r="185" spans="2:4">
      <c r="B185" s="198"/>
      <c r="C185" s="334">
        <v>0</v>
      </c>
      <c r="D185" s="334">
        <v>0</v>
      </c>
    </row>
    <row r="186" spans="2:4">
      <c r="B186" s="198"/>
      <c r="C186" s="334">
        <v>0</v>
      </c>
      <c r="D186" s="334">
        <v>0</v>
      </c>
    </row>
    <row r="187" spans="2:4">
      <c r="B187" s="198"/>
      <c r="C187" s="334">
        <v>0</v>
      </c>
      <c r="D187" s="334">
        <v>0</v>
      </c>
    </row>
    <row r="188" spans="2:4">
      <c r="B188" s="198"/>
      <c r="C188" s="334">
        <v>0</v>
      </c>
      <c r="D188" s="334">
        <v>0</v>
      </c>
    </row>
    <row r="189" spans="2:4">
      <c r="B189" s="198"/>
      <c r="C189" s="334">
        <v>0</v>
      </c>
      <c r="D189" s="334">
        <v>0</v>
      </c>
    </row>
    <row r="190" spans="2:4">
      <c r="B190" s="198"/>
      <c r="C190" s="334">
        <v>0</v>
      </c>
      <c r="D190" s="334">
        <v>0</v>
      </c>
    </row>
    <row r="191" spans="2:4">
      <c r="B191" s="198"/>
      <c r="C191" s="334">
        <v>0</v>
      </c>
      <c r="D191" s="334">
        <v>0</v>
      </c>
    </row>
    <row r="192" spans="2:4">
      <c r="B192" s="198"/>
      <c r="C192" s="334">
        <v>0</v>
      </c>
      <c r="D192" s="334">
        <v>0</v>
      </c>
    </row>
    <row r="193" spans="2:4">
      <c r="B193" s="198"/>
      <c r="C193" s="334">
        <v>0</v>
      </c>
      <c r="D193" s="334">
        <v>0</v>
      </c>
    </row>
    <row r="194" spans="2:4">
      <c r="B194" s="198"/>
      <c r="C194" s="334">
        <v>0</v>
      </c>
      <c r="D194" s="334">
        <v>0</v>
      </c>
    </row>
    <row r="195" spans="2:4">
      <c r="B195" s="198"/>
      <c r="C195" s="334">
        <v>0</v>
      </c>
      <c r="D195" s="334">
        <v>0</v>
      </c>
    </row>
    <row r="196" spans="2:4">
      <c r="B196" s="198"/>
      <c r="C196" s="334">
        <v>0</v>
      </c>
      <c r="D196" s="334">
        <v>0</v>
      </c>
    </row>
    <row r="197" spans="2:4">
      <c r="B197" s="198"/>
      <c r="C197" s="334">
        <v>0</v>
      </c>
      <c r="D197" s="334">
        <v>0</v>
      </c>
    </row>
    <row r="198" spans="2:4">
      <c r="B198" s="198"/>
      <c r="C198" s="334">
        <v>0</v>
      </c>
      <c r="D198" s="334">
        <v>0</v>
      </c>
    </row>
    <row r="199" spans="2:4">
      <c r="B199" s="198"/>
      <c r="C199" s="334">
        <v>0</v>
      </c>
      <c r="D199" s="334">
        <v>0</v>
      </c>
    </row>
    <row r="200" spans="2:4">
      <c r="B200" s="198"/>
      <c r="C200" s="334">
        <v>0</v>
      </c>
      <c r="D200" s="334">
        <v>0</v>
      </c>
    </row>
    <row r="201" spans="2:4">
      <c r="B201" s="198"/>
      <c r="C201" s="334">
        <v>0</v>
      </c>
      <c r="D201" s="334">
        <v>0</v>
      </c>
    </row>
    <row r="202" spans="2:4">
      <c r="B202" s="198"/>
      <c r="C202" s="334">
        <v>0</v>
      </c>
      <c r="D202" s="334">
        <v>0</v>
      </c>
    </row>
    <row r="203" spans="2:4">
      <c r="B203" s="198"/>
      <c r="C203" s="334">
        <v>0</v>
      </c>
      <c r="D203" s="334">
        <v>0</v>
      </c>
    </row>
    <row r="204" spans="2:4">
      <c r="B204" s="198"/>
      <c r="C204" s="334">
        <v>0</v>
      </c>
      <c r="D204" s="334">
        <v>0</v>
      </c>
    </row>
    <row r="205" spans="2:4">
      <c r="B205" s="198"/>
      <c r="C205" s="334">
        <v>0</v>
      </c>
      <c r="D205" s="334">
        <v>0</v>
      </c>
    </row>
    <row r="206" spans="2:4">
      <c r="B206" s="198"/>
      <c r="C206" s="334">
        <v>0</v>
      </c>
      <c r="D206" s="334">
        <v>0</v>
      </c>
    </row>
    <row r="207" spans="2:4">
      <c r="B207" s="198"/>
      <c r="C207" s="334">
        <v>0</v>
      </c>
      <c r="D207" s="334">
        <v>0</v>
      </c>
    </row>
    <row r="208" spans="2:4">
      <c r="B208" s="198"/>
      <c r="C208" s="334">
        <v>0</v>
      </c>
      <c r="D208" s="334">
        <v>0</v>
      </c>
    </row>
    <row r="209" spans="2:4">
      <c r="B209" s="198"/>
      <c r="C209" s="334">
        <v>0</v>
      </c>
      <c r="D209" s="334">
        <v>0</v>
      </c>
    </row>
    <row r="210" spans="2:4">
      <c r="B210" s="198"/>
      <c r="C210" s="334">
        <v>0</v>
      </c>
      <c r="D210" s="334">
        <v>0</v>
      </c>
    </row>
    <row r="211" spans="2:4">
      <c r="B211" s="198"/>
      <c r="C211" s="334">
        <v>0</v>
      </c>
      <c r="D211" s="334">
        <v>0</v>
      </c>
    </row>
    <row r="212" spans="2:4">
      <c r="B212" s="198"/>
      <c r="C212" s="334">
        <v>0</v>
      </c>
      <c r="D212" s="334">
        <v>0</v>
      </c>
    </row>
    <row r="213" spans="2:4">
      <c r="B213" s="198"/>
      <c r="C213" s="334">
        <v>0</v>
      </c>
      <c r="D213" s="334">
        <v>0</v>
      </c>
    </row>
    <row r="214" spans="2:4">
      <c r="B214" s="198"/>
      <c r="C214" s="334">
        <v>0</v>
      </c>
      <c r="D214" s="334">
        <v>0</v>
      </c>
    </row>
    <row r="215" spans="2:4">
      <c r="B215" s="198"/>
      <c r="C215" s="334">
        <v>0</v>
      </c>
      <c r="D215" s="334">
        <v>0</v>
      </c>
    </row>
    <row r="216" spans="2:4">
      <c r="B216" s="198"/>
      <c r="C216" s="334">
        <v>0</v>
      </c>
      <c r="D216" s="334">
        <v>0</v>
      </c>
    </row>
    <row r="217" spans="2:4">
      <c r="B217" s="198"/>
      <c r="C217" s="334">
        <v>0</v>
      </c>
      <c r="D217" s="334">
        <v>0</v>
      </c>
    </row>
    <row r="218" spans="2:4">
      <c r="B218" s="198"/>
      <c r="C218" s="334">
        <v>0</v>
      </c>
      <c r="D218" s="334">
        <v>0</v>
      </c>
    </row>
    <row r="219" spans="2:4">
      <c r="B219" s="198"/>
      <c r="C219" s="334">
        <v>0</v>
      </c>
      <c r="D219" s="334">
        <v>0</v>
      </c>
    </row>
    <row r="220" spans="2:4">
      <c r="B220" s="198"/>
      <c r="C220" s="334">
        <v>0</v>
      </c>
      <c r="D220" s="334">
        <v>0</v>
      </c>
    </row>
    <row r="221" spans="2:4">
      <c r="B221" s="198"/>
      <c r="C221" s="334">
        <v>0</v>
      </c>
      <c r="D221" s="334">
        <v>0</v>
      </c>
    </row>
    <row r="222" spans="2:4">
      <c r="B222" s="198"/>
      <c r="C222" s="334">
        <v>0</v>
      </c>
      <c r="D222" s="334">
        <v>0</v>
      </c>
    </row>
    <row r="223" spans="2:4">
      <c r="B223" s="198"/>
      <c r="C223" s="334">
        <v>0</v>
      </c>
      <c r="D223" s="334">
        <v>0</v>
      </c>
    </row>
    <row r="224" spans="2:4">
      <c r="B224" s="198"/>
      <c r="C224" s="334">
        <v>0</v>
      </c>
      <c r="D224" s="334">
        <v>0</v>
      </c>
    </row>
    <row r="225" spans="2:4">
      <c r="B225" s="198"/>
      <c r="C225" s="334">
        <v>0</v>
      </c>
      <c r="D225" s="334">
        <v>0</v>
      </c>
    </row>
    <row r="226" spans="2:4">
      <c r="B226" s="198"/>
      <c r="C226" s="334">
        <v>0</v>
      </c>
      <c r="D226" s="334">
        <v>0</v>
      </c>
    </row>
    <row r="227" spans="2:4">
      <c r="B227" s="198"/>
      <c r="C227" s="334">
        <v>0</v>
      </c>
      <c r="D227" s="334">
        <v>0</v>
      </c>
    </row>
    <row r="228" spans="2:4">
      <c r="B228" s="198"/>
      <c r="C228" s="334">
        <v>0</v>
      </c>
      <c r="D228" s="334">
        <v>0</v>
      </c>
    </row>
    <row r="229" spans="2:4">
      <c r="B229" s="198"/>
      <c r="C229" s="334">
        <v>0</v>
      </c>
      <c r="D229" s="334">
        <v>0</v>
      </c>
    </row>
    <row r="230" spans="2:4">
      <c r="B230" s="198"/>
      <c r="C230" s="334">
        <v>0</v>
      </c>
      <c r="D230" s="334">
        <v>0</v>
      </c>
    </row>
    <row r="231" spans="2:4">
      <c r="B231" s="198"/>
      <c r="C231" s="334">
        <v>0</v>
      </c>
      <c r="D231" s="334">
        <v>0</v>
      </c>
    </row>
    <row r="232" spans="2:4">
      <c r="B232" s="198"/>
      <c r="C232" s="334">
        <v>0</v>
      </c>
      <c r="D232" s="334">
        <v>0</v>
      </c>
    </row>
    <row r="233" spans="2:4">
      <c r="B233" s="198"/>
      <c r="C233" s="334">
        <v>0</v>
      </c>
      <c r="D233" s="334">
        <v>0</v>
      </c>
    </row>
    <row r="234" spans="2:4">
      <c r="B234" s="198"/>
      <c r="C234" s="334">
        <v>0</v>
      </c>
      <c r="D234" s="334">
        <v>0</v>
      </c>
    </row>
    <row r="235" spans="2:4">
      <c r="B235" s="198"/>
      <c r="C235" s="334">
        <v>0</v>
      </c>
      <c r="D235" s="334">
        <v>0</v>
      </c>
    </row>
    <row r="236" spans="2:4">
      <c r="B236" s="198"/>
      <c r="C236" s="334">
        <v>0</v>
      </c>
      <c r="D236" s="334">
        <v>0</v>
      </c>
    </row>
    <row r="237" spans="2:4">
      <c r="B237" s="198"/>
      <c r="C237" s="334">
        <v>0</v>
      </c>
      <c r="D237" s="334">
        <v>0</v>
      </c>
    </row>
    <row r="238" spans="2:4">
      <c r="B238" s="198"/>
      <c r="C238" s="334">
        <v>0</v>
      </c>
      <c r="D238" s="334">
        <v>0</v>
      </c>
    </row>
    <row r="239" spans="2:4">
      <c r="B239" s="198"/>
      <c r="C239" s="334">
        <v>0</v>
      </c>
      <c r="D239" s="334">
        <v>0</v>
      </c>
    </row>
    <row r="240" spans="2:4">
      <c r="B240" s="198"/>
      <c r="C240" s="334">
        <v>0</v>
      </c>
      <c r="D240" s="334">
        <v>0</v>
      </c>
    </row>
    <row r="241" spans="2:4">
      <c r="B241" s="198"/>
      <c r="C241" s="334">
        <v>0</v>
      </c>
      <c r="D241" s="334">
        <v>0</v>
      </c>
    </row>
    <row r="242" spans="2:4">
      <c r="B242" s="198"/>
      <c r="C242" s="334">
        <v>0</v>
      </c>
      <c r="D242" s="334">
        <v>0</v>
      </c>
    </row>
    <row r="243" spans="2:4">
      <c r="B243" s="198"/>
      <c r="C243" s="334">
        <v>0</v>
      </c>
      <c r="D243" s="334">
        <v>0</v>
      </c>
    </row>
    <row r="244" spans="2:4">
      <c r="B244" s="198"/>
      <c r="C244" s="334">
        <v>0</v>
      </c>
      <c r="D244" s="334">
        <v>0</v>
      </c>
    </row>
    <row r="245" spans="2:4">
      <c r="B245" s="198"/>
      <c r="C245" s="334">
        <v>0</v>
      </c>
      <c r="D245" s="334">
        <v>0</v>
      </c>
    </row>
    <row r="246" spans="2:4">
      <c r="B246" s="198"/>
      <c r="C246" s="334">
        <v>0</v>
      </c>
      <c r="D246" s="334">
        <v>0</v>
      </c>
    </row>
    <row r="247" spans="2:4">
      <c r="B247" s="198"/>
      <c r="C247" s="334">
        <v>0</v>
      </c>
      <c r="D247" s="334">
        <v>0</v>
      </c>
    </row>
    <row r="248" spans="2:4">
      <c r="B248" s="198"/>
      <c r="C248" s="334">
        <v>0</v>
      </c>
      <c r="D248" s="334">
        <v>0</v>
      </c>
    </row>
    <row r="249" spans="2:4">
      <c r="B249" s="198"/>
      <c r="C249" s="334">
        <v>0</v>
      </c>
      <c r="D249" s="334">
        <v>0</v>
      </c>
    </row>
    <row r="250" spans="2:4">
      <c r="B250" s="198"/>
      <c r="C250" s="334">
        <v>0</v>
      </c>
      <c r="D250" s="334">
        <v>0</v>
      </c>
    </row>
    <row r="251" spans="2:4">
      <c r="B251" s="198"/>
      <c r="C251" s="334">
        <v>0</v>
      </c>
      <c r="D251" s="334">
        <v>0</v>
      </c>
    </row>
    <row r="252" spans="2:4">
      <c r="B252" s="198"/>
      <c r="C252" s="334">
        <v>0</v>
      </c>
      <c r="D252" s="334">
        <v>0</v>
      </c>
    </row>
    <row r="253" spans="2:4">
      <c r="B253" s="198"/>
      <c r="C253" s="334">
        <v>0</v>
      </c>
      <c r="D253" s="334">
        <v>0</v>
      </c>
    </row>
    <row r="254" spans="2:4">
      <c r="B254" s="198"/>
      <c r="C254" s="334">
        <v>0</v>
      </c>
      <c r="D254" s="334">
        <v>0</v>
      </c>
    </row>
    <row r="255" spans="2:4">
      <c r="B255" s="198"/>
      <c r="C255" s="334">
        <v>0</v>
      </c>
      <c r="D255" s="334">
        <v>0</v>
      </c>
    </row>
    <row r="256" spans="2:4">
      <c r="B256" s="198"/>
      <c r="C256" s="334">
        <v>0</v>
      </c>
      <c r="D256" s="334">
        <v>0</v>
      </c>
    </row>
    <row r="257" spans="2:4">
      <c r="B257" s="198"/>
      <c r="C257" s="334">
        <v>0</v>
      </c>
      <c r="D257" s="334">
        <v>0</v>
      </c>
    </row>
    <row r="258" spans="2:4">
      <c r="B258" s="198"/>
      <c r="C258" s="334">
        <v>0</v>
      </c>
      <c r="D258" s="334">
        <v>0</v>
      </c>
    </row>
    <row r="259" spans="2:4">
      <c r="B259" s="198"/>
      <c r="C259" s="334">
        <v>0</v>
      </c>
      <c r="D259" s="334">
        <v>0</v>
      </c>
    </row>
    <row r="260" spans="2:4">
      <c r="B260" s="198"/>
      <c r="C260" s="334">
        <v>0</v>
      </c>
      <c r="D260" s="334">
        <v>0</v>
      </c>
    </row>
    <row r="261" spans="2:4">
      <c r="B261" s="198"/>
      <c r="C261" s="334">
        <v>0</v>
      </c>
      <c r="D261" s="334">
        <v>0</v>
      </c>
    </row>
    <row r="262" spans="2:4">
      <c r="B262" s="198"/>
      <c r="C262" s="334">
        <v>0</v>
      </c>
      <c r="D262" s="334">
        <v>0</v>
      </c>
    </row>
    <row r="263" spans="2:4">
      <c r="B263" s="198"/>
      <c r="C263" s="334">
        <v>0</v>
      </c>
      <c r="D263" s="334">
        <v>0</v>
      </c>
    </row>
    <row r="264" spans="2:4">
      <c r="B264" s="198"/>
      <c r="C264" s="334">
        <v>0</v>
      </c>
      <c r="D264" s="334">
        <v>0</v>
      </c>
    </row>
    <row r="265" spans="2:4">
      <c r="B265" s="198"/>
      <c r="C265" s="334">
        <v>0</v>
      </c>
      <c r="D265" s="334">
        <v>0</v>
      </c>
    </row>
    <row r="266" spans="2:4">
      <c r="B266" s="198"/>
      <c r="C266" s="334">
        <v>0</v>
      </c>
      <c r="D266" s="334">
        <v>0</v>
      </c>
    </row>
    <row r="267" spans="2:4">
      <c r="B267" s="198"/>
      <c r="C267" s="334">
        <v>0</v>
      </c>
      <c r="D267" s="334">
        <v>0</v>
      </c>
    </row>
    <row r="268" spans="2:4">
      <c r="B268" s="198"/>
      <c r="C268" s="334">
        <v>0</v>
      </c>
      <c r="D268" s="334">
        <v>0</v>
      </c>
    </row>
    <row r="269" spans="2:4">
      <c r="B269" s="198"/>
      <c r="C269" s="334">
        <v>0</v>
      </c>
      <c r="D269" s="334">
        <v>0</v>
      </c>
    </row>
    <row r="270" spans="2:4">
      <c r="B270" s="198"/>
      <c r="C270" s="334">
        <v>0</v>
      </c>
      <c r="D270" s="334">
        <v>0</v>
      </c>
    </row>
    <row r="271" spans="2:4">
      <c r="B271" s="198"/>
      <c r="C271" s="334">
        <v>0</v>
      </c>
      <c r="D271" s="334">
        <v>0</v>
      </c>
    </row>
    <row r="272" spans="2:4">
      <c r="B272" s="198"/>
      <c r="C272" s="334">
        <v>0</v>
      </c>
      <c r="D272" s="334">
        <v>0</v>
      </c>
    </row>
    <row r="273" spans="2:4">
      <c r="B273" s="198"/>
      <c r="C273" s="334">
        <v>0</v>
      </c>
      <c r="D273" s="334">
        <v>0</v>
      </c>
    </row>
    <row r="274" spans="2:4">
      <c r="B274" s="198"/>
      <c r="C274" s="334">
        <v>0</v>
      </c>
      <c r="D274" s="334">
        <v>0</v>
      </c>
    </row>
    <row r="275" spans="2:4">
      <c r="B275" s="198"/>
      <c r="C275" s="334">
        <v>0</v>
      </c>
      <c r="D275" s="334">
        <v>0</v>
      </c>
    </row>
    <row r="276" spans="2:4">
      <c r="B276" s="198"/>
      <c r="C276" s="334">
        <v>0</v>
      </c>
      <c r="D276" s="334">
        <v>0</v>
      </c>
    </row>
    <row r="277" spans="2:4">
      <c r="B277" s="198"/>
      <c r="C277" s="334">
        <v>0</v>
      </c>
      <c r="D277" s="334">
        <v>0</v>
      </c>
    </row>
    <row r="278" spans="2:4">
      <c r="B278" s="198"/>
      <c r="C278" s="334">
        <v>0</v>
      </c>
      <c r="D278" s="334">
        <v>0</v>
      </c>
    </row>
    <row r="279" spans="2:4">
      <c r="B279" s="198"/>
      <c r="C279" s="334">
        <v>0</v>
      </c>
      <c r="D279" s="334">
        <v>0</v>
      </c>
    </row>
    <row r="280" spans="2:4">
      <c r="B280" s="198"/>
      <c r="C280" s="334">
        <v>0</v>
      </c>
      <c r="D280" s="334">
        <v>0</v>
      </c>
    </row>
    <row r="281" spans="2:4">
      <c r="B281" s="198"/>
      <c r="C281" s="334">
        <v>0</v>
      </c>
      <c r="D281" s="334">
        <v>0</v>
      </c>
    </row>
    <row r="282" spans="2:4">
      <c r="B282" s="198"/>
      <c r="C282" s="334">
        <v>0</v>
      </c>
      <c r="D282" s="334">
        <v>0</v>
      </c>
    </row>
    <row r="283" spans="2:4">
      <c r="B283" s="198"/>
      <c r="C283" s="334">
        <v>0</v>
      </c>
      <c r="D283" s="334">
        <v>0</v>
      </c>
    </row>
    <row r="284" spans="2:4">
      <c r="B284" s="198"/>
      <c r="C284" s="334">
        <v>0</v>
      </c>
      <c r="D284" s="334">
        <v>0</v>
      </c>
    </row>
    <row r="285" spans="2:4">
      <c r="B285" s="198"/>
      <c r="C285" s="334">
        <v>0</v>
      </c>
      <c r="D285" s="334">
        <v>0</v>
      </c>
    </row>
    <row r="286" spans="2:4">
      <c r="B286" s="198"/>
      <c r="C286" s="334">
        <v>0</v>
      </c>
      <c r="D286" s="334">
        <v>0</v>
      </c>
    </row>
    <row r="287" spans="2:4">
      <c r="B287" s="198"/>
      <c r="C287" s="334">
        <v>0</v>
      </c>
      <c r="D287" s="334">
        <v>0</v>
      </c>
    </row>
    <row r="288" spans="2:4">
      <c r="B288" s="198"/>
      <c r="C288" s="334">
        <v>0</v>
      </c>
      <c r="D288" s="334">
        <v>0</v>
      </c>
    </row>
    <row r="289" spans="2:4">
      <c r="B289" s="198"/>
      <c r="C289" s="334">
        <v>0</v>
      </c>
      <c r="D289" s="334">
        <v>0</v>
      </c>
    </row>
    <row r="290" spans="2:4">
      <c r="B290" s="198"/>
      <c r="C290" s="334">
        <v>0</v>
      </c>
      <c r="D290" s="334">
        <v>0</v>
      </c>
    </row>
    <row r="291" spans="2:4">
      <c r="B291" s="198"/>
      <c r="C291" s="334">
        <v>0</v>
      </c>
      <c r="D291" s="334">
        <v>0</v>
      </c>
    </row>
    <row r="292" spans="2:4">
      <c r="B292" s="198"/>
      <c r="C292" s="334">
        <v>0</v>
      </c>
      <c r="D292" s="334">
        <v>0</v>
      </c>
    </row>
    <row r="293" spans="2:4">
      <c r="B293" s="198"/>
      <c r="C293" s="334">
        <v>0</v>
      </c>
      <c r="D293" s="334">
        <v>0</v>
      </c>
    </row>
    <row r="294" spans="2:4">
      <c r="B294" s="198"/>
      <c r="C294" s="334">
        <v>0</v>
      </c>
      <c r="D294" s="334">
        <v>0</v>
      </c>
    </row>
    <row r="295" spans="2:4">
      <c r="B295" s="198"/>
      <c r="C295" s="334">
        <v>0</v>
      </c>
      <c r="D295" s="334">
        <v>0</v>
      </c>
    </row>
    <row r="296" spans="2:4">
      <c r="B296" s="198"/>
      <c r="C296" s="334">
        <v>0</v>
      </c>
      <c r="D296" s="334">
        <v>0</v>
      </c>
    </row>
    <row r="297" spans="2:4">
      <c r="B297" s="198"/>
      <c r="C297" s="334">
        <v>0</v>
      </c>
      <c r="D297" s="334">
        <v>0</v>
      </c>
    </row>
    <row r="298" spans="2:4">
      <c r="B298" s="198"/>
      <c r="C298" s="334">
        <v>0</v>
      </c>
      <c r="D298" s="334">
        <v>0</v>
      </c>
    </row>
    <row r="299" spans="2:4">
      <c r="B299" s="198"/>
      <c r="C299" s="334">
        <v>0</v>
      </c>
      <c r="D299" s="334">
        <v>0</v>
      </c>
    </row>
    <row r="300" spans="2:4">
      <c r="B300" s="198"/>
      <c r="C300" s="334">
        <v>0</v>
      </c>
      <c r="D300" s="334">
        <v>0</v>
      </c>
    </row>
    <row r="301" spans="2:4">
      <c r="B301" s="198"/>
      <c r="C301" s="334">
        <v>0</v>
      </c>
      <c r="D301" s="334">
        <v>0</v>
      </c>
    </row>
    <row r="302" spans="2:4">
      <c r="B302" s="198"/>
      <c r="C302" s="334">
        <v>0</v>
      </c>
      <c r="D302" s="334">
        <v>0</v>
      </c>
    </row>
    <row r="303" spans="2:4">
      <c r="B303" s="198"/>
      <c r="C303" s="334">
        <v>0</v>
      </c>
      <c r="D303" s="334">
        <v>0</v>
      </c>
    </row>
    <row r="304" spans="2:4">
      <c r="B304" s="198"/>
      <c r="C304" s="334">
        <v>0</v>
      </c>
      <c r="D304" s="334">
        <v>0</v>
      </c>
    </row>
    <row r="305" spans="2:4">
      <c r="B305" s="198"/>
      <c r="C305" s="334">
        <v>0</v>
      </c>
      <c r="D305" s="334">
        <v>0</v>
      </c>
    </row>
    <row r="306" spans="2:4">
      <c r="B306" s="198"/>
      <c r="C306" s="334">
        <v>0</v>
      </c>
      <c r="D306" s="334">
        <v>0</v>
      </c>
    </row>
    <row r="307" spans="2:4">
      <c r="B307" s="198"/>
      <c r="C307" s="334">
        <v>0</v>
      </c>
      <c r="D307" s="334">
        <v>0</v>
      </c>
    </row>
    <row r="308" spans="2:4">
      <c r="B308" s="198"/>
      <c r="C308" s="334">
        <v>0</v>
      </c>
      <c r="D308" s="334">
        <v>0</v>
      </c>
    </row>
    <row r="309" spans="2:4">
      <c r="B309" s="198"/>
      <c r="C309" s="334">
        <v>0</v>
      </c>
      <c r="D309" s="334">
        <v>0</v>
      </c>
    </row>
    <row r="310" spans="2:4">
      <c r="B310" s="198"/>
      <c r="C310" s="334">
        <v>0</v>
      </c>
      <c r="D310" s="334">
        <v>0</v>
      </c>
    </row>
    <row r="311" spans="2:4">
      <c r="B311" s="198"/>
      <c r="C311" s="334">
        <v>0</v>
      </c>
      <c r="D311" s="334">
        <v>0</v>
      </c>
    </row>
    <row r="312" spans="2:4">
      <c r="B312" s="198"/>
      <c r="C312" s="334">
        <v>0</v>
      </c>
      <c r="D312" s="334">
        <v>0</v>
      </c>
    </row>
    <row r="313" spans="2:4">
      <c r="B313" s="198"/>
      <c r="C313" s="334">
        <v>0</v>
      </c>
      <c r="D313" s="334">
        <v>0</v>
      </c>
    </row>
    <row r="314" spans="2:4">
      <c r="B314" s="198"/>
      <c r="C314" s="334">
        <v>0</v>
      </c>
      <c r="D314" s="334">
        <v>0</v>
      </c>
    </row>
    <row r="315" spans="2:4">
      <c r="B315" s="198"/>
      <c r="C315" s="334">
        <v>0</v>
      </c>
      <c r="D315" s="334">
        <v>0</v>
      </c>
    </row>
    <row r="316" spans="2:4">
      <c r="B316" s="198"/>
      <c r="C316" s="334">
        <v>0</v>
      </c>
      <c r="D316" s="334">
        <v>0</v>
      </c>
    </row>
    <row r="317" spans="2:4">
      <c r="B317" s="198"/>
      <c r="C317" s="334">
        <v>0</v>
      </c>
      <c r="D317" s="334">
        <v>0</v>
      </c>
    </row>
    <row r="318" spans="2:4">
      <c r="B318" s="198"/>
      <c r="C318" s="334">
        <v>0</v>
      </c>
      <c r="D318" s="334">
        <v>0</v>
      </c>
    </row>
    <row r="319" spans="2:4">
      <c r="B319" s="198"/>
      <c r="C319" s="334">
        <v>0</v>
      </c>
      <c r="D319" s="334">
        <v>0</v>
      </c>
    </row>
    <row r="320" spans="2:4">
      <c r="B320" s="198"/>
      <c r="C320" s="334">
        <v>0</v>
      </c>
      <c r="D320" s="334">
        <v>0</v>
      </c>
    </row>
    <row r="321" spans="2:4">
      <c r="B321" s="198"/>
      <c r="C321" s="334">
        <v>0</v>
      </c>
      <c r="D321" s="334">
        <v>0</v>
      </c>
    </row>
    <row r="322" spans="2:4">
      <c r="B322" s="198"/>
      <c r="C322" s="334">
        <v>0</v>
      </c>
      <c r="D322" s="334">
        <v>0</v>
      </c>
    </row>
    <row r="323" spans="2:4">
      <c r="B323" s="198"/>
      <c r="C323" s="334">
        <v>0</v>
      </c>
      <c r="D323" s="334">
        <v>0</v>
      </c>
    </row>
    <row r="324" spans="2:4">
      <c r="B324" s="198"/>
      <c r="C324" s="334">
        <v>0</v>
      </c>
      <c r="D324" s="334">
        <v>0</v>
      </c>
    </row>
    <row r="325" spans="2:4">
      <c r="B325" s="198"/>
      <c r="C325" s="334">
        <v>0</v>
      </c>
      <c r="D325" s="334">
        <v>0</v>
      </c>
    </row>
    <row r="326" spans="2:4">
      <c r="B326" s="198"/>
      <c r="C326" s="334">
        <v>0</v>
      </c>
      <c r="D326" s="334">
        <v>0</v>
      </c>
    </row>
    <row r="327" spans="2:4">
      <c r="B327" s="198"/>
      <c r="C327" s="334">
        <v>0</v>
      </c>
      <c r="D327" s="334">
        <v>0</v>
      </c>
    </row>
    <row r="328" spans="2:4">
      <c r="B328" s="198"/>
      <c r="C328" s="334">
        <v>0</v>
      </c>
      <c r="D328" s="334">
        <v>0</v>
      </c>
    </row>
    <row r="329" spans="2:4">
      <c r="B329" s="198"/>
      <c r="C329" s="334">
        <v>0</v>
      </c>
      <c r="D329" s="334">
        <v>0</v>
      </c>
    </row>
    <row r="330" spans="2:4">
      <c r="B330" s="198"/>
      <c r="C330" s="334">
        <v>0</v>
      </c>
      <c r="D330" s="334">
        <v>0</v>
      </c>
    </row>
    <row r="331" spans="2:4">
      <c r="B331" s="198"/>
      <c r="C331" s="334">
        <v>0</v>
      </c>
      <c r="D331" s="334">
        <v>0</v>
      </c>
    </row>
    <row r="332" spans="2:4">
      <c r="B332" s="198"/>
      <c r="C332" s="334">
        <v>0</v>
      </c>
      <c r="D332" s="334">
        <v>0</v>
      </c>
    </row>
    <row r="333" spans="2:4">
      <c r="B333" s="198"/>
      <c r="C333" s="334">
        <v>0</v>
      </c>
      <c r="D333" s="334">
        <v>0</v>
      </c>
    </row>
    <row r="334" spans="2:4">
      <c r="B334" s="198"/>
      <c r="C334" s="334">
        <v>0</v>
      </c>
      <c r="D334" s="334">
        <v>0</v>
      </c>
    </row>
    <row r="335" spans="2:4">
      <c r="B335" s="198"/>
      <c r="C335" s="334">
        <v>0</v>
      </c>
      <c r="D335" s="334">
        <v>0</v>
      </c>
    </row>
    <row r="336" spans="2:4">
      <c r="B336" s="198"/>
      <c r="C336" s="334">
        <v>0</v>
      </c>
      <c r="D336" s="334">
        <v>0</v>
      </c>
    </row>
    <row r="337" spans="2:5">
      <c r="B337" s="198"/>
      <c r="C337" s="334">
        <v>0</v>
      </c>
      <c r="D337" s="334">
        <v>0</v>
      </c>
    </row>
    <row r="338" spans="2:5">
      <c r="B338" s="198"/>
      <c r="C338" s="334">
        <v>0</v>
      </c>
      <c r="D338" s="334">
        <v>0</v>
      </c>
    </row>
    <row r="339" spans="2:5">
      <c r="B339" s="198"/>
      <c r="C339" s="334">
        <v>0</v>
      </c>
      <c r="D339" s="334">
        <v>0</v>
      </c>
    </row>
    <row r="340" spans="2:5">
      <c r="B340" s="198"/>
      <c r="C340" s="334">
        <v>0</v>
      </c>
      <c r="D340" s="334">
        <v>0</v>
      </c>
    </row>
    <row r="341" spans="2:5">
      <c r="B341" s="198"/>
      <c r="C341" s="334">
        <v>0</v>
      </c>
      <c r="D341" s="334">
        <v>0</v>
      </c>
    </row>
    <row r="342" spans="2:5">
      <c r="B342" s="198"/>
      <c r="C342" s="334">
        <v>0</v>
      </c>
      <c r="D342" s="334">
        <v>0</v>
      </c>
    </row>
    <row r="343" spans="2:5">
      <c r="B343" s="198"/>
      <c r="C343" s="334">
        <v>0</v>
      </c>
      <c r="D343" s="334">
        <v>0</v>
      </c>
    </row>
    <row r="344" spans="2:5">
      <c r="B344" s="198"/>
      <c r="C344" s="334">
        <v>0</v>
      </c>
      <c r="D344" s="334">
        <v>0</v>
      </c>
    </row>
    <row r="345" spans="2:5">
      <c r="B345" s="198"/>
      <c r="C345" s="334">
        <v>0</v>
      </c>
      <c r="D345" s="334">
        <v>0</v>
      </c>
    </row>
    <row r="346" spans="2:5">
      <c r="B346" s="198"/>
      <c r="C346" s="334">
        <v>0</v>
      </c>
      <c r="D346" s="334">
        <v>0</v>
      </c>
    </row>
    <row r="347" spans="2:5">
      <c r="B347" s="198"/>
      <c r="C347" s="334">
        <v>0</v>
      </c>
      <c r="D347" s="334">
        <v>0</v>
      </c>
    </row>
    <row r="348" spans="2:5">
      <c r="B348" s="198"/>
      <c r="C348" s="334">
        <v>0</v>
      </c>
      <c r="D348" s="334">
        <v>0</v>
      </c>
    </row>
    <row r="349" spans="2:5">
      <c r="B349" s="198"/>
      <c r="C349" s="334">
        <v>0</v>
      </c>
      <c r="D349" s="334">
        <v>0</v>
      </c>
    </row>
    <row r="350" spans="2:5">
      <c r="B350" s="337" t="s">
        <v>105</v>
      </c>
      <c r="C350" s="335">
        <f>SUM(C15:C349)</f>
        <v>730077.35000000068</v>
      </c>
      <c r="D350" s="335">
        <f>SUM(D15:D349)</f>
        <v>987648.99</v>
      </c>
    </row>
    <row r="351" spans="2:5">
      <c r="B351" s="829" t="s">
        <v>140</v>
      </c>
      <c r="C351" s="829"/>
      <c r="D351" s="336">
        <f>D13-C350+D350</f>
        <v>986279.92999999935</v>
      </c>
      <c r="E351" s="322"/>
    </row>
    <row r="356" spans="2:4">
      <c r="B356" s="822" t="s">
        <v>141</v>
      </c>
      <c r="C356" s="822"/>
      <c r="D356" s="822"/>
    </row>
    <row r="357" spans="2:4">
      <c r="B357" s="823" t="s">
        <v>142</v>
      </c>
      <c r="C357" s="823"/>
      <c r="D357" s="823"/>
    </row>
  </sheetData>
  <sheetProtection password="B090" sheet="1" objects="1" scenarios="1"/>
  <mergeCells count="9">
    <mergeCell ref="A3:E3"/>
    <mergeCell ref="B13:C13"/>
    <mergeCell ref="B351:C351"/>
    <mergeCell ref="B356:D356"/>
    <mergeCell ref="B357:D357"/>
    <mergeCell ref="A8:E8"/>
    <mergeCell ref="A10:E10"/>
    <mergeCell ref="A5:E5"/>
    <mergeCell ref="A4:E4"/>
  </mergeCells>
  <pageMargins left="0.51181102362204722" right="0.51181102362204722" top="0.78740157480314965" bottom="0.78740157480314965" header="0.31496062992125984" footer="0.31496062992125984"/>
  <pageSetup paperSize="9" scale="64" orientation="portrait" r:id="rId1"/>
  <rowBreaks count="3" manualBreakCount="3">
    <brk id="74" max="16383" man="1"/>
    <brk id="140" max="16383" man="1"/>
    <brk id="20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56"/>
  <sheetViews>
    <sheetView workbookViewId="0">
      <selection activeCell="D36" sqref="D36"/>
    </sheetView>
  </sheetViews>
  <sheetFormatPr defaultColWidth="9.140625" defaultRowHeight="15"/>
  <cols>
    <col min="1" max="1" width="25.5703125" style="1" customWidth="1"/>
    <col min="2" max="4" width="29.140625" style="1" customWidth="1"/>
    <col min="5" max="5" width="26.28515625" style="1" customWidth="1"/>
    <col min="6" max="16384" width="9.140625" style="1"/>
  </cols>
  <sheetData>
    <row r="3" spans="1:5" ht="15.75">
      <c r="B3" s="827" t="s">
        <v>0</v>
      </c>
      <c r="C3" s="827"/>
      <c r="D3" s="827"/>
    </row>
    <row r="4" spans="1:5" ht="15.75">
      <c r="B4" s="827" t="s">
        <v>1</v>
      </c>
      <c r="C4" s="827"/>
      <c r="D4" s="827"/>
    </row>
    <row r="5" spans="1:5" ht="15.75">
      <c r="B5" s="827" t="s">
        <v>4</v>
      </c>
      <c r="C5" s="827"/>
      <c r="D5" s="827"/>
    </row>
    <row r="8" spans="1:5" ht="50.25" customHeight="1">
      <c r="A8" s="830" t="s">
        <v>135</v>
      </c>
      <c r="B8" s="835"/>
      <c r="C8" s="835"/>
      <c r="D8" s="835"/>
      <c r="E8" s="835"/>
    </row>
    <row r="10" spans="1:5" ht="46.5" customHeight="1">
      <c r="A10" s="836" t="s">
        <v>136</v>
      </c>
      <c r="B10" s="837"/>
      <c r="C10" s="837"/>
      <c r="D10" s="837"/>
      <c r="E10" s="837"/>
    </row>
    <row r="13" spans="1:5">
      <c r="B13" s="828" t="s">
        <v>137</v>
      </c>
      <c r="C13" s="828"/>
      <c r="D13" s="130">
        <v>0</v>
      </c>
    </row>
    <row r="14" spans="1:5">
      <c r="B14" s="131" t="s">
        <v>123</v>
      </c>
      <c r="C14" s="131" t="s">
        <v>138</v>
      </c>
      <c r="D14" s="131" t="s">
        <v>139</v>
      </c>
    </row>
    <row r="15" spans="1:5">
      <c r="B15" s="5"/>
      <c r="C15" s="132">
        <v>0</v>
      </c>
      <c r="D15" s="132">
        <v>0</v>
      </c>
    </row>
    <row r="16" spans="1:5">
      <c r="B16" s="5"/>
      <c r="C16" s="132">
        <v>0</v>
      </c>
      <c r="D16" s="132">
        <v>0</v>
      </c>
    </row>
    <row r="17" spans="2:4">
      <c r="B17" s="5"/>
      <c r="C17" s="132">
        <v>0</v>
      </c>
      <c r="D17" s="132">
        <v>0</v>
      </c>
    </row>
    <row r="18" spans="2:4">
      <c r="B18" s="5"/>
      <c r="C18" s="132">
        <v>0</v>
      </c>
      <c r="D18" s="132">
        <v>0</v>
      </c>
    </row>
    <row r="19" spans="2:4">
      <c r="B19" s="5"/>
      <c r="C19" s="132">
        <v>0</v>
      </c>
      <c r="D19" s="132">
        <v>0</v>
      </c>
    </row>
    <row r="20" spans="2:4">
      <c r="B20" s="5"/>
      <c r="C20" s="132">
        <v>0</v>
      </c>
      <c r="D20" s="132">
        <v>0</v>
      </c>
    </row>
    <row r="21" spans="2:4">
      <c r="B21" s="5"/>
      <c r="C21" s="132">
        <v>0</v>
      </c>
      <c r="D21" s="132">
        <v>0</v>
      </c>
    </row>
    <row r="22" spans="2:4">
      <c r="B22" s="5"/>
      <c r="C22" s="132">
        <v>0</v>
      </c>
      <c r="D22" s="132">
        <v>0</v>
      </c>
    </row>
    <row r="23" spans="2:4">
      <c r="B23" s="5"/>
      <c r="C23" s="132">
        <v>0</v>
      </c>
      <c r="D23" s="132">
        <v>0</v>
      </c>
    </row>
    <row r="24" spans="2:4">
      <c r="B24" s="5"/>
      <c r="C24" s="132">
        <v>0</v>
      </c>
      <c r="D24" s="132">
        <v>0</v>
      </c>
    </row>
    <row r="25" spans="2:4">
      <c r="B25" s="5"/>
      <c r="C25" s="132">
        <v>0</v>
      </c>
      <c r="D25" s="132">
        <v>0</v>
      </c>
    </row>
    <row r="26" spans="2:4">
      <c r="B26" s="5"/>
      <c r="C26" s="132">
        <v>0</v>
      </c>
      <c r="D26" s="132">
        <v>0</v>
      </c>
    </row>
    <row r="27" spans="2:4">
      <c r="B27" s="5"/>
      <c r="C27" s="132">
        <v>0</v>
      </c>
      <c r="D27" s="132">
        <v>0</v>
      </c>
    </row>
    <row r="28" spans="2:4">
      <c r="B28" s="5"/>
      <c r="C28" s="132">
        <v>0</v>
      </c>
      <c r="D28" s="132">
        <v>0</v>
      </c>
    </row>
    <row r="29" spans="2:4">
      <c r="B29" s="5"/>
      <c r="C29" s="132">
        <v>0</v>
      </c>
      <c r="D29" s="132">
        <v>0</v>
      </c>
    </row>
    <row r="30" spans="2:4">
      <c r="B30" s="5"/>
      <c r="C30" s="132">
        <v>0</v>
      </c>
      <c r="D30" s="132">
        <v>0</v>
      </c>
    </row>
    <row r="31" spans="2:4">
      <c r="B31" s="5"/>
      <c r="C31" s="132">
        <v>0</v>
      </c>
      <c r="D31" s="132">
        <v>0</v>
      </c>
    </row>
    <row r="32" spans="2:4">
      <c r="B32" s="5"/>
      <c r="C32" s="132">
        <v>0</v>
      </c>
      <c r="D32" s="132">
        <v>0</v>
      </c>
    </row>
    <row r="33" spans="2:4">
      <c r="B33" s="5"/>
      <c r="C33" s="132">
        <v>0</v>
      </c>
      <c r="D33" s="132">
        <v>0</v>
      </c>
    </row>
    <row r="34" spans="2:4">
      <c r="B34" s="5"/>
      <c r="C34" s="132">
        <v>0</v>
      </c>
      <c r="D34" s="132">
        <v>0</v>
      </c>
    </row>
    <row r="35" spans="2:4">
      <c r="B35" s="5"/>
      <c r="C35" s="132">
        <v>0</v>
      </c>
      <c r="D35" s="132">
        <v>0</v>
      </c>
    </row>
    <row r="36" spans="2:4">
      <c r="B36" s="5"/>
      <c r="C36" s="132">
        <v>0</v>
      </c>
      <c r="D36" s="132">
        <v>0</v>
      </c>
    </row>
    <row r="37" spans="2:4">
      <c r="B37" s="5"/>
      <c r="C37" s="132">
        <v>0</v>
      </c>
      <c r="D37" s="132">
        <v>0</v>
      </c>
    </row>
    <row r="38" spans="2:4">
      <c r="B38" s="5"/>
      <c r="C38" s="132">
        <v>0</v>
      </c>
      <c r="D38" s="132">
        <v>0</v>
      </c>
    </row>
    <row r="39" spans="2:4">
      <c r="B39" s="5"/>
      <c r="C39" s="132">
        <v>0</v>
      </c>
      <c r="D39" s="132">
        <v>0</v>
      </c>
    </row>
    <row r="40" spans="2:4">
      <c r="B40" s="5"/>
      <c r="C40" s="132">
        <v>0</v>
      </c>
      <c r="D40" s="132">
        <v>0</v>
      </c>
    </row>
    <row r="41" spans="2:4">
      <c r="B41" s="5"/>
      <c r="C41" s="132">
        <v>0</v>
      </c>
      <c r="D41" s="132">
        <v>0</v>
      </c>
    </row>
    <row r="42" spans="2:4">
      <c r="B42" s="5"/>
      <c r="C42" s="132">
        <v>0</v>
      </c>
      <c r="D42" s="132">
        <v>0</v>
      </c>
    </row>
    <row r="43" spans="2:4">
      <c r="B43" s="5"/>
      <c r="C43" s="132">
        <v>0</v>
      </c>
      <c r="D43" s="132">
        <v>0</v>
      </c>
    </row>
    <row r="44" spans="2:4">
      <c r="B44" s="5"/>
      <c r="C44" s="132">
        <v>0</v>
      </c>
      <c r="D44" s="132">
        <v>0</v>
      </c>
    </row>
    <row r="45" spans="2:4">
      <c r="B45" s="5"/>
      <c r="C45" s="132">
        <v>0</v>
      </c>
      <c r="D45" s="132">
        <v>0</v>
      </c>
    </row>
    <row r="46" spans="2:4">
      <c r="B46" s="5"/>
      <c r="C46" s="132">
        <v>0</v>
      </c>
      <c r="D46" s="132">
        <v>0</v>
      </c>
    </row>
    <row r="47" spans="2:4">
      <c r="B47" s="5"/>
      <c r="C47" s="132">
        <v>0</v>
      </c>
      <c r="D47" s="132">
        <v>0</v>
      </c>
    </row>
    <row r="48" spans="2:4">
      <c r="B48" s="5"/>
      <c r="C48" s="132">
        <v>0</v>
      </c>
      <c r="D48" s="132">
        <v>0</v>
      </c>
    </row>
    <row r="49" spans="2:4">
      <c r="B49" s="5"/>
      <c r="C49" s="132">
        <v>0</v>
      </c>
      <c r="D49" s="132">
        <v>0</v>
      </c>
    </row>
    <row r="50" spans="2:4">
      <c r="B50" s="5"/>
      <c r="C50" s="132">
        <v>0</v>
      </c>
      <c r="D50" s="132">
        <v>0</v>
      </c>
    </row>
    <row r="51" spans="2:4">
      <c r="B51" s="5"/>
      <c r="C51" s="132">
        <v>0</v>
      </c>
      <c r="D51" s="132">
        <v>0</v>
      </c>
    </row>
    <row r="52" spans="2:4">
      <c r="B52" s="5"/>
      <c r="C52" s="132">
        <v>0</v>
      </c>
      <c r="D52" s="132">
        <v>0</v>
      </c>
    </row>
    <row r="53" spans="2:4">
      <c r="B53" s="5"/>
      <c r="C53" s="132">
        <v>0</v>
      </c>
      <c r="D53" s="132">
        <v>0</v>
      </c>
    </row>
    <row r="54" spans="2:4">
      <c r="B54" s="5"/>
      <c r="C54" s="132">
        <v>0</v>
      </c>
      <c r="D54" s="132">
        <v>0</v>
      </c>
    </row>
    <row r="55" spans="2:4">
      <c r="B55" s="5"/>
      <c r="C55" s="132">
        <v>0</v>
      </c>
      <c r="D55" s="132">
        <v>0</v>
      </c>
    </row>
    <row r="56" spans="2:4">
      <c r="B56" s="5"/>
      <c r="C56" s="132">
        <v>0</v>
      </c>
      <c r="D56" s="132">
        <v>0</v>
      </c>
    </row>
    <row r="57" spans="2:4">
      <c r="B57" s="5"/>
      <c r="C57" s="132">
        <v>0</v>
      </c>
      <c r="D57" s="132">
        <v>0</v>
      </c>
    </row>
    <row r="58" spans="2:4">
      <c r="B58" s="5"/>
      <c r="C58" s="132">
        <v>0</v>
      </c>
      <c r="D58" s="132">
        <v>0</v>
      </c>
    </row>
    <row r="59" spans="2:4">
      <c r="B59" s="5"/>
      <c r="C59" s="132">
        <v>0</v>
      </c>
      <c r="D59" s="132">
        <v>0</v>
      </c>
    </row>
    <row r="60" spans="2:4">
      <c r="B60" s="5"/>
      <c r="C60" s="132">
        <v>0</v>
      </c>
      <c r="D60" s="132">
        <v>0</v>
      </c>
    </row>
    <row r="61" spans="2:4">
      <c r="B61" s="5"/>
      <c r="C61" s="132">
        <v>0</v>
      </c>
      <c r="D61" s="132">
        <v>0</v>
      </c>
    </row>
    <row r="62" spans="2:4">
      <c r="B62" s="5"/>
      <c r="C62" s="132">
        <v>0</v>
      </c>
      <c r="D62" s="132">
        <v>0</v>
      </c>
    </row>
    <row r="63" spans="2:4">
      <c r="B63" s="5"/>
      <c r="C63" s="132">
        <v>0</v>
      </c>
      <c r="D63" s="132">
        <v>0</v>
      </c>
    </row>
    <row r="64" spans="2:4">
      <c r="B64" s="5"/>
      <c r="C64" s="132">
        <v>0</v>
      </c>
      <c r="D64" s="132">
        <v>0</v>
      </c>
    </row>
    <row r="65" spans="2:4">
      <c r="B65" s="5"/>
      <c r="C65" s="132">
        <v>0</v>
      </c>
      <c r="D65" s="132">
        <v>0</v>
      </c>
    </row>
    <row r="66" spans="2:4">
      <c r="B66" s="5"/>
      <c r="C66" s="132">
        <v>0</v>
      </c>
      <c r="D66" s="132">
        <v>0</v>
      </c>
    </row>
    <row r="67" spans="2:4">
      <c r="B67" s="5"/>
      <c r="C67" s="132">
        <v>0</v>
      </c>
      <c r="D67" s="132">
        <v>0</v>
      </c>
    </row>
    <row r="68" spans="2:4">
      <c r="B68" s="5"/>
      <c r="C68" s="132">
        <v>0</v>
      </c>
      <c r="D68" s="132">
        <v>0</v>
      </c>
    </row>
    <row r="69" spans="2:4">
      <c r="B69" s="5"/>
      <c r="C69" s="132">
        <v>0</v>
      </c>
      <c r="D69" s="132">
        <v>0</v>
      </c>
    </row>
    <row r="70" spans="2:4">
      <c r="B70" s="5"/>
      <c r="C70" s="132">
        <v>0</v>
      </c>
      <c r="D70" s="132">
        <v>0</v>
      </c>
    </row>
    <row r="71" spans="2:4">
      <c r="B71" s="5"/>
      <c r="C71" s="132">
        <v>0</v>
      </c>
      <c r="D71" s="132">
        <v>0</v>
      </c>
    </row>
    <row r="72" spans="2:4">
      <c r="B72" s="5"/>
      <c r="C72" s="132">
        <v>0</v>
      </c>
      <c r="D72" s="132">
        <v>0</v>
      </c>
    </row>
    <row r="73" spans="2:4">
      <c r="B73" s="5"/>
      <c r="C73" s="132">
        <v>0</v>
      </c>
      <c r="D73" s="132">
        <v>0</v>
      </c>
    </row>
    <row r="74" spans="2:4">
      <c r="B74" s="5"/>
      <c r="C74" s="132">
        <v>0</v>
      </c>
      <c r="D74" s="132">
        <v>0</v>
      </c>
    </row>
    <row r="75" spans="2:4">
      <c r="B75" s="5"/>
      <c r="C75" s="132">
        <v>0</v>
      </c>
      <c r="D75" s="132">
        <v>0</v>
      </c>
    </row>
    <row r="76" spans="2:4">
      <c r="B76" s="5"/>
      <c r="C76" s="132">
        <v>0</v>
      </c>
      <c r="D76" s="132">
        <v>0</v>
      </c>
    </row>
    <row r="77" spans="2:4">
      <c r="B77" s="5"/>
      <c r="C77" s="132">
        <v>0</v>
      </c>
      <c r="D77" s="132">
        <v>0</v>
      </c>
    </row>
    <row r="78" spans="2:4">
      <c r="B78" s="5"/>
      <c r="C78" s="132">
        <v>0</v>
      </c>
      <c r="D78" s="132">
        <v>0</v>
      </c>
    </row>
    <row r="79" spans="2:4">
      <c r="B79" s="5"/>
      <c r="C79" s="132">
        <v>0</v>
      </c>
      <c r="D79" s="132">
        <v>0</v>
      </c>
    </row>
    <row r="80" spans="2:4">
      <c r="B80" s="5"/>
      <c r="C80" s="132">
        <v>0</v>
      </c>
      <c r="D80" s="132">
        <v>0</v>
      </c>
    </row>
    <row r="81" spans="2:4">
      <c r="B81" s="5"/>
      <c r="C81" s="132">
        <v>0</v>
      </c>
      <c r="D81" s="132">
        <v>0</v>
      </c>
    </row>
    <row r="82" spans="2:4">
      <c r="B82" s="5"/>
      <c r="C82" s="132">
        <v>0</v>
      </c>
      <c r="D82" s="132">
        <v>0</v>
      </c>
    </row>
    <row r="83" spans="2:4">
      <c r="B83" s="5"/>
      <c r="C83" s="132">
        <v>0</v>
      </c>
      <c r="D83" s="132">
        <v>0</v>
      </c>
    </row>
    <row r="84" spans="2:4">
      <c r="B84" s="5"/>
      <c r="C84" s="132">
        <v>0</v>
      </c>
      <c r="D84" s="132">
        <v>0</v>
      </c>
    </row>
    <row r="85" spans="2:4">
      <c r="B85" s="5"/>
      <c r="C85" s="132">
        <v>0</v>
      </c>
      <c r="D85" s="132">
        <v>0</v>
      </c>
    </row>
    <row r="86" spans="2:4">
      <c r="B86" s="5"/>
      <c r="C86" s="132">
        <v>0</v>
      </c>
      <c r="D86" s="132">
        <v>0</v>
      </c>
    </row>
    <row r="87" spans="2:4">
      <c r="B87" s="5"/>
      <c r="C87" s="132">
        <v>0</v>
      </c>
      <c r="D87" s="132">
        <v>0</v>
      </c>
    </row>
    <row r="88" spans="2:4">
      <c r="B88" s="5"/>
      <c r="C88" s="132">
        <v>0</v>
      </c>
      <c r="D88" s="132">
        <v>0</v>
      </c>
    </row>
    <row r="89" spans="2:4">
      <c r="B89" s="5"/>
      <c r="C89" s="132">
        <v>0</v>
      </c>
      <c r="D89" s="132">
        <v>0</v>
      </c>
    </row>
    <row r="90" spans="2:4">
      <c r="B90" s="5"/>
      <c r="C90" s="132">
        <v>0</v>
      </c>
      <c r="D90" s="132">
        <v>0</v>
      </c>
    </row>
    <row r="91" spans="2:4">
      <c r="B91" s="5"/>
      <c r="C91" s="132">
        <v>0</v>
      </c>
      <c r="D91" s="132">
        <v>0</v>
      </c>
    </row>
    <row r="92" spans="2:4">
      <c r="B92" s="5"/>
      <c r="C92" s="132">
        <v>0</v>
      </c>
      <c r="D92" s="132">
        <v>0</v>
      </c>
    </row>
    <row r="93" spans="2:4">
      <c r="B93" s="5"/>
      <c r="C93" s="132">
        <v>0</v>
      </c>
      <c r="D93" s="132">
        <v>0</v>
      </c>
    </row>
    <row r="94" spans="2:4">
      <c r="B94" s="5"/>
      <c r="C94" s="132">
        <v>0</v>
      </c>
      <c r="D94" s="132">
        <v>0</v>
      </c>
    </row>
    <row r="95" spans="2:4">
      <c r="B95" s="5"/>
      <c r="C95" s="132">
        <v>0</v>
      </c>
      <c r="D95" s="132">
        <v>0</v>
      </c>
    </row>
    <row r="96" spans="2:4">
      <c r="B96" s="5"/>
      <c r="C96" s="132">
        <v>0</v>
      </c>
      <c r="D96" s="132">
        <v>0</v>
      </c>
    </row>
    <row r="97" spans="2:4">
      <c r="B97" s="5"/>
      <c r="C97" s="132">
        <v>0</v>
      </c>
      <c r="D97" s="132">
        <v>0</v>
      </c>
    </row>
    <row r="98" spans="2:4">
      <c r="B98" s="5"/>
      <c r="C98" s="132">
        <v>0</v>
      </c>
      <c r="D98" s="132">
        <v>0</v>
      </c>
    </row>
    <row r="99" spans="2:4">
      <c r="B99" s="5"/>
      <c r="C99" s="132">
        <v>0</v>
      </c>
      <c r="D99" s="132">
        <v>0</v>
      </c>
    </row>
    <row r="100" spans="2:4">
      <c r="B100" s="5"/>
      <c r="C100" s="132">
        <v>0</v>
      </c>
      <c r="D100" s="132">
        <v>0</v>
      </c>
    </row>
    <row r="101" spans="2:4">
      <c r="B101" s="5"/>
      <c r="C101" s="132">
        <v>0</v>
      </c>
      <c r="D101" s="132">
        <v>0</v>
      </c>
    </row>
    <row r="102" spans="2:4">
      <c r="B102" s="5"/>
      <c r="C102" s="132">
        <v>0</v>
      </c>
      <c r="D102" s="132">
        <v>0</v>
      </c>
    </row>
    <row r="103" spans="2:4">
      <c r="B103" s="5"/>
      <c r="C103" s="132">
        <v>0</v>
      </c>
      <c r="D103" s="132">
        <v>0</v>
      </c>
    </row>
    <row r="104" spans="2:4">
      <c r="B104" s="5"/>
      <c r="C104" s="132">
        <v>0</v>
      </c>
      <c r="D104" s="132">
        <v>0</v>
      </c>
    </row>
    <row r="105" spans="2:4">
      <c r="B105" s="5"/>
      <c r="C105" s="132">
        <v>0</v>
      </c>
      <c r="D105" s="132">
        <v>0</v>
      </c>
    </row>
    <row r="106" spans="2:4">
      <c r="B106" s="5"/>
      <c r="C106" s="132">
        <v>0</v>
      </c>
      <c r="D106" s="132">
        <v>0</v>
      </c>
    </row>
    <row r="107" spans="2:4">
      <c r="B107" s="5"/>
      <c r="C107" s="132">
        <v>0</v>
      </c>
      <c r="D107" s="132">
        <v>0</v>
      </c>
    </row>
    <row r="108" spans="2:4">
      <c r="B108" s="5"/>
      <c r="C108" s="132">
        <v>0</v>
      </c>
      <c r="D108" s="132">
        <v>0</v>
      </c>
    </row>
    <row r="109" spans="2:4">
      <c r="B109" s="5"/>
      <c r="C109" s="132">
        <v>0</v>
      </c>
      <c r="D109" s="132">
        <v>0</v>
      </c>
    </row>
    <row r="110" spans="2:4">
      <c r="B110" s="5"/>
      <c r="C110" s="132">
        <v>0</v>
      </c>
      <c r="D110" s="132">
        <v>0</v>
      </c>
    </row>
    <row r="111" spans="2:4">
      <c r="B111" s="5"/>
      <c r="C111" s="132">
        <v>0</v>
      </c>
      <c r="D111" s="132">
        <v>0</v>
      </c>
    </row>
    <row r="112" spans="2:4">
      <c r="B112" s="5"/>
      <c r="C112" s="132">
        <v>0</v>
      </c>
      <c r="D112" s="132">
        <v>0</v>
      </c>
    </row>
    <row r="113" spans="2:4">
      <c r="B113" s="5"/>
      <c r="C113" s="132">
        <v>0</v>
      </c>
      <c r="D113" s="132">
        <v>0</v>
      </c>
    </row>
    <row r="114" spans="2:4">
      <c r="B114" s="5"/>
      <c r="C114" s="132">
        <v>0</v>
      </c>
      <c r="D114" s="132">
        <v>0</v>
      </c>
    </row>
    <row r="115" spans="2:4">
      <c r="B115" s="5"/>
      <c r="C115" s="132">
        <v>0</v>
      </c>
      <c r="D115" s="132">
        <v>0</v>
      </c>
    </row>
    <row r="116" spans="2:4">
      <c r="B116" s="5"/>
      <c r="C116" s="132">
        <v>0</v>
      </c>
      <c r="D116" s="132">
        <v>0</v>
      </c>
    </row>
    <row r="117" spans="2:4">
      <c r="B117" s="5"/>
      <c r="C117" s="132">
        <v>0</v>
      </c>
      <c r="D117" s="132">
        <v>0</v>
      </c>
    </row>
    <row r="118" spans="2:4">
      <c r="B118" s="5"/>
      <c r="C118" s="132">
        <v>0</v>
      </c>
      <c r="D118" s="132">
        <v>0</v>
      </c>
    </row>
    <row r="119" spans="2:4">
      <c r="B119" s="5"/>
      <c r="C119" s="132">
        <v>0</v>
      </c>
      <c r="D119" s="132">
        <v>0</v>
      </c>
    </row>
    <row r="120" spans="2:4">
      <c r="B120" s="5"/>
      <c r="C120" s="132">
        <v>0</v>
      </c>
      <c r="D120" s="132">
        <v>0</v>
      </c>
    </row>
    <row r="121" spans="2:4">
      <c r="B121" s="5"/>
      <c r="C121" s="132">
        <v>0</v>
      </c>
      <c r="D121" s="132">
        <v>0</v>
      </c>
    </row>
    <row r="122" spans="2:4">
      <c r="B122" s="5"/>
      <c r="C122" s="132">
        <v>0</v>
      </c>
      <c r="D122" s="132">
        <v>0</v>
      </c>
    </row>
    <row r="123" spans="2:4">
      <c r="B123" s="5"/>
      <c r="C123" s="132">
        <v>0</v>
      </c>
      <c r="D123" s="132">
        <v>0</v>
      </c>
    </row>
    <row r="124" spans="2:4">
      <c r="B124" s="5"/>
      <c r="C124" s="132">
        <v>0</v>
      </c>
      <c r="D124" s="132">
        <v>0</v>
      </c>
    </row>
    <row r="125" spans="2:4">
      <c r="B125" s="5"/>
      <c r="C125" s="132">
        <v>0</v>
      </c>
      <c r="D125" s="132">
        <v>0</v>
      </c>
    </row>
    <row r="126" spans="2:4">
      <c r="B126" s="5"/>
      <c r="C126" s="132">
        <v>0</v>
      </c>
      <c r="D126" s="132">
        <v>0</v>
      </c>
    </row>
    <row r="127" spans="2:4">
      <c r="B127" s="5"/>
      <c r="C127" s="132">
        <v>0</v>
      </c>
      <c r="D127" s="132">
        <v>0</v>
      </c>
    </row>
    <row r="128" spans="2:4">
      <c r="B128" s="5"/>
      <c r="C128" s="132">
        <v>0</v>
      </c>
      <c r="D128" s="132">
        <v>0</v>
      </c>
    </row>
    <row r="129" spans="2:4">
      <c r="B129" s="5"/>
      <c r="C129" s="132">
        <v>0</v>
      </c>
      <c r="D129" s="132">
        <v>0</v>
      </c>
    </row>
    <row r="130" spans="2:4">
      <c r="B130" s="5"/>
      <c r="C130" s="132">
        <v>0</v>
      </c>
      <c r="D130" s="132">
        <v>0</v>
      </c>
    </row>
    <row r="131" spans="2:4">
      <c r="B131" s="5"/>
      <c r="C131" s="132">
        <v>0</v>
      </c>
      <c r="D131" s="132">
        <v>0</v>
      </c>
    </row>
    <row r="132" spans="2:4">
      <c r="B132" s="5"/>
      <c r="C132" s="132">
        <v>0</v>
      </c>
      <c r="D132" s="132">
        <v>0</v>
      </c>
    </row>
    <row r="133" spans="2:4">
      <c r="B133" s="5"/>
      <c r="C133" s="132">
        <v>0</v>
      </c>
      <c r="D133" s="132">
        <v>0</v>
      </c>
    </row>
    <row r="134" spans="2:4">
      <c r="B134" s="5"/>
      <c r="C134" s="132">
        <v>0</v>
      </c>
      <c r="D134" s="132">
        <v>0</v>
      </c>
    </row>
    <row r="135" spans="2:4">
      <c r="B135" s="5"/>
      <c r="C135" s="132">
        <v>0</v>
      </c>
      <c r="D135" s="132">
        <v>0</v>
      </c>
    </row>
    <row r="136" spans="2:4">
      <c r="B136" s="5"/>
      <c r="C136" s="132">
        <v>0</v>
      </c>
      <c r="D136" s="132">
        <v>0</v>
      </c>
    </row>
    <row r="137" spans="2:4">
      <c r="B137" s="5"/>
      <c r="C137" s="132">
        <v>0</v>
      </c>
      <c r="D137" s="132">
        <v>0</v>
      </c>
    </row>
    <row r="138" spans="2:4">
      <c r="B138" s="5"/>
      <c r="C138" s="132">
        <v>0</v>
      </c>
      <c r="D138" s="132">
        <v>0</v>
      </c>
    </row>
    <row r="139" spans="2:4">
      <c r="B139" s="5"/>
      <c r="C139" s="132">
        <v>0</v>
      </c>
      <c r="D139" s="132">
        <v>0</v>
      </c>
    </row>
    <row r="140" spans="2:4">
      <c r="B140" s="5"/>
      <c r="C140" s="132">
        <v>0</v>
      </c>
      <c r="D140" s="132">
        <v>0</v>
      </c>
    </row>
    <row r="141" spans="2:4">
      <c r="B141" s="5"/>
      <c r="C141" s="132">
        <v>0</v>
      </c>
      <c r="D141" s="132">
        <v>0</v>
      </c>
    </row>
    <row r="142" spans="2:4">
      <c r="B142" s="5"/>
      <c r="C142" s="132">
        <v>0</v>
      </c>
      <c r="D142" s="132">
        <v>0</v>
      </c>
    </row>
    <row r="143" spans="2:4">
      <c r="B143" s="5"/>
      <c r="C143" s="132">
        <v>0</v>
      </c>
      <c r="D143" s="132">
        <v>0</v>
      </c>
    </row>
    <row r="144" spans="2:4">
      <c r="B144" s="5"/>
      <c r="C144" s="132">
        <v>0</v>
      </c>
      <c r="D144" s="132">
        <v>0</v>
      </c>
    </row>
    <row r="145" spans="2:4">
      <c r="B145" s="5"/>
      <c r="C145" s="132">
        <v>0</v>
      </c>
      <c r="D145" s="132">
        <v>0</v>
      </c>
    </row>
    <row r="146" spans="2:4">
      <c r="B146" s="5"/>
      <c r="C146" s="132">
        <v>0</v>
      </c>
      <c r="D146" s="132">
        <v>0</v>
      </c>
    </row>
    <row r="147" spans="2:4">
      <c r="B147" s="5"/>
      <c r="C147" s="132">
        <v>0</v>
      </c>
      <c r="D147" s="132">
        <v>0</v>
      </c>
    </row>
    <row r="148" spans="2:4">
      <c r="B148" s="5"/>
      <c r="C148" s="132">
        <v>0</v>
      </c>
      <c r="D148" s="132">
        <v>0</v>
      </c>
    </row>
    <row r="149" spans="2:4">
      <c r="B149" s="5"/>
      <c r="C149" s="132">
        <v>0</v>
      </c>
      <c r="D149" s="132">
        <v>0</v>
      </c>
    </row>
    <row r="150" spans="2:4">
      <c r="B150" s="5"/>
      <c r="C150" s="132">
        <v>0</v>
      </c>
      <c r="D150" s="132">
        <v>0</v>
      </c>
    </row>
    <row r="151" spans="2:4">
      <c r="B151" s="5"/>
      <c r="C151" s="132">
        <v>0</v>
      </c>
      <c r="D151" s="132">
        <v>0</v>
      </c>
    </row>
    <row r="152" spans="2:4">
      <c r="B152" s="5"/>
      <c r="C152" s="132">
        <v>0</v>
      </c>
      <c r="D152" s="132">
        <v>0</v>
      </c>
    </row>
    <row r="153" spans="2:4">
      <c r="B153" s="5"/>
      <c r="C153" s="132">
        <v>0</v>
      </c>
      <c r="D153" s="132">
        <v>0</v>
      </c>
    </row>
    <row r="154" spans="2:4">
      <c r="B154" s="5"/>
      <c r="C154" s="132">
        <v>0</v>
      </c>
      <c r="D154" s="132">
        <v>0</v>
      </c>
    </row>
    <row r="155" spans="2:4">
      <c r="B155" s="5"/>
      <c r="C155" s="132">
        <v>0</v>
      </c>
      <c r="D155" s="132">
        <v>0</v>
      </c>
    </row>
    <row r="156" spans="2:4">
      <c r="B156" s="5"/>
      <c r="C156" s="132">
        <v>0</v>
      </c>
      <c r="D156" s="132">
        <v>0</v>
      </c>
    </row>
    <row r="157" spans="2:4">
      <c r="B157" s="5"/>
      <c r="C157" s="132">
        <v>0</v>
      </c>
      <c r="D157" s="132">
        <v>0</v>
      </c>
    </row>
    <row r="158" spans="2:4">
      <c r="B158" s="5"/>
      <c r="C158" s="132">
        <v>0</v>
      </c>
      <c r="D158" s="132">
        <v>0</v>
      </c>
    </row>
    <row r="159" spans="2:4">
      <c r="B159" s="5"/>
      <c r="C159" s="132">
        <v>0</v>
      </c>
      <c r="D159" s="132">
        <v>0</v>
      </c>
    </row>
    <row r="160" spans="2:4">
      <c r="B160" s="5"/>
      <c r="C160" s="132">
        <v>0</v>
      </c>
      <c r="D160" s="132">
        <v>0</v>
      </c>
    </row>
    <row r="161" spans="2:4">
      <c r="B161" s="5"/>
      <c r="C161" s="132">
        <v>0</v>
      </c>
      <c r="D161" s="132">
        <v>0</v>
      </c>
    </row>
    <row r="162" spans="2:4">
      <c r="B162" s="5"/>
      <c r="C162" s="132">
        <v>0</v>
      </c>
      <c r="D162" s="132">
        <v>0</v>
      </c>
    </row>
    <row r="163" spans="2:4">
      <c r="B163" s="5"/>
      <c r="C163" s="132">
        <v>0</v>
      </c>
      <c r="D163" s="132">
        <v>0</v>
      </c>
    </row>
    <row r="164" spans="2:4">
      <c r="B164" s="5"/>
      <c r="C164" s="132">
        <v>0</v>
      </c>
      <c r="D164" s="132">
        <v>0</v>
      </c>
    </row>
    <row r="165" spans="2:4">
      <c r="B165" s="5"/>
      <c r="C165" s="132">
        <v>0</v>
      </c>
      <c r="D165" s="132">
        <v>0</v>
      </c>
    </row>
    <row r="166" spans="2:4">
      <c r="B166" s="5"/>
      <c r="C166" s="132">
        <v>0</v>
      </c>
      <c r="D166" s="132">
        <v>0</v>
      </c>
    </row>
    <row r="167" spans="2:4">
      <c r="B167" s="5"/>
      <c r="C167" s="132">
        <v>0</v>
      </c>
      <c r="D167" s="132">
        <v>0</v>
      </c>
    </row>
    <row r="168" spans="2:4">
      <c r="B168" s="5"/>
      <c r="C168" s="132">
        <v>0</v>
      </c>
      <c r="D168" s="132">
        <v>0</v>
      </c>
    </row>
    <row r="169" spans="2:4">
      <c r="B169" s="5"/>
      <c r="C169" s="132">
        <v>0</v>
      </c>
      <c r="D169" s="132">
        <v>0</v>
      </c>
    </row>
    <row r="170" spans="2:4">
      <c r="B170" s="5"/>
      <c r="C170" s="132">
        <v>0</v>
      </c>
      <c r="D170" s="132">
        <v>0</v>
      </c>
    </row>
    <row r="171" spans="2:4">
      <c r="B171" s="5"/>
      <c r="C171" s="132">
        <v>0</v>
      </c>
      <c r="D171" s="132">
        <v>0</v>
      </c>
    </row>
    <row r="172" spans="2:4">
      <c r="B172" s="5"/>
      <c r="C172" s="132">
        <v>0</v>
      </c>
      <c r="D172" s="132">
        <v>0</v>
      </c>
    </row>
    <row r="173" spans="2:4">
      <c r="B173" s="5"/>
      <c r="C173" s="132">
        <v>0</v>
      </c>
      <c r="D173" s="132">
        <v>0</v>
      </c>
    </row>
    <row r="174" spans="2:4">
      <c r="B174" s="5"/>
      <c r="C174" s="132">
        <v>0</v>
      </c>
      <c r="D174" s="132">
        <v>0</v>
      </c>
    </row>
    <row r="175" spans="2:4">
      <c r="B175" s="5"/>
      <c r="C175" s="132">
        <v>0</v>
      </c>
      <c r="D175" s="132">
        <v>0</v>
      </c>
    </row>
    <row r="176" spans="2:4">
      <c r="B176" s="5"/>
      <c r="C176" s="132">
        <v>0</v>
      </c>
      <c r="D176" s="132">
        <v>0</v>
      </c>
    </row>
    <row r="177" spans="2:4">
      <c r="B177" s="5"/>
      <c r="C177" s="132">
        <v>0</v>
      </c>
      <c r="D177" s="132">
        <v>0</v>
      </c>
    </row>
    <row r="178" spans="2:4">
      <c r="B178" s="5"/>
      <c r="C178" s="132">
        <v>0</v>
      </c>
      <c r="D178" s="132">
        <v>0</v>
      </c>
    </row>
    <row r="179" spans="2:4">
      <c r="B179" s="5"/>
      <c r="C179" s="132">
        <v>0</v>
      </c>
      <c r="D179" s="132">
        <v>0</v>
      </c>
    </row>
    <row r="180" spans="2:4">
      <c r="B180" s="5"/>
      <c r="C180" s="132">
        <v>0</v>
      </c>
      <c r="D180" s="132">
        <v>0</v>
      </c>
    </row>
    <row r="181" spans="2:4">
      <c r="B181" s="5"/>
      <c r="C181" s="132">
        <v>0</v>
      </c>
      <c r="D181" s="132">
        <v>0</v>
      </c>
    </row>
    <row r="182" spans="2:4">
      <c r="B182" s="5"/>
      <c r="C182" s="132">
        <v>0</v>
      </c>
      <c r="D182" s="132">
        <v>0</v>
      </c>
    </row>
    <row r="183" spans="2:4">
      <c r="B183" s="5"/>
      <c r="C183" s="132">
        <v>0</v>
      </c>
      <c r="D183" s="132">
        <v>0</v>
      </c>
    </row>
    <row r="184" spans="2:4">
      <c r="B184" s="5"/>
      <c r="C184" s="132">
        <v>0</v>
      </c>
      <c r="D184" s="132">
        <v>0</v>
      </c>
    </row>
    <row r="185" spans="2:4">
      <c r="B185" s="5"/>
      <c r="C185" s="132">
        <v>0</v>
      </c>
      <c r="D185" s="132">
        <v>0</v>
      </c>
    </row>
    <row r="186" spans="2:4">
      <c r="B186" s="5"/>
      <c r="C186" s="132">
        <v>0</v>
      </c>
      <c r="D186" s="132">
        <v>0</v>
      </c>
    </row>
    <row r="187" spans="2:4">
      <c r="B187" s="5"/>
      <c r="C187" s="132">
        <v>0</v>
      </c>
      <c r="D187" s="132">
        <v>0</v>
      </c>
    </row>
    <row r="188" spans="2:4">
      <c r="B188" s="5"/>
      <c r="C188" s="132">
        <v>0</v>
      </c>
      <c r="D188" s="132">
        <v>0</v>
      </c>
    </row>
    <row r="189" spans="2:4">
      <c r="B189" s="5"/>
      <c r="C189" s="132">
        <v>0</v>
      </c>
      <c r="D189" s="132">
        <v>0</v>
      </c>
    </row>
    <row r="190" spans="2:4">
      <c r="B190" s="5"/>
      <c r="C190" s="132">
        <v>0</v>
      </c>
      <c r="D190" s="132">
        <v>0</v>
      </c>
    </row>
    <row r="191" spans="2:4">
      <c r="B191" s="5"/>
      <c r="C191" s="132">
        <v>0</v>
      </c>
      <c r="D191" s="132">
        <v>0</v>
      </c>
    </row>
    <row r="192" spans="2:4">
      <c r="B192" s="5"/>
      <c r="C192" s="132">
        <v>0</v>
      </c>
      <c r="D192" s="132">
        <v>0</v>
      </c>
    </row>
    <row r="193" spans="2:4">
      <c r="B193" s="5"/>
      <c r="C193" s="132">
        <v>0</v>
      </c>
      <c r="D193" s="132">
        <v>0</v>
      </c>
    </row>
    <row r="194" spans="2:4">
      <c r="B194" s="5"/>
      <c r="C194" s="132">
        <v>0</v>
      </c>
      <c r="D194" s="132">
        <v>0</v>
      </c>
    </row>
    <row r="195" spans="2:4">
      <c r="B195" s="5"/>
      <c r="C195" s="132">
        <v>0</v>
      </c>
      <c r="D195" s="132">
        <v>0</v>
      </c>
    </row>
    <row r="196" spans="2:4">
      <c r="B196" s="5"/>
      <c r="C196" s="132">
        <v>0</v>
      </c>
      <c r="D196" s="132">
        <v>0</v>
      </c>
    </row>
    <row r="197" spans="2:4">
      <c r="B197" s="5"/>
      <c r="C197" s="132">
        <v>0</v>
      </c>
      <c r="D197" s="132">
        <v>0</v>
      </c>
    </row>
    <row r="198" spans="2:4">
      <c r="B198" s="5"/>
      <c r="C198" s="132">
        <v>0</v>
      </c>
      <c r="D198" s="132">
        <v>0</v>
      </c>
    </row>
    <row r="199" spans="2:4">
      <c r="B199" s="5"/>
      <c r="C199" s="132">
        <v>0</v>
      </c>
      <c r="D199" s="132">
        <v>0</v>
      </c>
    </row>
    <row r="200" spans="2:4">
      <c r="B200" s="5"/>
      <c r="C200" s="132">
        <v>0</v>
      </c>
      <c r="D200" s="132">
        <v>0</v>
      </c>
    </row>
    <row r="201" spans="2:4">
      <c r="B201" s="5"/>
      <c r="C201" s="132">
        <v>0</v>
      </c>
      <c r="D201" s="132">
        <v>0</v>
      </c>
    </row>
    <row r="202" spans="2:4">
      <c r="B202" s="5"/>
      <c r="C202" s="132">
        <v>0</v>
      </c>
      <c r="D202" s="132">
        <v>0</v>
      </c>
    </row>
    <row r="203" spans="2:4">
      <c r="B203" s="5"/>
      <c r="C203" s="132">
        <v>0</v>
      </c>
      <c r="D203" s="132">
        <v>0</v>
      </c>
    </row>
    <row r="204" spans="2:4">
      <c r="B204" s="5"/>
      <c r="C204" s="132">
        <v>0</v>
      </c>
      <c r="D204" s="132">
        <v>0</v>
      </c>
    </row>
    <row r="205" spans="2:4">
      <c r="B205" s="5"/>
      <c r="C205" s="132">
        <v>0</v>
      </c>
      <c r="D205" s="132">
        <v>0</v>
      </c>
    </row>
    <row r="206" spans="2:4">
      <c r="B206" s="5"/>
      <c r="C206" s="132">
        <v>0</v>
      </c>
      <c r="D206" s="132">
        <v>0</v>
      </c>
    </row>
    <row r="207" spans="2:4">
      <c r="B207" s="5"/>
      <c r="C207" s="132">
        <v>0</v>
      </c>
      <c r="D207" s="132">
        <v>0</v>
      </c>
    </row>
    <row r="208" spans="2:4">
      <c r="B208" s="5"/>
      <c r="C208" s="132">
        <v>0</v>
      </c>
      <c r="D208" s="132">
        <v>0</v>
      </c>
    </row>
    <row r="209" spans="2:4">
      <c r="B209" s="5"/>
      <c r="C209" s="132">
        <v>0</v>
      </c>
      <c r="D209" s="132">
        <v>0</v>
      </c>
    </row>
    <row r="210" spans="2:4">
      <c r="B210" s="5"/>
      <c r="C210" s="132">
        <v>0</v>
      </c>
      <c r="D210" s="132">
        <v>0</v>
      </c>
    </row>
    <row r="211" spans="2:4">
      <c r="B211" s="5"/>
      <c r="C211" s="132">
        <v>0</v>
      </c>
      <c r="D211" s="132">
        <v>0</v>
      </c>
    </row>
    <row r="212" spans="2:4">
      <c r="B212" s="5"/>
      <c r="C212" s="132">
        <v>0</v>
      </c>
      <c r="D212" s="132">
        <v>0</v>
      </c>
    </row>
    <row r="213" spans="2:4">
      <c r="B213" s="5"/>
      <c r="C213" s="132">
        <v>0</v>
      </c>
      <c r="D213" s="132">
        <v>0</v>
      </c>
    </row>
    <row r="214" spans="2:4">
      <c r="B214" s="5"/>
      <c r="C214" s="132">
        <v>0</v>
      </c>
      <c r="D214" s="132">
        <v>0</v>
      </c>
    </row>
    <row r="215" spans="2:4">
      <c r="B215" s="5"/>
      <c r="C215" s="132">
        <v>0</v>
      </c>
      <c r="D215" s="132">
        <v>0</v>
      </c>
    </row>
    <row r="216" spans="2:4">
      <c r="B216" s="5"/>
      <c r="C216" s="132">
        <v>0</v>
      </c>
      <c r="D216" s="132">
        <v>0</v>
      </c>
    </row>
    <row r="217" spans="2:4">
      <c r="B217" s="5"/>
      <c r="C217" s="132">
        <v>0</v>
      </c>
      <c r="D217" s="132">
        <v>0</v>
      </c>
    </row>
    <row r="218" spans="2:4">
      <c r="B218" s="5"/>
      <c r="C218" s="132">
        <v>0</v>
      </c>
      <c r="D218" s="132">
        <v>0</v>
      </c>
    </row>
    <row r="219" spans="2:4">
      <c r="B219" s="5"/>
      <c r="C219" s="132">
        <v>0</v>
      </c>
      <c r="D219" s="132">
        <v>0</v>
      </c>
    </row>
    <row r="220" spans="2:4">
      <c r="B220" s="5"/>
      <c r="C220" s="132">
        <v>0</v>
      </c>
      <c r="D220" s="132">
        <v>0</v>
      </c>
    </row>
    <row r="221" spans="2:4">
      <c r="B221" s="5"/>
      <c r="C221" s="132">
        <v>0</v>
      </c>
      <c r="D221" s="132">
        <v>0</v>
      </c>
    </row>
    <row r="222" spans="2:4">
      <c r="B222" s="5"/>
      <c r="C222" s="132">
        <v>0</v>
      </c>
      <c r="D222" s="132">
        <v>0</v>
      </c>
    </row>
    <row r="223" spans="2:4">
      <c r="B223" s="5"/>
      <c r="C223" s="132">
        <v>0</v>
      </c>
      <c r="D223" s="132">
        <v>0</v>
      </c>
    </row>
    <row r="224" spans="2:4">
      <c r="B224" s="5"/>
      <c r="C224" s="132">
        <v>0</v>
      </c>
      <c r="D224" s="132">
        <v>0</v>
      </c>
    </row>
    <row r="225" spans="2:4">
      <c r="B225" s="5"/>
      <c r="C225" s="132">
        <v>0</v>
      </c>
      <c r="D225" s="132">
        <v>0</v>
      </c>
    </row>
    <row r="226" spans="2:4">
      <c r="B226" s="5"/>
      <c r="C226" s="132">
        <v>0</v>
      </c>
      <c r="D226" s="132">
        <v>0</v>
      </c>
    </row>
    <row r="227" spans="2:4">
      <c r="B227" s="5"/>
      <c r="C227" s="132">
        <v>0</v>
      </c>
      <c r="D227" s="132">
        <v>0</v>
      </c>
    </row>
    <row r="228" spans="2:4">
      <c r="B228" s="5"/>
      <c r="C228" s="132">
        <v>0</v>
      </c>
      <c r="D228" s="132">
        <v>0</v>
      </c>
    </row>
    <row r="229" spans="2:4">
      <c r="B229" s="5"/>
      <c r="C229" s="132">
        <v>0</v>
      </c>
      <c r="D229" s="132">
        <v>0</v>
      </c>
    </row>
    <row r="230" spans="2:4">
      <c r="B230" s="5"/>
      <c r="C230" s="132">
        <v>0</v>
      </c>
      <c r="D230" s="132">
        <v>0</v>
      </c>
    </row>
    <row r="231" spans="2:4">
      <c r="B231" s="5"/>
      <c r="C231" s="132">
        <v>0</v>
      </c>
      <c r="D231" s="132">
        <v>0</v>
      </c>
    </row>
    <row r="232" spans="2:4">
      <c r="B232" s="5"/>
      <c r="C232" s="132">
        <v>0</v>
      </c>
      <c r="D232" s="132">
        <v>0</v>
      </c>
    </row>
    <row r="233" spans="2:4">
      <c r="B233" s="5"/>
      <c r="C233" s="132">
        <v>0</v>
      </c>
      <c r="D233" s="132">
        <v>0</v>
      </c>
    </row>
    <row r="234" spans="2:4">
      <c r="B234" s="5"/>
      <c r="C234" s="132">
        <v>0</v>
      </c>
      <c r="D234" s="132">
        <v>0</v>
      </c>
    </row>
    <row r="235" spans="2:4">
      <c r="B235" s="5"/>
      <c r="C235" s="132">
        <v>0</v>
      </c>
      <c r="D235" s="132">
        <v>0</v>
      </c>
    </row>
    <row r="236" spans="2:4">
      <c r="B236" s="5"/>
      <c r="C236" s="132">
        <v>0</v>
      </c>
      <c r="D236" s="132">
        <v>0</v>
      </c>
    </row>
    <row r="237" spans="2:4">
      <c r="B237" s="5"/>
      <c r="C237" s="132">
        <v>0</v>
      </c>
      <c r="D237" s="132">
        <v>0</v>
      </c>
    </row>
    <row r="238" spans="2:4">
      <c r="B238" s="5"/>
      <c r="C238" s="132">
        <v>0</v>
      </c>
      <c r="D238" s="132">
        <v>0</v>
      </c>
    </row>
    <row r="239" spans="2:4">
      <c r="B239" s="5"/>
      <c r="C239" s="132">
        <v>0</v>
      </c>
      <c r="D239" s="132">
        <v>0</v>
      </c>
    </row>
    <row r="240" spans="2:4">
      <c r="B240" s="5"/>
      <c r="C240" s="132">
        <v>0</v>
      </c>
      <c r="D240" s="132">
        <v>0</v>
      </c>
    </row>
    <row r="241" spans="2:4">
      <c r="B241" s="5"/>
      <c r="C241" s="132">
        <v>0</v>
      </c>
      <c r="D241" s="132">
        <v>0</v>
      </c>
    </row>
    <row r="242" spans="2:4">
      <c r="B242" s="5"/>
      <c r="C242" s="132">
        <v>0</v>
      </c>
      <c r="D242" s="132">
        <v>0</v>
      </c>
    </row>
    <row r="243" spans="2:4">
      <c r="B243" s="5"/>
      <c r="C243" s="132">
        <v>0</v>
      </c>
      <c r="D243" s="132">
        <v>0</v>
      </c>
    </row>
    <row r="244" spans="2:4">
      <c r="B244" s="5"/>
      <c r="C244" s="132">
        <v>0</v>
      </c>
      <c r="D244" s="132">
        <v>0</v>
      </c>
    </row>
    <row r="245" spans="2:4">
      <c r="B245" s="5"/>
      <c r="C245" s="132">
        <v>0</v>
      </c>
      <c r="D245" s="132">
        <v>0</v>
      </c>
    </row>
    <row r="246" spans="2:4">
      <c r="B246" s="5"/>
      <c r="C246" s="132">
        <v>0</v>
      </c>
      <c r="D246" s="132">
        <v>0</v>
      </c>
    </row>
    <row r="247" spans="2:4">
      <c r="B247" s="5"/>
      <c r="C247" s="132">
        <v>0</v>
      </c>
      <c r="D247" s="132">
        <v>0</v>
      </c>
    </row>
    <row r="248" spans="2:4">
      <c r="B248" s="5"/>
      <c r="C248" s="132">
        <v>0</v>
      </c>
      <c r="D248" s="132">
        <v>0</v>
      </c>
    </row>
    <row r="249" spans="2:4">
      <c r="B249" s="133" t="s">
        <v>105</v>
      </c>
      <c r="C249" s="134">
        <f>SUM(C15:C248)</f>
        <v>0</v>
      </c>
      <c r="D249" s="134">
        <f>SUM(D15:D248)</f>
        <v>0</v>
      </c>
    </row>
    <row r="250" spans="2:4">
      <c r="B250" s="834" t="s">
        <v>140</v>
      </c>
      <c r="C250" s="834"/>
      <c r="D250" s="135">
        <f>D13-C249+D249</f>
        <v>0</v>
      </c>
    </row>
    <row r="255" spans="2:4">
      <c r="B255" s="822" t="s">
        <v>141</v>
      </c>
      <c r="C255" s="822"/>
      <c r="D255" s="822"/>
    </row>
    <row r="256" spans="2:4">
      <c r="B256" s="823" t="s">
        <v>142</v>
      </c>
      <c r="C256" s="823"/>
      <c r="D256" s="823"/>
    </row>
  </sheetData>
  <sheetProtection password="B090" sheet="1" objects="1" scenarios="1"/>
  <mergeCells count="9">
    <mergeCell ref="B13:C13"/>
    <mergeCell ref="B250:C250"/>
    <mergeCell ref="B255:D255"/>
    <mergeCell ref="B256:D256"/>
    <mergeCell ref="B3:D3"/>
    <mergeCell ref="B4:D4"/>
    <mergeCell ref="B5:D5"/>
    <mergeCell ref="A8:E8"/>
    <mergeCell ref="A10:E10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57"/>
  <sheetViews>
    <sheetView zoomScaleNormal="100" workbookViewId="0">
      <selection activeCell="F13" sqref="F13"/>
    </sheetView>
  </sheetViews>
  <sheetFormatPr defaultColWidth="9.140625" defaultRowHeight="15"/>
  <cols>
    <col min="1" max="1" width="25.5703125" style="1" customWidth="1"/>
    <col min="2" max="2" width="29.140625" style="105" customWidth="1"/>
    <col min="3" max="4" width="29.140625" style="1" customWidth="1"/>
    <col min="5" max="5" width="23.28515625" style="1" customWidth="1"/>
    <col min="6" max="6" width="11.7109375" style="1" bestFit="1" customWidth="1"/>
    <col min="7" max="16384" width="9.140625" style="1"/>
  </cols>
  <sheetData>
    <row r="3" spans="1:5" ht="15.75">
      <c r="A3" s="827" t="s">
        <v>0</v>
      </c>
      <c r="B3" s="827"/>
      <c r="C3" s="827"/>
      <c r="D3" s="827"/>
      <c r="E3" s="827"/>
    </row>
    <row r="4" spans="1:5" ht="15.75">
      <c r="A4" s="827" t="s">
        <v>1</v>
      </c>
      <c r="B4" s="827"/>
      <c r="C4" s="827"/>
      <c r="D4" s="827"/>
      <c r="E4" s="827"/>
    </row>
    <row r="5" spans="1:5" ht="15.75">
      <c r="A5" s="827" t="s">
        <v>4</v>
      </c>
      <c r="B5" s="827"/>
      <c r="C5" s="827"/>
      <c r="D5" s="827"/>
      <c r="E5" s="827"/>
    </row>
    <row r="8" spans="1:5" ht="47.25" customHeight="1">
      <c r="A8" s="830" t="s">
        <v>754</v>
      </c>
      <c r="B8" s="831"/>
      <c r="C8" s="831"/>
      <c r="D8" s="831"/>
      <c r="E8" s="831"/>
    </row>
    <row r="10" spans="1:5" ht="45.75" customHeight="1">
      <c r="A10" s="832" t="s">
        <v>815</v>
      </c>
      <c r="B10" s="833"/>
      <c r="C10" s="833"/>
      <c r="D10" s="833"/>
      <c r="E10" s="833"/>
    </row>
    <row r="13" spans="1:5">
      <c r="B13" s="828" t="s">
        <v>137</v>
      </c>
      <c r="C13" s="828"/>
      <c r="D13" s="130">
        <v>0</v>
      </c>
    </row>
    <row r="14" spans="1:5">
      <c r="B14" s="131" t="s">
        <v>123</v>
      </c>
      <c r="C14" s="131" t="s">
        <v>138</v>
      </c>
      <c r="D14" s="131" t="s">
        <v>139</v>
      </c>
    </row>
    <row r="15" spans="1:5">
      <c r="B15" s="198">
        <v>44651</v>
      </c>
      <c r="C15" s="334">
        <v>0</v>
      </c>
      <c r="D15" s="334">
        <v>5660</v>
      </c>
    </row>
    <row r="16" spans="1:5">
      <c r="B16" s="198"/>
      <c r="C16" s="334">
        <v>0</v>
      </c>
      <c r="D16" s="334">
        <v>185735.34</v>
      </c>
    </row>
    <row r="17" spans="2:4">
      <c r="B17" s="198"/>
      <c r="C17" s="334">
        <v>60.95</v>
      </c>
      <c r="D17" s="334">
        <v>0</v>
      </c>
    </row>
    <row r="18" spans="2:4">
      <c r="B18" s="198"/>
      <c r="C18" s="334">
        <v>60.95</v>
      </c>
      <c r="D18" s="334">
        <v>0</v>
      </c>
    </row>
    <row r="19" spans="2:4">
      <c r="B19" s="198"/>
      <c r="C19" s="334">
        <v>5518.12</v>
      </c>
      <c r="D19" s="334">
        <v>0</v>
      </c>
    </row>
    <row r="20" spans="2:4">
      <c r="B20" s="198"/>
      <c r="C20" s="334">
        <v>0</v>
      </c>
      <c r="D20" s="334">
        <v>0</v>
      </c>
    </row>
    <row r="21" spans="2:4">
      <c r="B21" s="198"/>
      <c r="C21" s="334">
        <v>0</v>
      </c>
      <c r="D21" s="334">
        <v>0</v>
      </c>
    </row>
    <row r="22" spans="2:4">
      <c r="B22" s="198"/>
      <c r="C22" s="334">
        <v>0</v>
      </c>
      <c r="D22" s="334">
        <v>0</v>
      </c>
    </row>
    <row r="23" spans="2:4">
      <c r="B23" s="198"/>
      <c r="C23" s="334">
        <v>0</v>
      </c>
      <c r="D23" s="334">
        <v>0</v>
      </c>
    </row>
    <row r="24" spans="2:4">
      <c r="B24" s="198"/>
      <c r="C24" s="334">
        <v>0</v>
      </c>
      <c r="D24" s="334">
        <v>0</v>
      </c>
    </row>
    <row r="25" spans="2:4">
      <c r="B25" s="198"/>
      <c r="C25" s="334">
        <v>0</v>
      </c>
      <c r="D25" s="334">
        <v>0</v>
      </c>
    </row>
    <row r="26" spans="2:4">
      <c r="B26" s="198"/>
      <c r="C26" s="334">
        <v>0</v>
      </c>
      <c r="D26" s="334">
        <v>0</v>
      </c>
    </row>
    <row r="27" spans="2:4">
      <c r="B27" s="198"/>
      <c r="C27" s="334">
        <v>0</v>
      </c>
      <c r="D27" s="334">
        <v>0</v>
      </c>
    </row>
    <row r="28" spans="2:4">
      <c r="B28" s="198"/>
      <c r="C28" s="334">
        <v>0</v>
      </c>
      <c r="D28" s="334">
        <v>0</v>
      </c>
    </row>
    <row r="29" spans="2:4">
      <c r="B29" s="198"/>
      <c r="C29" s="334">
        <v>0</v>
      </c>
      <c r="D29" s="334">
        <v>0</v>
      </c>
    </row>
    <row r="30" spans="2:4">
      <c r="B30" s="198"/>
      <c r="C30" s="334">
        <v>0</v>
      </c>
      <c r="D30" s="334">
        <v>0</v>
      </c>
    </row>
    <row r="31" spans="2:4">
      <c r="B31" s="198"/>
      <c r="C31" s="334">
        <v>0</v>
      </c>
      <c r="D31" s="334">
        <v>0</v>
      </c>
    </row>
    <row r="32" spans="2:4">
      <c r="B32" s="198"/>
      <c r="C32" s="334">
        <v>0</v>
      </c>
      <c r="D32" s="334">
        <v>0</v>
      </c>
    </row>
    <row r="33" spans="2:4">
      <c r="B33" s="198"/>
      <c r="C33" s="334">
        <v>0</v>
      </c>
      <c r="D33" s="334">
        <v>0</v>
      </c>
    </row>
    <row r="34" spans="2:4">
      <c r="B34" s="198"/>
      <c r="C34" s="334">
        <v>0</v>
      </c>
      <c r="D34" s="334">
        <v>0</v>
      </c>
    </row>
    <row r="35" spans="2:4">
      <c r="B35" s="198"/>
      <c r="C35" s="334">
        <v>0</v>
      </c>
      <c r="D35" s="334">
        <v>0</v>
      </c>
    </row>
    <row r="36" spans="2:4">
      <c r="B36" s="198"/>
      <c r="C36" s="334">
        <v>0</v>
      </c>
      <c r="D36" s="334">
        <v>0</v>
      </c>
    </row>
    <row r="37" spans="2:4">
      <c r="B37" s="198"/>
      <c r="C37" s="334">
        <v>0</v>
      </c>
      <c r="D37" s="334">
        <v>0</v>
      </c>
    </row>
    <row r="38" spans="2:4">
      <c r="B38" s="198"/>
      <c r="C38" s="334">
        <v>0</v>
      </c>
      <c r="D38" s="334">
        <v>0</v>
      </c>
    </row>
    <row r="39" spans="2:4">
      <c r="B39" s="198"/>
      <c r="C39" s="334">
        <v>0</v>
      </c>
      <c r="D39" s="334">
        <v>0</v>
      </c>
    </row>
    <row r="40" spans="2:4">
      <c r="B40" s="198"/>
      <c r="C40" s="334">
        <v>0</v>
      </c>
      <c r="D40" s="334">
        <v>0</v>
      </c>
    </row>
    <row r="41" spans="2:4">
      <c r="B41" s="198"/>
      <c r="C41" s="334">
        <v>0</v>
      </c>
      <c r="D41" s="334">
        <v>0</v>
      </c>
    </row>
    <row r="42" spans="2:4">
      <c r="B42" s="198"/>
      <c r="C42" s="334">
        <v>0</v>
      </c>
      <c r="D42" s="334">
        <v>0</v>
      </c>
    </row>
    <row r="43" spans="2:4">
      <c r="B43" s="198"/>
      <c r="C43" s="334">
        <v>0</v>
      </c>
      <c r="D43" s="334">
        <v>0</v>
      </c>
    </row>
    <row r="44" spans="2:4">
      <c r="B44" s="198"/>
      <c r="C44" s="334">
        <v>0</v>
      </c>
      <c r="D44" s="334">
        <v>0</v>
      </c>
    </row>
    <row r="45" spans="2:4">
      <c r="B45" s="198"/>
      <c r="C45" s="334">
        <v>0</v>
      </c>
      <c r="D45" s="334">
        <v>0</v>
      </c>
    </row>
    <row r="46" spans="2:4">
      <c r="B46" s="198"/>
      <c r="C46" s="334">
        <v>0</v>
      </c>
      <c r="D46" s="334">
        <v>0</v>
      </c>
    </row>
    <row r="47" spans="2:4">
      <c r="B47" s="198"/>
      <c r="C47" s="334">
        <v>0</v>
      </c>
      <c r="D47" s="334">
        <v>0</v>
      </c>
    </row>
    <row r="48" spans="2:4">
      <c r="B48" s="198"/>
      <c r="C48" s="334">
        <v>0</v>
      </c>
      <c r="D48" s="334">
        <v>0</v>
      </c>
    </row>
    <row r="49" spans="2:4">
      <c r="B49" s="198"/>
      <c r="C49" s="334">
        <v>0</v>
      </c>
      <c r="D49" s="334">
        <v>0</v>
      </c>
    </row>
    <row r="50" spans="2:4">
      <c r="B50" s="198"/>
      <c r="C50" s="334">
        <v>0</v>
      </c>
      <c r="D50" s="334">
        <v>0</v>
      </c>
    </row>
    <row r="51" spans="2:4">
      <c r="B51" s="198"/>
      <c r="C51" s="334">
        <v>0</v>
      </c>
      <c r="D51" s="334">
        <v>0</v>
      </c>
    </row>
    <row r="52" spans="2:4">
      <c r="B52" s="198"/>
      <c r="C52" s="334">
        <v>0</v>
      </c>
      <c r="D52" s="334">
        <v>0</v>
      </c>
    </row>
    <row r="53" spans="2:4">
      <c r="B53" s="198"/>
      <c r="C53" s="334">
        <v>0</v>
      </c>
      <c r="D53" s="334">
        <v>0</v>
      </c>
    </row>
    <row r="54" spans="2:4">
      <c r="B54" s="198"/>
      <c r="C54" s="334">
        <v>0</v>
      </c>
      <c r="D54" s="334">
        <v>0</v>
      </c>
    </row>
    <row r="55" spans="2:4">
      <c r="B55" s="198"/>
      <c r="C55" s="334">
        <v>0</v>
      </c>
      <c r="D55" s="334">
        <v>0</v>
      </c>
    </row>
    <row r="56" spans="2:4">
      <c r="B56" s="198"/>
      <c r="C56" s="334">
        <v>0</v>
      </c>
      <c r="D56" s="334">
        <v>0</v>
      </c>
    </row>
    <row r="57" spans="2:4">
      <c r="B57" s="198"/>
      <c r="C57" s="334">
        <v>0</v>
      </c>
      <c r="D57" s="334">
        <v>0</v>
      </c>
    </row>
    <row r="58" spans="2:4">
      <c r="B58" s="198"/>
      <c r="C58" s="334">
        <v>0</v>
      </c>
      <c r="D58" s="334">
        <v>0</v>
      </c>
    </row>
    <row r="59" spans="2:4">
      <c r="B59" s="198"/>
      <c r="C59" s="334">
        <v>0</v>
      </c>
      <c r="D59" s="334">
        <v>0</v>
      </c>
    </row>
    <row r="60" spans="2:4">
      <c r="B60" s="198"/>
      <c r="C60" s="334">
        <v>0</v>
      </c>
      <c r="D60" s="334">
        <v>0</v>
      </c>
    </row>
    <row r="61" spans="2:4">
      <c r="B61" s="198"/>
      <c r="C61" s="334">
        <v>0</v>
      </c>
      <c r="D61" s="334">
        <v>0</v>
      </c>
    </row>
    <row r="62" spans="2:4">
      <c r="B62" s="198"/>
      <c r="C62" s="334">
        <v>0</v>
      </c>
      <c r="D62" s="334">
        <v>0</v>
      </c>
    </row>
    <row r="63" spans="2:4">
      <c r="B63" s="198"/>
      <c r="C63" s="334">
        <v>0</v>
      </c>
      <c r="D63" s="334">
        <v>0</v>
      </c>
    </row>
    <row r="64" spans="2:4">
      <c r="B64" s="198"/>
      <c r="C64" s="334">
        <v>0</v>
      </c>
      <c r="D64" s="334">
        <v>0</v>
      </c>
    </row>
    <row r="65" spans="2:4">
      <c r="B65" s="198"/>
      <c r="C65" s="334">
        <v>0</v>
      </c>
      <c r="D65" s="334">
        <v>0</v>
      </c>
    </row>
    <row r="66" spans="2:4">
      <c r="B66" s="198"/>
      <c r="C66" s="334">
        <v>0</v>
      </c>
      <c r="D66" s="334">
        <v>0</v>
      </c>
    </row>
    <row r="67" spans="2:4">
      <c r="B67" s="198"/>
      <c r="C67" s="334">
        <v>0</v>
      </c>
      <c r="D67" s="334">
        <v>0</v>
      </c>
    </row>
    <row r="68" spans="2:4">
      <c r="B68" s="198"/>
      <c r="C68" s="334">
        <v>0</v>
      </c>
      <c r="D68" s="334">
        <v>0</v>
      </c>
    </row>
    <row r="69" spans="2:4">
      <c r="B69" s="198"/>
      <c r="C69" s="334">
        <v>0</v>
      </c>
      <c r="D69" s="334">
        <v>0</v>
      </c>
    </row>
    <row r="70" spans="2:4">
      <c r="B70" s="198"/>
      <c r="C70" s="334">
        <v>0</v>
      </c>
      <c r="D70" s="334">
        <v>0</v>
      </c>
    </row>
    <row r="71" spans="2:4">
      <c r="B71" s="198"/>
      <c r="C71" s="334">
        <v>0</v>
      </c>
      <c r="D71" s="334">
        <v>0</v>
      </c>
    </row>
    <row r="72" spans="2:4">
      <c r="B72" s="198"/>
      <c r="C72" s="334">
        <v>0</v>
      </c>
      <c r="D72" s="334">
        <v>0</v>
      </c>
    </row>
    <row r="73" spans="2:4">
      <c r="B73" s="198"/>
      <c r="C73" s="334">
        <v>0</v>
      </c>
      <c r="D73" s="334">
        <v>0</v>
      </c>
    </row>
    <row r="74" spans="2:4">
      <c r="B74" s="198"/>
      <c r="C74" s="334">
        <v>0</v>
      </c>
      <c r="D74" s="334">
        <v>0</v>
      </c>
    </row>
    <row r="75" spans="2:4">
      <c r="B75" s="198"/>
      <c r="C75" s="334">
        <v>0</v>
      </c>
      <c r="D75" s="334">
        <v>0</v>
      </c>
    </row>
    <row r="76" spans="2:4">
      <c r="B76" s="198"/>
      <c r="C76" s="334">
        <v>0</v>
      </c>
      <c r="D76" s="334">
        <v>0</v>
      </c>
    </row>
    <row r="77" spans="2:4">
      <c r="B77" s="198"/>
      <c r="C77" s="334">
        <v>0</v>
      </c>
      <c r="D77" s="334">
        <v>0</v>
      </c>
    </row>
    <row r="78" spans="2:4">
      <c r="B78" s="198"/>
      <c r="C78" s="334">
        <v>0</v>
      </c>
      <c r="D78" s="334">
        <v>0</v>
      </c>
    </row>
    <row r="79" spans="2:4">
      <c r="B79" s="198"/>
      <c r="C79" s="334">
        <v>0</v>
      </c>
      <c r="D79" s="334">
        <v>0</v>
      </c>
    </row>
    <row r="80" spans="2:4">
      <c r="B80" s="198"/>
      <c r="C80" s="334">
        <v>0</v>
      </c>
      <c r="D80" s="334">
        <v>0</v>
      </c>
    </row>
    <row r="81" spans="1:6">
      <c r="B81" s="198"/>
      <c r="C81" s="334">
        <v>0</v>
      </c>
      <c r="D81" s="334">
        <v>0</v>
      </c>
    </row>
    <row r="82" spans="1:6">
      <c r="B82" s="198"/>
      <c r="C82" s="334">
        <v>0</v>
      </c>
      <c r="D82" s="334">
        <v>0</v>
      </c>
    </row>
    <row r="83" spans="1:6">
      <c r="B83" s="198"/>
      <c r="C83" s="334">
        <v>0</v>
      </c>
      <c r="D83" s="334">
        <v>0</v>
      </c>
    </row>
    <row r="84" spans="1:6">
      <c r="B84" s="198"/>
      <c r="C84" s="334">
        <v>0</v>
      </c>
      <c r="D84" s="334">
        <v>0</v>
      </c>
    </row>
    <row r="85" spans="1:6">
      <c r="B85" s="198"/>
      <c r="C85" s="334">
        <v>0</v>
      </c>
      <c r="D85" s="334">
        <v>0</v>
      </c>
    </row>
    <row r="86" spans="1:6">
      <c r="B86" s="198"/>
      <c r="C86" s="334">
        <v>0</v>
      </c>
      <c r="D86" s="334">
        <v>0</v>
      </c>
    </row>
    <row r="87" spans="1:6">
      <c r="B87" s="198"/>
      <c r="C87" s="334">
        <v>0</v>
      </c>
      <c r="D87" s="334">
        <v>0</v>
      </c>
    </row>
    <row r="88" spans="1:6">
      <c r="B88" s="198"/>
      <c r="C88" s="334">
        <v>0</v>
      </c>
      <c r="D88" s="334">
        <v>0</v>
      </c>
    </row>
    <row r="89" spans="1:6">
      <c r="B89" s="198"/>
      <c r="C89" s="334">
        <v>0</v>
      </c>
      <c r="D89" s="334">
        <v>0</v>
      </c>
    </row>
    <row r="90" spans="1:6">
      <c r="A90" s="322"/>
      <c r="B90" s="198"/>
      <c r="C90" s="334">
        <v>0</v>
      </c>
      <c r="D90" s="334">
        <v>0</v>
      </c>
      <c r="E90" s="322"/>
      <c r="F90" s="323"/>
    </row>
    <row r="91" spans="1:6">
      <c r="B91" s="198"/>
      <c r="C91" s="334">
        <v>0</v>
      </c>
      <c r="D91" s="334">
        <v>0</v>
      </c>
    </row>
    <row r="92" spans="1:6">
      <c r="B92" s="198"/>
      <c r="C92" s="334">
        <v>0</v>
      </c>
      <c r="D92" s="334">
        <v>0</v>
      </c>
    </row>
    <row r="93" spans="1:6">
      <c r="B93" s="198"/>
      <c r="C93" s="334">
        <v>0</v>
      </c>
      <c r="D93" s="334">
        <v>0</v>
      </c>
    </row>
    <row r="94" spans="1:6">
      <c r="B94" s="198"/>
      <c r="C94" s="334">
        <v>0</v>
      </c>
      <c r="D94" s="334">
        <v>0</v>
      </c>
    </row>
    <row r="95" spans="1:6">
      <c r="B95" s="198"/>
      <c r="C95" s="334">
        <v>0</v>
      </c>
      <c r="D95" s="334">
        <v>0</v>
      </c>
    </row>
    <row r="96" spans="1:6">
      <c r="B96" s="198"/>
      <c r="C96" s="334">
        <v>0</v>
      </c>
      <c r="D96" s="334">
        <v>0</v>
      </c>
    </row>
    <row r="97" spans="2:4">
      <c r="B97" s="198"/>
      <c r="C97" s="334">
        <v>0</v>
      </c>
      <c r="D97" s="334">
        <v>0</v>
      </c>
    </row>
    <row r="98" spans="2:4">
      <c r="B98" s="198"/>
      <c r="C98" s="334">
        <v>0</v>
      </c>
      <c r="D98" s="334">
        <v>0</v>
      </c>
    </row>
    <row r="99" spans="2:4">
      <c r="B99" s="198"/>
      <c r="C99" s="334">
        <v>0</v>
      </c>
      <c r="D99" s="334">
        <v>0</v>
      </c>
    </row>
    <row r="100" spans="2:4">
      <c r="B100" s="198"/>
      <c r="C100" s="334">
        <v>0</v>
      </c>
      <c r="D100" s="334">
        <v>0</v>
      </c>
    </row>
    <row r="101" spans="2:4">
      <c r="B101" s="198"/>
      <c r="C101" s="334">
        <v>0</v>
      </c>
      <c r="D101" s="334">
        <v>0</v>
      </c>
    </row>
    <row r="102" spans="2:4">
      <c r="B102" s="198"/>
      <c r="C102" s="334">
        <v>0</v>
      </c>
      <c r="D102" s="334">
        <v>0</v>
      </c>
    </row>
    <row r="103" spans="2:4">
      <c r="B103" s="198"/>
      <c r="C103" s="334">
        <v>0</v>
      </c>
      <c r="D103" s="334">
        <v>0</v>
      </c>
    </row>
    <row r="104" spans="2:4">
      <c r="B104" s="198"/>
      <c r="C104" s="334">
        <v>0</v>
      </c>
      <c r="D104" s="334">
        <v>0</v>
      </c>
    </row>
    <row r="105" spans="2:4">
      <c r="B105" s="198"/>
      <c r="C105" s="334">
        <v>0</v>
      </c>
      <c r="D105" s="334">
        <v>0</v>
      </c>
    </row>
    <row r="106" spans="2:4">
      <c r="B106" s="198"/>
      <c r="C106" s="334">
        <v>0</v>
      </c>
      <c r="D106" s="334">
        <v>0</v>
      </c>
    </row>
    <row r="107" spans="2:4">
      <c r="B107" s="198"/>
      <c r="C107" s="334">
        <v>0</v>
      </c>
      <c r="D107" s="334">
        <v>0</v>
      </c>
    </row>
    <row r="108" spans="2:4">
      <c r="B108" s="198"/>
      <c r="C108" s="334">
        <v>0</v>
      </c>
      <c r="D108" s="334">
        <v>0</v>
      </c>
    </row>
    <row r="109" spans="2:4">
      <c r="B109" s="198"/>
      <c r="C109" s="334">
        <v>0</v>
      </c>
      <c r="D109" s="334">
        <v>0</v>
      </c>
    </row>
    <row r="110" spans="2:4">
      <c r="B110" s="198"/>
      <c r="C110" s="334">
        <v>0</v>
      </c>
      <c r="D110" s="334">
        <v>0</v>
      </c>
    </row>
    <row r="111" spans="2:4">
      <c r="B111" s="198"/>
      <c r="C111" s="334">
        <v>0</v>
      </c>
      <c r="D111" s="334">
        <v>0</v>
      </c>
    </row>
    <row r="112" spans="2:4">
      <c r="B112" s="198"/>
      <c r="C112" s="334">
        <v>0</v>
      </c>
      <c r="D112" s="334">
        <v>0</v>
      </c>
    </row>
    <row r="113" spans="2:4">
      <c r="B113" s="198"/>
      <c r="C113" s="334">
        <v>0</v>
      </c>
      <c r="D113" s="334">
        <v>0</v>
      </c>
    </row>
    <row r="114" spans="2:4">
      <c r="B114" s="198"/>
      <c r="C114" s="334">
        <v>0</v>
      </c>
      <c r="D114" s="334">
        <v>0</v>
      </c>
    </row>
    <row r="115" spans="2:4">
      <c r="B115" s="198"/>
      <c r="C115" s="334">
        <v>0</v>
      </c>
      <c r="D115" s="334">
        <v>0</v>
      </c>
    </row>
    <row r="116" spans="2:4">
      <c r="B116" s="198"/>
      <c r="C116" s="334">
        <v>0</v>
      </c>
      <c r="D116" s="334">
        <v>0</v>
      </c>
    </row>
    <row r="117" spans="2:4">
      <c r="B117" s="198"/>
      <c r="C117" s="334">
        <v>0</v>
      </c>
      <c r="D117" s="334">
        <v>0</v>
      </c>
    </row>
    <row r="118" spans="2:4">
      <c r="B118" s="198"/>
      <c r="C118" s="334">
        <v>0</v>
      </c>
      <c r="D118" s="334">
        <v>0</v>
      </c>
    </row>
    <row r="119" spans="2:4">
      <c r="B119" s="198"/>
      <c r="C119" s="334">
        <v>0</v>
      </c>
      <c r="D119" s="334">
        <v>0</v>
      </c>
    </row>
    <row r="120" spans="2:4">
      <c r="B120" s="198"/>
      <c r="C120" s="334">
        <v>0</v>
      </c>
      <c r="D120" s="334">
        <v>0</v>
      </c>
    </row>
    <row r="121" spans="2:4">
      <c r="B121" s="198"/>
      <c r="C121" s="334">
        <v>0</v>
      </c>
      <c r="D121" s="334">
        <v>0</v>
      </c>
    </row>
    <row r="122" spans="2:4">
      <c r="B122" s="198"/>
      <c r="C122" s="334">
        <v>0</v>
      </c>
      <c r="D122" s="334">
        <v>0</v>
      </c>
    </row>
    <row r="123" spans="2:4">
      <c r="B123" s="198"/>
      <c r="C123" s="334">
        <v>0</v>
      </c>
      <c r="D123" s="334">
        <v>0</v>
      </c>
    </row>
    <row r="124" spans="2:4">
      <c r="B124" s="198"/>
      <c r="C124" s="334">
        <v>0</v>
      </c>
      <c r="D124" s="334">
        <v>0</v>
      </c>
    </row>
    <row r="125" spans="2:4">
      <c r="B125" s="198"/>
      <c r="C125" s="334">
        <v>0</v>
      </c>
      <c r="D125" s="334">
        <v>0</v>
      </c>
    </row>
    <row r="126" spans="2:4">
      <c r="B126" s="198"/>
      <c r="C126" s="334">
        <v>0</v>
      </c>
      <c r="D126" s="334">
        <v>0</v>
      </c>
    </row>
    <row r="127" spans="2:4">
      <c r="B127" s="198"/>
      <c r="C127" s="334">
        <v>0</v>
      </c>
      <c r="D127" s="334">
        <v>0</v>
      </c>
    </row>
    <row r="128" spans="2:4">
      <c r="B128" s="198"/>
      <c r="C128" s="334">
        <v>0</v>
      </c>
      <c r="D128" s="334">
        <v>0</v>
      </c>
    </row>
    <row r="129" spans="2:4">
      <c r="B129" s="198"/>
      <c r="C129" s="334">
        <v>0</v>
      </c>
      <c r="D129" s="334">
        <v>0</v>
      </c>
    </row>
    <row r="130" spans="2:4">
      <c r="B130" s="198"/>
      <c r="C130" s="334">
        <v>0</v>
      </c>
      <c r="D130" s="334">
        <v>0</v>
      </c>
    </row>
    <row r="131" spans="2:4">
      <c r="B131" s="198"/>
      <c r="C131" s="334">
        <v>0</v>
      </c>
      <c r="D131" s="334">
        <v>0</v>
      </c>
    </row>
    <row r="132" spans="2:4">
      <c r="B132" s="198"/>
      <c r="C132" s="334">
        <v>0</v>
      </c>
      <c r="D132" s="334">
        <v>0</v>
      </c>
    </row>
    <row r="133" spans="2:4">
      <c r="B133" s="198"/>
      <c r="C133" s="334">
        <v>0</v>
      </c>
      <c r="D133" s="334">
        <v>0</v>
      </c>
    </row>
    <row r="134" spans="2:4">
      <c r="B134" s="198"/>
      <c r="C134" s="334">
        <v>0</v>
      </c>
      <c r="D134" s="334">
        <v>0</v>
      </c>
    </row>
    <row r="135" spans="2:4">
      <c r="B135" s="198"/>
      <c r="C135" s="334">
        <v>0</v>
      </c>
      <c r="D135" s="334">
        <v>0</v>
      </c>
    </row>
    <row r="136" spans="2:4">
      <c r="B136" s="198"/>
      <c r="C136" s="334">
        <v>0</v>
      </c>
      <c r="D136" s="334">
        <v>0</v>
      </c>
    </row>
    <row r="137" spans="2:4">
      <c r="B137" s="198"/>
      <c r="C137" s="334">
        <v>0</v>
      </c>
      <c r="D137" s="334">
        <v>0</v>
      </c>
    </row>
    <row r="138" spans="2:4">
      <c r="B138" s="198"/>
      <c r="C138" s="334">
        <v>0</v>
      </c>
      <c r="D138" s="334">
        <v>0</v>
      </c>
    </row>
    <row r="139" spans="2:4">
      <c r="B139" s="198"/>
      <c r="C139" s="334">
        <v>0</v>
      </c>
      <c r="D139" s="334">
        <v>0</v>
      </c>
    </row>
    <row r="140" spans="2:4">
      <c r="B140" s="198"/>
      <c r="C140" s="334">
        <v>0</v>
      </c>
      <c r="D140" s="334">
        <v>0</v>
      </c>
    </row>
    <row r="141" spans="2:4">
      <c r="B141" s="198"/>
      <c r="C141" s="334">
        <v>0</v>
      </c>
      <c r="D141" s="334">
        <v>0</v>
      </c>
    </row>
    <row r="142" spans="2:4">
      <c r="B142" s="198"/>
      <c r="C142" s="334">
        <v>0</v>
      </c>
      <c r="D142" s="334">
        <v>0</v>
      </c>
    </row>
    <row r="143" spans="2:4">
      <c r="B143" s="198"/>
      <c r="C143" s="334">
        <v>0</v>
      </c>
      <c r="D143" s="334">
        <v>0</v>
      </c>
    </row>
    <row r="144" spans="2:4">
      <c r="B144" s="198"/>
      <c r="C144" s="334">
        <v>0</v>
      </c>
      <c r="D144" s="334">
        <v>0</v>
      </c>
    </row>
    <row r="145" spans="2:4">
      <c r="B145" s="198"/>
      <c r="C145" s="334">
        <v>0</v>
      </c>
      <c r="D145" s="334">
        <v>0</v>
      </c>
    </row>
    <row r="146" spans="2:4">
      <c r="B146" s="198"/>
      <c r="C146" s="334">
        <v>0</v>
      </c>
      <c r="D146" s="334">
        <v>0</v>
      </c>
    </row>
    <row r="147" spans="2:4">
      <c r="B147" s="198"/>
      <c r="C147" s="334">
        <v>0</v>
      </c>
      <c r="D147" s="334">
        <v>0</v>
      </c>
    </row>
    <row r="148" spans="2:4">
      <c r="B148" s="198"/>
      <c r="C148" s="334">
        <v>0</v>
      </c>
      <c r="D148" s="334">
        <v>0</v>
      </c>
    </row>
    <row r="149" spans="2:4">
      <c r="B149" s="198"/>
      <c r="C149" s="334">
        <v>0</v>
      </c>
      <c r="D149" s="334">
        <v>0</v>
      </c>
    </row>
    <row r="150" spans="2:4">
      <c r="B150" s="198"/>
      <c r="C150" s="334">
        <v>0</v>
      </c>
      <c r="D150" s="334">
        <v>0</v>
      </c>
    </row>
    <row r="151" spans="2:4">
      <c r="B151" s="198"/>
      <c r="C151" s="334">
        <v>0</v>
      </c>
      <c r="D151" s="334">
        <v>0</v>
      </c>
    </row>
    <row r="152" spans="2:4">
      <c r="B152" s="198"/>
      <c r="C152" s="334">
        <v>0</v>
      </c>
      <c r="D152" s="334">
        <v>0</v>
      </c>
    </row>
    <row r="153" spans="2:4">
      <c r="B153" s="198"/>
      <c r="C153" s="334">
        <v>0</v>
      </c>
      <c r="D153" s="334">
        <v>0</v>
      </c>
    </row>
    <row r="154" spans="2:4">
      <c r="B154" s="198"/>
      <c r="C154" s="334">
        <v>0</v>
      </c>
      <c r="D154" s="334">
        <v>0</v>
      </c>
    </row>
    <row r="155" spans="2:4">
      <c r="B155" s="198"/>
      <c r="C155" s="334">
        <v>0</v>
      </c>
      <c r="D155" s="334">
        <v>0</v>
      </c>
    </row>
    <row r="156" spans="2:4">
      <c r="B156" s="198"/>
      <c r="C156" s="334">
        <v>0</v>
      </c>
      <c r="D156" s="334">
        <v>0</v>
      </c>
    </row>
    <row r="157" spans="2:4">
      <c r="B157" s="198"/>
      <c r="C157" s="334">
        <v>0</v>
      </c>
      <c r="D157" s="334">
        <v>0</v>
      </c>
    </row>
    <row r="158" spans="2:4">
      <c r="B158" s="198"/>
      <c r="C158" s="334">
        <v>0</v>
      </c>
      <c r="D158" s="334">
        <v>0</v>
      </c>
    </row>
    <row r="159" spans="2:4">
      <c r="B159" s="198"/>
      <c r="C159" s="334">
        <v>0</v>
      </c>
      <c r="D159" s="334">
        <v>0</v>
      </c>
    </row>
    <row r="160" spans="2:4">
      <c r="B160" s="198"/>
      <c r="C160" s="334">
        <v>0</v>
      </c>
      <c r="D160" s="334">
        <v>0</v>
      </c>
    </row>
    <row r="161" spans="2:4">
      <c r="B161" s="198"/>
      <c r="C161" s="334">
        <v>0</v>
      </c>
      <c r="D161" s="334">
        <v>0</v>
      </c>
    </row>
    <row r="162" spans="2:4">
      <c r="B162" s="198"/>
      <c r="C162" s="334">
        <v>0</v>
      </c>
      <c r="D162" s="334">
        <v>0</v>
      </c>
    </row>
    <row r="163" spans="2:4">
      <c r="B163" s="198"/>
      <c r="C163" s="334">
        <v>0</v>
      </c>
      <c r="D163" s="334">
        <v>0</v>
      </c>
    </row>
    <row r="164" spans="2:4">
      <c r="B164" s="198"/>
      <c r="C164" s="334">
        <v>0</v>
      </c>
      <c r="D164" s="334">
        <v>0</v>
      </c>
    </row>
    <row r="165" spans="2:4">
      <c r="B165" s="198"/>
      <c r="C165" s="334">
        <v>0</v>
      </c>
      <c r="D165" s="334">
        <v>0</v>
      </c>
    </row>
    <row r="166" spans="2:4">
      <c r="B166" s="198"/>
      <c r="C166" s="334">
        <v>0</v>
      </c>
      <c r="D166" s="334">
        <v>0</v>
      </c>
    </row>
    <row r="167" spans="2:4">
      <c r="B167" s="198"/>
      <c r="C167" s="334">
        <v>0</v>
      </c>
      <c r="D167" s="334">
        <v>0</v>
      </c>
    </row>
    <row r="168" spans="2:4">
      <c r="B168" s="198"/>
      <c r="C168" s="334">
        <v>0</v>
      </c>
      <c r="D168" s="334">
        <v>0</v>
      </c>
    </row>
    <row r="169" spans="2:4">
      <c r="B169" s="198"/>
      <c r="C169" s="334">
        <v>0</v>
      </c>
      <c r="D169" s="334">
        <v>0</v>
      </c>
    </row>
    <row r="170" spans="2:4">
      <c r="B170" s="198"/>
      <c r="C170" s="334">
        <v>0</v>
      </c>
      <c r="D170" s="334">
        <v>0</v>
      </c>
    </row>
    <row r="171" spans="2:4">
      <c r="B171" s="198"/>
      <c r="C171" s="334">
        <v>0</v>
      </c>
      <c r="D171" s="334">
        <v>0</v>
      </c>
    </row>
    <row r="172" spans="2:4">
      <c r="B172" s="198"/>
      <c r="C172" s="334">
        <v>0</v>
      </c>
      <c r="D172" s="334">
        <v>0</v>
      </c>
    </row>
    <row r="173" spans="2:4">
      <c r="B173" s="198"/>
      <c r="C173" s="334">
        <v>0</v>
      </c>
      <c r="D173" s="334">
        <v>0</v>
      </c>
    </row>
    <row r="174" spans="2:4">
      <c r="B174" s="198"/>
      <c r="C174" s="334">
        <v>0</v>
      </c>
      <c r="D174" s="334">
        <v>0</v>
      </c>
    </row>
    <row r="175" spans="2:4">
      <c r="B175" s="198"/>
      <c r="C175" s="334">
        <v>0</v>
      </c>
      <c r="D175" s="334">
        <v>0</v>
      </c>
    </row>
    <row r="176" spans="2:4">
      <c r="B176" s="198"/>
      <c r="C176" s="334">
        <v>0</v>
      </c>
      <c r="D176" s="334">
        <v>0</v>
      </c>
    </row>
    <row r="177" spans="2:4">
      <c r="B177" s="198"/>
      <c r="C177" s="334">
        <v>0</v>
      </c>
      <c r="D177" s="334">
        <v>0</v>
      </c>
    </row>
    <row r="178" spans="2:4">
      <c r="B178" s="198"/>
      <c r="C178" s="334">
        <v>0</v>
      </c>
      <c r="D178" s="334">
        <v>0</v>
      </c>
    </row>
    <row r="179" spans="2:4">
      <c r="B179" s="198"/>
      <c r="C179" s="334">
        <v>0</v>
      </c>
      <c r="D179" s="334">
        <v>0</v>
      </c>
    </row>
    <row r="180" spans="2:4">
      <c r="B180" s="198"/>
      <c r="C180" s="334">
        <v>0</v>
      </c>
      <c r="D180" s="334">
        <v>0</v>
      </c>
    </row>
    <row r="181" spans="2:4">
      <c r="B181" s="198"/>
      <c r="C181" s="334">
        <v>0</v>
      </c>
      <c r="D181" s="334">
        <v>0</v>
      </c>
    </row>
    <row r="182" spans="2:4">
      <c r="B182" s="198"/>
      <c r="C182" s="334">
        <v>0</v>
      </c>
      <c r="D182" s="334">
        <v>0</v>
      </c>
    </row>
    <row r="183" spans="2:4">
      <c r="B183" s="198"/>
      <c r="C183" s="334">
        <v>0</v>
      </c>
      <c r="D183" s="334">
        <v>0</v>
      </c>
    </row>
    <row r="184" spans="2:4">
      <c r="B184" s="198"/>
      <c r="C184" s="334">
        <v>0</v>
      </c>
      <c r="D184" s="334">
        <v>0</v>
      </c>
    </row>
    <row r="185" spans="2:4">
      <c r="B185" s="198"/>
      <c r="C185" s="334">
        <v>0</v>
      </c>
      <c r="D185" s="334">
        <v>0</v>
      </c>
    </row>
    <row r="186" spans="2:4">
      <c r="B186" s="198"/>
      <c r="C186" s="334">
        <v>0</v>
      </c>
      <c r="D186" s="334">
        <v>0</v>
      </c>
    </row>
    <row r="187" spans="2:4">
      <c r="B187" s="198"/>
      <c r="C187" s="334">
        <v>0</v>
      </c>
      <c r="D187" s="334">
        <v>0</v>
      </c>
    </row>
    <row r="188" spans="2:4">
      <c r="B188" s="198"/>
      <c r="C188" s="334">
        <v>0</v>
      </c>
      <c r="D188" s="334">
        <v>0</v>
      </c>
    </row>
    <row r="189" spans="2:4">
      <c r="B189" s="198"/>
      <c r="C189" s="334">
        <v>0</v>
      </c>
      <c r="D189" s="334">
        <v>0</v>
      </c>
    </row>
    <row r="190" spans="2:4">
      <c r="B190" s="198"/>
      <c r="C190" s="334">
        <v>0</v>
      </c>
      <c r="D190" s="334">
        <v>0</v>
      </c>
    </row>
    <row r="191" spans="2:4">
      <c r="B191" s="198"/>
      <c r="C191" s="334">
        <v>0</v>
      </c>
      <c r="D191" s="334">
        <v>0</v>
      </c>
    </row>
    <row r="192" spans="2:4">
      <c r="B192" s="198"/>
      <c r="C192" s="334">
        <v>0</v>
      </c>
      <c r="D192" s="334">
        <v>0</v>
      </c>
    </row>
    <row r="193" spans="2:4">
      <c r="B193" s="198"/>
      <c r="C193" s="334">
        <v>0</v>
      </c>
      <c r="D193" s="334">
        <v>0</v>
      </c>
    </row>
    <row r="194" spans="2:4">
      <c r="B194" s="198"/>
      <c r="C194" s="334">
        <v>0</v>
      </c>
      <c r="D194" s="334">
        <v>0</v>
      </c>
    </row>
    <row r="195" spans="2:4">
      <c r="B195" s="198"/>
      <c r="C195" s="334">
        <v>0</v>
      </c>
      <c r="D195" s="334">
        <v>0</v>
      </c>
    </row>
    <row r="196" spans="2:4">
      <c r="B196" s="198"/>
      <c r="C196" s="334">
        <v>0</v>
      </c>
      <c r="D196" s="334">
        <v>0</v>
      </c>
    </row>
    <row r="197" spans="2:4">
      <c r="B197" s="198"/>
      <c r="C197" s="334">
        <v>0</v>
      </c>
      <c r="D197" s="334">
        <v>0</v>
      </c>
    </row>
    <row r="198" spans="2:4">
      <c r="B198" s="198"/>
      <c r="C198" s="334">
        <v>0</v>
      </c>
      <c r="D198" s="334">
        <v>0</v>
      </c>
    </row>
    <row r="199" spans="2:4">
      <c r="B199" s="198"/>
      <c r="C199" s="334">
        <v>0</v>
      </c>
      <c r="D199" s="334">
        <v>0</v>
      </c>
    </row>
    <row r="200" spans="2:4">
      <c r="B200" s="198"/>
      <c r="C200" s="334">
        <v>0</v>
      </c>
      <c r="D200" s="334">
        <v>0</v>
      </c>
    </row>
    <row r="201" spans="2:4">
      <c r="B201" s="198"/>
      <c r="C201" s="334">
        <v>0</v>
      </c>
      <c r="D201" s="334">
        <v>0</v>
      </c>
    </row>
    <row r="202" spans="2:4">
      <c r="B202" s="198"/>
      <c r="C202" s="334">
        <v>0</v>
      </c>
      <c r="D202" s="334">
        <v>0</v>
      </c>
    </row>
    <row r="203" spans="2:4">
      <c r="B203" s="198"/>
      <c r="C203" s="334">
        <v>0</v>
      </c>
      <c r="D203" s="334">
        <v>0</v>
      </c>
    </row>
    <row r="204" spans="2:4">
      <c r="B204" s="198"/>
      <c r="C204" s="334">
        <v>0</v>
      </c>
      <c r="D204" s="334">
        <v>0</v>
      </c>
    </row>
    <row r="205" spans="2:4">
      <c r="B205" s="198"/>
      <c r="C205" s="334">
        <v>0</v>
      </c>
      <c r="D205" s="334">
        <v>0</v>
      </c>
    </row>
    <row r="206" spans="2:4">
      <c r="B206" s="198"/>
      <c r="C206" s="334">
        <v>0</v>
      </c>
      <c r="D206" s="334">
        <v>0</v>
      </c>
    </row>
    <row r="207" spans="2:4">
      <c r="B207" s="198"/>
      <c r="C207" s="334">
        <v>0</v>
      </c>
      <c r="D207" s="334">
        <v>0</v>
      </c>
    </row>
    <row r="208" spans="2:4">
      <c r="B208" s="198"/>
      <c r="C208" s="334">
        <v>0</v>
      </c>
      <c r="D208" s="334">
        <v>0</v>
      </c>
    </row>
    <row r="209" spans="2:4">
      <c r="B209" s="198"/>
      <c r="C209" s="334">
        <v>0</v>
      </c>
      <c r="D209" s="334">
        <v>0</v>
      </c>
    </row>
    <row r="210" spans="2:4">
      <c r="B210" s="198"/>
      <c r="C210" s="334">
        <v>0</v>
      </c>
      <c r="D210" s="334">
        <v>0</v>
      </c>
    </row>
    <row r="211" spans="2:4">
      <c r="B211" s="198"/>
      <c r="C211" s="334">
        <v>0</v>
      </c>
      <c r="D211" s="334">
        <v>0</v>
      </c>
    </row>
    <row r="212" spans="2:4">
      <c r="B212" s="198"/>
      <c r="C212" s="334">
        <v>0</v>
      </c>
      <c r="D212" s="334">
        <v>0</v>
      </c>
    </row>
    <row r="213" spans="2:4">
      <c r="B213" s="198"/>
      <c r="C213" s="334">
        <v>0</v>
      </c>
      <c r="D213" s="334">
        <v>0</v>
      </c>
    </row>
    <row r="214" spans="2:4">
      <c r="B214" s="198"/>
      <c r="C214" s="334">
        <v>0</v>
      </c>
      <c r="D214" s="334">
        <v>0</v>
      </c>
    </row>
    <row r="215" spans="2:4">
      <c r="B215" s="198"/>
      <c r="C215" s="334">
        <v>0</v>
      </c>
      <c r="D215" s="334">
        <v>0</v>
      </c>
    </row>
    <row r="216" spans="2:4">
      <c r="B216" s="198"/>
      <c r="C216" s="334">
        <v>0</v>
      </c>
      <c r="D216" s="334">
        <v>0</v>
      </c>
    </row>
    <row r="217" spans="2:4">
      <c r="B217" s="198"/>
      <c r="C217" s="334">
        <v>0</v>
      </c>
      <c r="D217" s="334">
        <v>0</v>
      </c>
    </row>
    <row r="218" spans="2:4">
      <c r="B218" s="198"/>
      <c r="C218" s="334">
        <v>0</v>
      </c>
      <c r="D218" s="334">
        <v>0</v>
      </c>
    </row>
    <row r="219" spans="2:4">
      <c r="B219" s="198"/>
      <c r="C219" s="334">
        <v>0</v>
      </c>
      <c r="D219" s="334">
        <v>0</v>
      </c>
    </row>
    <row r="220" spans="2:4">
      <c r="B220" s="198"/>
      <c r="C220" s="334">
        <v>0</v>
      </c>
      <c r="D220" s="334">
        <v>0</v>
      </c>
    </row>
    <row r="221" spans="2:4">
      <c r="B221" s="198"/>
      <c r="C221" s="334">
        <v>0</v>
      </c>
      <c r="D221" s="334">
        <v>0</v>
      </c>
    </row>
    <row r="222" spans="2:4">
      <c r="B222" s="198"/>
      <c r="C222" s="334">
        <v>0</v>
      </c>
      <c r="D222" s="334">
        <v>0</v>
      </c>
    </row>
    <row r="223" spans="2:4">
      <c r="B223" s="198"/>
      <c r="C223" s="334">
        <v>0</v>
      </c>
      <c r="D223" s="334">
        <v>0</v>
      </c>
    </row>
    <row r="224" spans="2:4">
      <c r="B224" s="198"/>
      <c r="C224" s="334">
        <v>0</v>
      </c>
      <c r="D224" s="334">
        <v>0</v>
      </c>
    </row>
    <row r="225" spans="2:4">
      <c r="B225" s="198"/>
      <c r="C225" s="334">
        <v>0</v>
      </c>
      <c r="D225" s="334">
        <v>0</v>
      </c>
    </row>
    <row r="226" spans="2:4">
      <c r="B226" s="198"/>
      <c r="C226" s="334">
        <v>0</v>
      </c>
      <c r="D226" s="334">
        <v>0</v>
      </c>
    </row>
    <row r="227" spans="2:4">
      <c r="B227" s="198"/>
      <c r="C227" s="334">
        <v>0</v>
      </c>
      <c r="D227" s="334">
        <v>0</v>
      </c>
    </row>
    <row r="228" spans="2:4">
      <c r="B228" s="198"/>
      <c r="C228" s="334">
        <v>0</v>
      </c>
      <c r="D228" s="334">
        <v>0</v>
      </c>
    </row>
    <row r="229" spans="2:4">
      <c r="B229" s="198"/>
      <c r="C229" s="334">
        <v>0</v>
      </c>
      <c r="D229" s="334">
        <v>0</v>
      </c>
    </row>
    <row r="230" spans="2:4">
      <c r="B230" s="198"/>
      <c r="C230" s="334">
        <v>0</v>
      </c>
      <c r="D230" s="334">
        <v>0</v>
      </c>
    </row>
    <row r="231" spans="2:4">
      <c r="B231" s="198"/>
      <c r="C231" s="334">
        <v>0</v>
      </c>
      <c r="D231" s="334">
        <v>0</v>
      </c>
    </row>
    <row r="232" spans="2:4">
      <c r="B232" s="198"/>
      <c r="C232" s="334">
        <v>0</v>
      </c>
      <c r="D232" s="334">
        <v>0</v>
      </c>
    </row>
    <row r="233" spans="2:4">
      <c r="B233" s="198"/>
      <c r="C233" s="334">
        <v>0</v>
      </c>
      <c r="D233" s="334">
        <v>0</v>
      </c>
    </row>
    <row r="234" spans="2:4">
      <c r="B234" s="198"/>
      <c r="C234" s="334">
        <v>0</v>
      </c>
      <c r="D234" s="334">
        <v>0</v>
      </c>
    </row>
    <row r="235" spans="2:4">
      <c r="B235" s="198"/>
      <c r="C235" s="334">
        <v>0</v>
      </c>
      <c r="D235" s="334">
        <v>0</v>
      </c>
    </row>
    <row r="236" spans="2:4">
      <c r="B236" s="198"/>
      <c r="C236" s="334">
        <v>0</v>
      </c>
      <c r="D236" s="334">
        <v>0</v>
      </c>
    </row>
    <row r="237" spans="2:4">
      <c r="B237" s="198"/>
      <c r="C237" s="334">
        <v>0</v>
      </c>
      <c r="D237" s="334">
        <v>0</v>
      </c>
    </row>
    <row r="238" spans="2:4">
      <c r="B238" s="198"/>
      <c r="C238" s="334">
        <v>0</v>
      </c>
      <c r="D238" s="334">
        <v>0</v>
      </c>
    </row>
    <row r="239" spans="2:4">
      <c r="B239" s="198"/>
      <c r="C239" s="334">
        <v>0</v>
      </c>
      <c r="D239" s="334">
        <v>0</v>
      </c>
    </row>
    <row r="240" spans="2:4">
      <c r="B240" s="198"/>
      <c r="C240" s="334">
        <v>0</v>
      </c>
      <c r="D240" s="334">
        <v>0</v>
      </c>
    </row>
    <row r="241" spans="2:4">
      <c r="B241" s="198"/>
      <c r="C241" s="334">
        <v>0</v>
      </c>
      <c r="D241" s="334">
        <v>0</v>
      </c>
    </row>
    <row r="242" spans="2:4">
      <c r="B242" s="198"/>
      <c r="C242" s="334">
        <v>0</v>
      </c>
      <c r="D242" s="334">
        <v>0</v>
      </c>
    </row>
    <row r="243" spans="2:4">
      <c r="B243" s="198"/>
      <c r="C243" s="334">
        <v>0</v>
      </c>
      <c r="D243" s="334">
        <v>0</v>
      </c>
    </row>
    <row r="244" spans="2:4">
      <c r="B244" s="198"/>
      <c r="C244" s="334">
        <v>0</v>
      </c>
      <c r="D244" s="334">
        <v>0</v>
      </c>
    </row>
    <row r="245" spans="2:4">
      <c r="B245" s="198"/>
      <c r="C245" s="334">
        <v>0</v>
      </c>
      <c r="D245" s="334">
        <v>0</v>
      </c>
    </row>
    <row r="246" spans="2:4">
      <c r="B246" s="198"/>
      <c r="C246" s="334">
        <v>0</v>
      </c>
      <c r="D246" s="334">
        <v>0</v>
      </c>
    </row>
    <row r="247" spans="2:4">
      <c r="B247" s="198"/>
      <c r="C247" s="334">
        <v>0</v>
      </c>
      <c r="D247" s="334">
        <v>0</v>
      </c>
    </row>
    <row r="248" spans="2:4">
      <c r="B248" s="198"/>
      <c r="C248" s="334">
        <v>0</v>
      </c>
      <c r="D248" s="334">
        <v>0</v>
      </c>
    </row>
    <row r="249" spans="2:4">
      <c r="B249" s="198"/>
      <c r="C249" s="334">
        <v>0</v>
      </c>
      <c r="D249" s="334">
        <v>0</v>
      </c>
    </row>
    <row r="250" spans="2:4">
      <c r="B250" s="198"/>
      <c r="C250" s="334">
        <v>0</v>
      </c>
      <c r="D250" s="334">
        <v>0</v>
      </c>
    </row>
    <row r="251" spans="2:4">
      <c r="B251" s="198"/>
      <c r="C251" s="334">
        <v>0</v>
      </c>
      <c r="D251" s="334">
        <v>0</v>
      </c>
    </row>
    <row r="252" spans="2:4">
      <c r="B252" s="198"/>
      <c r="C252" s="334">
        <v>0</v>
      </c>
      <c r="D252" s="334">
        <v>0</v>
      </c>
    </row>
    <row r="253" spans="2:4">
      <c r="B253" s="198"/>
      <c r="C253" s="334">
        <v>0</v>
      </c>
      <c r="D253" s="334">
        <v>0</v>
      </c>
    </row>
    <row r="254" spans="2:4">
      <c r="B254" s="198"/>
      <c r="C254" s="334">
        <v>0</v>
      </c>
      <c r="D254" s="334">
        <v>0</v>
      </c>
    </row>
    <row r="255" spans="2:4">
      <c r="B255" s="198"/>
      <c r="C255" s="334">
        <v>0</v>
      </c>
      <c r="D255" s="334">
        <v>0</v>
      </c>
    </row>
    <row r="256" spans="2:4">
      <c r="B256" s="198"/>
      <c r="C256" s="334">
        <v>0</v>
      </c>
      <c r="D256" s="334">
        <v>0</v>
      </c>
    </row>
    <row r="257" spans="2:4">
      <c r="B257" s="198"/>
      <c r="C257" s="334">
        <v>0</v>
      </c>
      <c r="D257" s="334">
        <v>0</v>
      </c>
    </row>
    <row r="258" spans="2:4">
      <c r="B258" s="198"/>
      <c r="C258" s="334">
        <v>0</v>
      </c>
      <c r="D258" s="334">
        <v>0</v>
      </c>
    </row>
    <row r="259" spans="2:4">
      <c r="B259" s="198"/>
      <c r="C259" s="334">
        <v>0</v>
      </c>
      <c r="D259" s="334">
        <v>0</v>
      </c>
    </row>
    <row r="260" spans="2:4">
      <c r="B260" s="198"/>
      <c r="C260" s="334">
        <v>0</v>
      </c>
      <c r="D260" s="334">
        <v>0</v>
      </c>
    </row>
    <row r="261" spans="2:4">
      <c r="B261" s="198"/>
      <c r="C261" s="334">
        <v>0</v>
      </c>
      <c r="D261" s="334">
        <v>0</v>
      </c>
    </row>
    <row r="262" spans="2:4">
      <c r="B262" s="198"/>
      <c r="C262" s="334">
        <v>0</v>
      </c>
      <c r="D262" s="334">
        <v>0</v>
      </c>
    </row>
    <row r="263" spans="2:4">
      <c r="B263" s="198"/>
      <c r="C263" s="334">
        <v>0</v>
      </c>
      <c r="D263" s="334">
        <v>0</v>
      </c>
    </row>
    <row r="264" spans="2:4">
      <c r="B264" s="198"/>
      <c r="C264" s="334">
        <v>0</v>
      </c>
      <c r="D264" s="334">
        <v>0</v>
      </c>
    </row>
    <row r="265" spans="2:4">
      <c r="B265" s="198"/>
      <c r="C265" s="334">
        <v>0</v>
      </c>
      <c r="D265" s="334">
        <v>0</v>
      </c>
    </row>
    <row r="266" spans="2:4">
      <c r="B266" s="198"/>
      <c r="C266" s="334">
        <v>0</v>
      </c>
      <c r="D266" s="334">
        <v>0</v>
      </c>
    </row>
    <row r="267" spans="2:4">
      <c r="B267" s="198"/>
      <c r="C267" s="334">
        <v>0</v>
      </c>
      <c r="D267" s="334">
        <v>0</v>
      </c>
    </row>
    <row r="268" spans="2:4">
      <c r="B268" s="198"/>
      <c r="C268" s="334">
        <v>0</v>
      </c>
      <c r="D268" s="334">
        <v>0</v>
      </c>
    </row>
    <row r="269" spans="2:4">
      <c r="B269" s="198"/>
      <c r="C269" s="334">
        <v>0</v>
      </c>
      <c r="D269" s="334">
        <v>0</v>
      </c>
    </row>
    <row r="270" spans="2:4">
      <c r="B270" s="198"/>
      <c r="C270" s="334">
        <v>0</v>
      </c>
      <c r="D270" s="334">
        <v>0</v>
      </c>
    </row>
    <row r="271" spans="2:4">
      <c r="B271" s="198"/>
      <c r="C271" s="334">
        <v>0</v>
      </c>
      <c r="D271" s="334">
        <v>0</v>
      </c>
    </row>
    <row r="272" spans="2:4">
      <c r="B272" s="198"/>
      <c r="C272" s="334">
        <v>0</v>
      </c>
      <c r="D272" s="334">
        <v>0</v>
      </c>
    </row>
    <row r="273" spans="2:4">
      <c r="B273" s="198"/>
      <c r="C273" s="334">
        <v>0</v>
      </c>
      <c r="D273" s="334">
        <v>0</v>
      </c>
    </row>
    <row r="274" spans="2:4">
      <c r="B274" s="198"/>
      <c r="C274" s="334">
        <v>0</v>
      </c>
      <c r="D274" s="334">
        <v>0</v>
      </c>
    </row>
    <row r="275" spans="2:4">
      <c r="B275" s="198"/>
      <c r="C275" s="334">
        <v>0</v>
      </c>
      <c r="D275" s="334">
        <v>0</v>
      </c>
    </row>
    <row r="276" spans="2:4">
      <c r="B276" s="198"/>
      <c r="C276" s="334">
        <v>0</v>
      </c>
      <c r="D276" s="334">
        <v>0</v>
      </c>
    </row>
    <row r="277" spans="2:4">
      <c r="B277" s="198"/>
      <c r="C277" s="334">
        <v>0</v>
      </c>
      <c r="D277" s="334">
        <v>0</v>
      </c>
    </row>
    <row r="278" spans="2:4">
      <c r="B278" s="198"/>
      <c r="C278" s="334">
        <v>0</v>
      </c>
      <c r="D278" s="334">
        <v>0</v>
      </c>
    </row>
    <row r="279" spans="2:4">
      <c r="B279" s="198"/>
      <c r="C279" s="334">
        <v>0</v>
      </c>
      <c r="D279" s="334">
        <v>0</v>
      </c>
    </row>
    <row r="280" spans="2:4">
      <c r="B280" s="198"/>
      <c r="C280" s="334">
        <v>0</v>
      </c>
      <c r="D280" s="334">
        <v>0</v>
      </c>
    </row>
    <row r="281" spans="2:4">
      <c r="B281" s="198"/>
      <c r="C281" s="334">
        <v>0</v>
      </c>
      <c r="D281" s="334">
        <v>0</v>
      </c>
    </row>
    <row r="282" spans="2:4">
      <c r="B282" s="198"/>
      <c r="C282" s="334">
        <v>0</v>
      </c>
      <c r="D282" s="334">
        <v>0</v>
      </c>
    </row>
    <row r="283" spans="2:4">
      <c r="B283" s="198"/>
      <c r="C283" s="334">
        <v>0</v>
      </c>
      <c r="D283" s="334">
        <v>0</v>
      </c>
    </row>
    <row r="284" spans="2:4">
      <c r="B284" s="198"/>
      <c r="C284" s="334">
        <v>0</v>
      </c>
      <c r="D284" s="334">
        <v>0</v>
      </c>
    </row>
    <row r="285" spans="2:4">
      <c r="B285" s="198"/>
      <c r="C285" s="334">
        <v>0</v>
      </c>
      <c r="D285" s="334">
        <v>0</v>
      </c>
    </row>
    <row r="286" spans="2:4">
      <c r="B286" s="198"/>
      <c r="C286" s="334">
        <v>0</v>
      </c>
      <c r="D286" s="334">
        <v>0</v>
      </c>
    </row>
    <row r="287" spans="2:4">
      <c r="B287" s="198"/>
      <c r="C287" s="334">
        <v>0</v>
      </c>
      <c r="D287" s="334">
        <v>0</v>
      </c>
    </row>
    <row r="288" spans="2:4">
      <c r="B288" s="198"/>
      <c r="C288" s="334">
        <v>0</v>
      </c>
      <c r="D288" s="334">
        <v>0</v>
      </c>
    </row>
    <row r="289" spans="2:4">
      <c r="B289" s="198"/>
      <c r="C289" s="334">
        <v>0</v>
      </c>
      <c r="D289" s="334">
        <v>0</v>
      </c>
    </row>
    <row r="290" spans="2:4">
      <c r="B290" s="198"/>
      <c r="C290" s="334">
        <v>0</v>
      </c>
      <c r="D290" s="334">
        <v>0</v>
      </c>
    </row>
    <row r="291" spans="2:4">
      <c r="B291" s="198"/>
      <c r="C291" s="334">
        <v>0</v>
      </c>
      <c r="D291" s="334">
        <v>0</v>
      </c>
    </row>
    <row r="292" spans="2:4">
      <c r="B292" s="198"/>
      <c r="C292" s="334">
        <v>0</v>
      </c>
      <c r="D292" s="334">
        <v>0</v>
      </c>
    </row>
    <row r="293" spans="2:4">
      <c r="B293" s="198"/>
      <c r="C293" s="334">
        <v>0</v>
      </c>
      <c r="D293" s="334">
        <v>0</v>
      </c>
    </row>
    <row r="294" spans="2:4">
      <c r="B294" s="198"/>
      <c r="C294" s="334">
        <v>0</v>
      </c>
      <c r="D294" s="334">
        <v>0</v>
      </c>
    </row>
    <row r="295" spans="2:4">
      <c r="B295" s="198"/>
      <c r="C295" s="334">
        <v>0</v>
      </c>
      <c r="D295" s="334">
        <v>0</v>
      </c>
    </row>
    <row r="296" spans="2:4">
      <c r="B296" s="198"/>
      <c r="C296" s="334">
        <v>0</v>
      </c>
      <c r="D296" s="334">
        <v>0</v>
      </c>
    </row>
    <row r="297" spans="2:4">
      <c r="B297" s="198"/>
      <c r="C297" s="334">
        <v>0</v>
      </c>
      <c r="D297" s="334">
        <v>0</v>
      </c>
    </row>
    <row r="298" spans="2:4">
      <c r="B298" s="198"/>
      <c r="C298" s="334">
        <v>0</v>
      </c>
      <c r="D298" s="334">
        <v>0</v>
      </c>
    </row>
    <row r="299" spans="2:4">
      <c r="B299" s="198"/>
      <c r="C299" s="334">
        <v>0</v>
      </c>
      <c r="D299" s="334">
        <v>0</v>
      </c>
    </row>
    <row r="300" spans="2:4">
      <c r="B300" s="198"/>
      <c r="C300" s="334">
        <v>0</v>
      </c>
      <c r="D300" s="334">
        <v>0</v>
      </c>
    </row>
    <row r="301" spans="2:4">
      <c r="B301" s="198"/>
      <c r="C301" s="334">
        <v>0</v>
      </c>
      <c r="D301" s="334">
        <v>0</v>
      </c>
    </row>
    <row r="302" spans="2:4">
      <c r="B302" s="198"/>
      <c r="C302" s="334">
        <v>0</v>
      </c>
      <c r="D302" s="334">
        <v>0</v>
      </c>
    </row>
    <row r="303" spans="2:4">
      <c r="B303" s="198"/>
      <c r="C303" s="334">
        <v>0</v>
      </c>
      <c r="D303" s="334">
        <v>0</v>
      </c>
    </row>
    <row r="304" spans="2:4">
      <c r="B304" s="198"/>
      <c r="C304" s="334">
        <v>0</v>
      </c>
      <c r="D304" s="334">
        <v>0</v>
      </c>
    </row>
    <row r="305" spans="2:4">
      <c r="B305" s="198"/>
      <c r="C305" s="334">
        <v>0</v>
      </c>
      <c r="D305" s="334">
        <v>0</v>
      </c>
    </row>
    <row r="306" spans="2:4">
      <c r="B306" s="198"/>
      <c r="C306" s="334">
        <v>0</v>
      </c>
      <c r="D306" s="334">
        <v>0</v>
      </c>
    </row>
    <row r="307" spans="2:4">
      <c r="B307" s="198"/>
      <c r="C307" s="334">
        <v>0</v>
      </c>
      <c r="D307" s="334">
        <v>0</v>
      </c>
    </row>
    <row r="308" spans="2:4">
      <c r="B308" s="198"/>
      <c r="C308" s="334">
        <v>0</v>
      </c>
      <c r="D308" s="334">
        <v>0</v>
      </c>
    </row>
    <row r="309" spans="2:4">
      <c r="B309" s="198"/>
      <c r="C309" s="334">
        <v>0</v>
      </c>
      <c r="D309" s="334">
        <v>0</v>
      </c>
    </row>
    <row r="310" spans="2:4">
      <c r="B310" s="198"/>
      <c r="C310" s="334">
        <v>0</v>
      </c>
      <c r="D310" s="334">
        <v>0</v>
      </c>
    </row>
    <row r="311" spans="2:4">
      <c r="B311" s="198"/>
      <c r="C311" s="334">
        <v>0</v>
      </c>
      <c r="D311" s="334">
        <v>0</v>
      </c>
    </row>
    <row r="312" spans="2:4">
      <c r="B312" s="198"/>
      <c r="C312" s="334">
        <v>0</v>
      </c>
      <c r="D312" s="334">
        <v>0</v>
      </c>
    </row>
    <row r="313" spans="2:4">
      <c r="B313" s="198"/>
      <c r="C313" s="334">
        <v>0</v>
      </c>
      <c r="D313" s="334">
        <v>0</v>
      </c>
    </row>
    <row r="314" spans="2:4">
      <c r="B314" s="198"/>
      <c r="C314" s="334">
        <v>0</v>
      </c>
      <c r="D314" s="334">
        <v>0</v>
      </c>
    </row>
    <row r="315" spans="2:4">
      <c r="B315" s="198"/>
      <c r="C315" s="334">
        <v>0</v>
      </c>
      <c r="D315" s="334">
        <v>0</v>
      </c>
    </row>
    <row r="316" spans="2:4">
      <c r="B316" s="198"/>
      <c r="C316" s="334">
        <v>0</v>
      </c>
      <c r="D316" s="334">
        <v>0</v>
      </c>
    </row>
    <row r="317" spans="2:4">
      <c r="B317" s="198"/>
      <c r="C317" s="334">
        <v>0</v>
      </c>
      <c r="D317" s="334">
        <v>0</v>
      </c>
    </row>
    <row r="318" spans="2:4">
      <c r="B318" s="198"/>
      <c r="C318" s="334">
        <v>0</v>
      </c>
      <c r="D318" s="334">
        <v>0</v>
      </c>
    </row>
    <row r="319" spans="2:4">
      <c r="B319" s="198"/>
      <c r="C319" s="334">
        <v>0</v>
      </c>
      <c r="D319" s="334">
        <v>0</v>
      </c>
    </row>
    <row r="320" spans="2:4">
      <c r="B320" s="198"/>
      <c r="C320" s="334">
        <v>0</v>
      </c>
      <c r="D320" s="334">
        <v>0</v>
      </c>
    </row>
    <row r="321" spans="2:4">
      <c r="B321" s="198"/>
      <c r="C321" s="334">
        <v>0</v>
      </c>
      <c r="D321" s="334">
        <v>0</v>
      </c>
    </row>
    <row r="322" spans="2:4">
      <c r="B322" s="198"/>
      <c r="C322" s="334">
        <v>0</v>
      </c>
      <c r="D322" s="334">
        <v>0</v>
      </c>
    </row>
    <row r="323" spans="2:4">
      <c r="B323" s="198"/>
      <c r="C323" s="334">
        <v>0</v>
      </c>
      <c r="D323" s="334">
        <v>0</v>
      </c>
    </row>
    <row r="324" spans="2:4">
      <c r="B324" s="198"/>
      <c r="C324" s="334">
        <v>0</v>
      </c>
      <c r="D324" s="334">
        <v>0</v>
      </c>
    </row>
    <row r="325" spans="2:4">
      <c r="B325" s="198"/>
      <c r="C325" s="334">
        <v>0</v>
      </c>
      <c r="D325" s="334">
        <v>0</v>
      </c>
    </row>
    <row r="326" spans="2:4">
      <c r="B326" s="198"/>
      <c r="C326" s="334">
        <v>0</v>
      </c>
      <c r="D326" s="334">
        <v>0</v>
      </c>
    </row>
    <row r="327" spans="2:4">
      <c r="B327" s="198"/>
      <c r="C327" s="334">
        <v>0</v>
      </c>
      <c r="D327" s="334">
        <v>0</v>
      </c>
    </row>
    <row r="328" spans="2:4">
      <c r="B328" s="198"/>
      <c r="C328" s="334">
        <v>0</v>
      </c>
      <c r="D328" s="334">
        <v>0</v>
      </c>
    </row>
    <row r="329" spans="2:4">
      <c r="B329" s="198"/>
      <c r="C329" s="334">
        <v>0</v>
      </c>
      <c r="D329" s="334">
        <v>0</v>
      </c>
    </row>
    <row r="330" spans="2:4">
      <c r="B330" s="198"/>
      <c r="C330" s="334">
        <v>0</v>
      </c>
      <c r="D330" s="334">
        <v>0</v>
      </c>
    </row>
    <row r="331" spans="2:4">
      <c r="B331" s="198"/>
      <c r="C331" s="334">
        <v>0</v>
      </c>
      <c r="D331" s="334">
        <v>0</v>
      </c>
    </row>
    <row r="332" spans="2:4">
      <c r="B332" s="198"/>
      <c r="C332" s="334">
        <v>0</v>
      </c>
      <c r="D332" s="334">
        <v>0</v>
      </c>
    </row>
    <row r="333" spans="2:4">
      <c r="B333" s="198"/>
      <c r="C333" s="334">
        <v>0</v>
      </c>
      <c r="D333" s="334">
        <v>0</v>
      </c>
    </row>
    <row r="334" spans="2:4">
      <c r="B334" s="198"/>
      <c r="C334" s="334">
        <v>0</v>
      </c>
      <c r="D334" s="334">
        <v>0</v>
      </c>
    </row>
    <row r="335" spans="2:4">
      <c r="B335" s="198"/>
      <c r="C335" s="334">
        <v>0</v>
      </c>
      <c r="D335" s="334">
        <v>0</v>
      </c>
    </row>
    <row r="336" spans="2:4">
      <c r="B336" s="198"/>
      <c r="C336" s="334">
        <v>0</v>
      </c>
      <c r="D336" s="334">
        <v>0</v>
      </c>
    </row>
    <row r="337" spans="2:4">
      <c r="B337" s="198"/>
      <c r="C337" s="334">
        <v>0</v>
      </c>
      <c r="D337" s="334">
        <v>0</v>
      </c>
    </row>
    <row r="338" spans="2:4">
      <c r="B338" s="198"/>
      <c r="C338" s="334">
        <v>0</v>
      </c>
      <c r="D338" s="334">
        <v>0</v>
      </c>
    </row>
    <row r="339" spans="2:4">
      <c r="B339" s="198"/>
      <c r="C339" s="334">
        <v>0</v>
      </c>
      <c r="D339" s="334">
        <v>0</v>
      </c>
    </row>
    <row r="340" spans="2:4">
      <c r="B340" s="198"/>
      <c r="C340" s="334">
        <v>0</v>
      </c>
      <c r="D340" s="334">
        <v>0</v>
      </c>
    </row>
    <row r="341" spans="2:4">
      <c r="B341" s="198"/>
      <c r="C341" s="334">
        <v>0</v>
      </c>
      <c r="D341" s="334">
        <v>0</v>
      </c>
    </row>
    <row r="342" spans="2:4">
      <c r="B342" s="198"/>
      <c r="C342" s="334">
        <v>0</v>
      </c>
      <c r="D342" s="334">
        <v>0</v>
      </c>
    </row>
    <row r="343" spans="2:4">
      <c r="B343" s="198"/>
      <c r="C343" s="334">
        <v>0</v>
      </c>
      <c r="D343" s="334">
        <v>0</v>
      </c>
    </row>
    <row r="344" spans="2:4">
      <c r="B344" s="198"/>
      <c r="C344" s="334">
        <v>0</v>
      </c>
      <c r="D344" s="334">
        <v>0</v>
      </c>
    </row>
    <row r="345" spans="2:4">
      <c r="B345" s="198"/>
      <c r="C345" s="334">
        <v>0</v>
      </c>
      <c r="D345" s="334">
        <v>0</v>
      </c>
    </row>
    <row r="346" spans="2:4">
      <c r="B346" s="198"/>
      <c r="C346" s="334">
        <v>0</v>
      </c>
      <c r="D346" s="334">
        <v>0</v>
      </c>
    </row>
    <row r="347" spans="2:4">
      <c r="B347" s="198"/>
      <c r="C347" s="334">
        <v>0</v>
      </c>
      <c r="D347" s="334">
        <v>0</v>
      </c>
    </row>
    <row r="348" spans="2:4">
      <c r="B348" s="198"/>
      <c r="C348" s="334">
        <v>0</v>
      </c>
      <c r="D348" s="334">
        <v>0</v>
      </c>
    </row>
    <row r="349" spans="2:4">
      <c r="B349" s="198"/>
      <c r="C349" s="334">
        <v>0</v>
      </c>
      <c r="D349" s="334">
        <v>0</v>
      </c>
    </row>
    <row r="350" spans="2:4">
      <c r="B350" s="337" t="s">
        <v>105</v>
      </c>
      <c r="C350" s="335">
        <f>SUM(C15:C349)</f>
        <v>5640.0199999999995</v>
      </c>
      <c r="D350" s="335">
        <f>SUM(D15:D349)</f>
        <v>191395.34</v>
      </c>
    </row>
    <row r="351" spans="2:4">
      <c r="B351" s="829" t="s">
        <v>140</v>
      </c>
      <c r="C351" s="829"/>
      <c r="D351" s="336">
        <f>D13-C350+D350</f>
        <v>185755.32</v>
      </c>
    </row>
    <row r="356" spans="2:4">
      <c r="B356" s="822" t="s">
        <v>141</v>
      </c>
      <c r="C356" s="822"/>
      <c r="D356" s="822"/>
    </row>
    <row r="357" spans="2:4">
      <c r="B357" s="823" t="s">
        <v>142</v>
      </c>
      <c r="C357" s="823"/>
      <c r="D357" s="823"/>
    </row>
  </sheetData>
  <sheetProtection password="B090" sheet="1" objects="1" scenarios="1"/>
  <mergeCells count="9">
    <mergeCell ref="B351:C351"/>
    <mergeCell ref="B356:D356"/>
    <mergeCell ref="B357:D357"/>
    <mergeCell ref="A3:E3"/>
    <mergeCell ref="A4:E4"/>
    <mergeCell ref="A5:E5"/>
    <mergeCell ref="A8:E8"/>
    <mergeCell ref="A10:E10"/>
    <mergeCell ref="B13:C13"/>
  </mergeCells>
  <pageMargins left="0.511811024" right="0.511811024" top="0.78740157499999996" bottom="0.78740157499999996" header="0.31496062000000002" footer="0.31496062000000002"/>
  <pageSetup paperSize="9" scale="66" orientation="portrait" r:id="rId1"/>
  <rowBreaks count="2" manualBreakCount="2">
    <brk id="71" max="16383" man="1"/>
    <brk id="145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topLeftCell="A7" workbookViewId="0">
      <selection activeCell="E13" sqref="E13"/>
    </sheetView>
  </sheetViews>
  <sheetFormatPr defaultColWidth="9.140625" defaultRowHeight="15"/>
  <cols>
    <col min="1" max="1" width="60" style="1" customWidth="1"/>
    <col min="2" max="7" width="22.85546875" style="1" customWidth="1"/>
    <col min="8" max="16384" width="9.140625" style="1"/>
  </cols>
  <sheetData>
    <row r="2" spans="1:8" ht="15.75" customHeight="1">
      <c r="B2" s="774" t="s">
        <v>0</v>
      </c>
      <c r="C2" s="774"/>
      <c r="D2" s="774"/>
      <c r="E2" s="774"/>
    </row>
    <row r="3" spans="1:8" ht="15.75">
      <c r="B3" s="800" t="s">
        <v>1</v>
      </c>
      <c r="C3" s="800"/>
      <c r="D3" s="800"/>
      <c r="E3" s="800"/>
    </row>
    <row r="4" spans="1:8" ht="15" customHeight="1">
      <c r="B4" s="838" t="s">
        <v>4</v>
      </c>
      <c r="C4" s="838"/>
      <c r="D4" s="838"/>
      <c r="E4" s="838"/>
    </row>
    <row r="8" spans="1:8" ht="34.5" customHeight="1">
      <c r="A8" s="839" t="s">
        <v>162</v>
      </c>
      <c r="B8" s="839"/>
      <c r="C8" s="839"/>
      <c r="D8" s="839"/>
      <c r="E8" s="839"/>
      <c r="F8" s="839"/>
      <c r="G8" s="839"/>
    </row>
    <row r="9" spans="1:8" ht="30" customHeight="1">
      <c r="A9" s="843" t="s">
        <v>392</v>
      </c>
      <c r="B9" s="840" t="s">
        <v>751</v>
      </c>
      <c r="C9" s="840"/>
      <c r="D9" s="840"/>
      <c r="E9" s="840"/>
      <c r="F9" s="840"/>
      <c r="G9" s="840"/>
    </row>
    <row r="10" spans="1:8" ht="17.25" customHeight="1">
      <c r="A10" s="843"/>
      <c r="B10" s="844" t="s">
        <v>163</v>
      </c>
      <c r="C10" s="844"/>
      <c r="D10" s="844"/>
      <c r="E10" s="844"/>
      <c r="F10" s="844"/>
      <c r="G10" s="844"/>
    </row>
    <row r="11" spans="1:8" ht="17.25" customHeight="1">
      <c r="A11" s="841" t="s">
        <v>164</v>
      </c>
      <c r="B11" s="844"/>
      <c r="C11" s="844"/>
      <c r="D11" s="844"/>
      <c r="E11" s="844"/>
      <c r="F11" s="844"/>
      <c r="G11" s="844"/>
    </row>
    <row r="12" spans="1:8" ht="21.75" customHeight="1">
      <c r="A12" s="841"/>
      <c r="B12" s="115" t="s">
        <v>165</v>
      </c>
      <c r="C12" s="115" t="s">
        <v>166</v>
      </c>
      <c r="D12" s="115" t="s">
        <v>167</v>
      </c>
      <c r="E12" s="115" t="s">
        <v>168</v>
      </c>
      <c r="F12" s="115" t="s">
        <v>169</v>
      </c>
      <c r="G12" s="116" t="s">
        <v>170</v>
      </c>
    </row>
    <row r="13" spans="1:8" ht="51">
      <c r="A13" s="195" t="s">
        <v>819</v>
      </c>
      <c r="B13" s="118">
        <v>122755.54</v>
      </c>
      <c r="C13" s="119">
        <v>5660</v>
      </c>
      <c r="D13" s="119">
        <v>0</v>
      </c>
      <c r="E13" s="302">
        <f>1117.51+53.48</f>
        <v>1170.99</v>
      </c>
      <c r="F13" s="119">
        <v>0</v>
      </c>
      <c r="G13" s="119">
        <f>B13-C13+D13+E13-F13</f>
        <v>118266.53</v>
      </c>
      <c r="H13" s="471"/>
    </row>
    <row r="14" spans="1:8" ht="51">
      <c r="A14" s="195" t="s">
        <v>407</v>
      </c>
      <c r="B14" s="118">
        <v>0</v>
      </c>
      <c r="C14" s="119">
        <v>0</v>
      </c>
      <c r="D14" s="119">
        <v>0</v>
      </c>
      <c r="E14" s="119">
        <v>0</v>
      </c>
      <c r="F14" s="119">
        <v>0</v>
      </c>
      <c r="G14" s="119">
        <f>B14-C14+D14+E14-F14</f>
        <v>0</v>
      </c>
    </row>
    <row r="15" spans="1:8" ht="51">
      <c r="A15" s="117" t="s">
        <v>171</v>
      </c>
      <c r="B15" s="118">
        <v>0</v>
      </c>
      <c r="C15" s="119">
        <v>0</v>
      </c>
      <c r="D15" s="119">
        <v>0</v>
      </c>
      <c r="E15" s="119">
        <v>0</v>
      </c>
      <c r="F15" s="119">
        <v>0</v>
      </c>
      <c r="G15" s="119">
        <f>B15-C15+D15+E15-F15</f>
        <v>0</v>
      </c>
    </row>
    <row r="16" spans="1:8" ht="51">
      <c r="A16" s="117" t="s">
        <v>171</v>
      </c>
      <c r="B16" s="118">
        <v>0</v>
      </c>
      <c r="C16" s="119">
        <v>0</v>
      </c>
      <c r="D16" s="119">
        <v>0</v>
      </c>
      <c r="E16" s="119">
        <v>0</v>
      </c>
      <c r="F16" s="119">
        <v>0</v>
      </c>
      <c r="G16" s="119">
        <f>B16-C16+D16+E16-F16</f>
        <v>0</v>
      </c>
    </row>
    <row r="17" spans="1:7" ht="51">
      <c r="A17" s="117" t="s">
        <v>171</v>
      </c>
      <c r="B17" s="118">
        <v>0</v>
      </c>
      <c r="C17" s="119">
        <v>0</v>
      </c>
      <c r="D17" s="119">
        <v>0</v>
      </c>
      <c r="E17" s="119">
        <v>0</v>
      </c>
      <c r="F17" s="119">
        <v>0</v>
      </c>
      <c r="G17" s="119">
        <f>B17-C17+D17+E17-F17</f>
        <v>0</v>
      </c>
    </row>
    <row r="18" spans="1:7">
      <c r="A18" s="120" t="s">
        <v>172</v>
      </c>
      <c r="B18" s="121">
        <f t="shared" ref="B18:G18" si="0">SUM(B13:B17)</f>
        <v>122755.54</v>
      </c>
      <c r="C18" s="121">
        <f t="shared" si="0"/>
        <v>5660</v>
      </c>
      <c r="D18" s="121">
        <f t="shared" si="0"/>
        <v>0</v>
      </c>
      <c r="E18" s="121">
        <f t="shared" si="0"/>
        <v>1170.99</v>
      </c>
      <c r="F18" s="121">
        <f t="shared" si="0"/>
        <v>0</v>
      </c>
      <c r="G18" s="121">
        <f t="shared" si="0"/>
        <v>118266.53</v>
      </c>
    </row>
    <row r="19" spans="1:7" ht="31.5" customHeight="1">
      <c r="A19" s="841" t="s">
        <v>173</v>
      </c>
      <c r="B19" s="841" t="s">
        <v>173</v>
      </c>
      <c r="C19" s="841"/>
      <c r="D19" s="841"/>
      <c r="E19" s="841"/>
      <c r="F19" s="841"/>
      <c r="G19" s="122">
        <f>G21</f>
        <v>0</v>
      </c>
    </row>
    <row r="20" spans="1:7" ht="22.5" customHeight="1">
      <c r="A20" s="841"/>
      <c r="B20" s="115" t="s">
        <v>165</v>
      </c>
      <c r="C20" s="115" t="s">
        <v>166</v>
      </c>
      <c r="D20" s="115" t="s">
        <v>167</v>
      </c>
      <c r="E20" s="115" t="s">
        <v>168</v>
      </c>
      <c r="F20" s="115" t="s">
        <v>169</v>
      </c>
      <c r="G20" s="116" t="s">
        <v>170</v>
      </c>
    </row>
    <row r="21" spans="1:7" ht="51">
      <c r="A21" s="117" t="s">
        <v>171</v>
      </c>
      <c r="B21" s="118">
        <v>0</v>
      </c>
      <c r="C21" s="119">
        <v>0</v>
      </c>
      <c r="D21" s="119">
        <v>0</v>
      </c>
      <c r="E21" s="119">
        <v>0</v>
      </c>
      <c r="F21" s="119">
        <v>0</v>
      </c>
      <c r="G21" s="119">
        <f>B21-C21+D21+E21-F21</f>
        <v>0</v>
      </c>
    </row>
    <row r="22" spans="1:7" ht="51">
      <c r="A22" s="117" t="s">
        <v>171</v>
      </c>
      <c r="B22" s="118">
        <v>0</v>
      </c>
      <c r="C22" s="119">
        <v>0</v>
      </c>
      <c r="D22" s="119">
        <v>0</v>
      </c>
      <c r="E22" s="119">
        <v>0</v>
      </c>
      <c r="F22" s="119">
        <v>0</v>
      </c>
      <c r="G22" s="119">
        <f>B22-C22+D22+E22-F22</f>
        <v>0</v>
      </c>
    </row>
    <row r="23" spans="1:7">
      <c r="A23" s="120" t="s">
        <v>174</v>
      </c>
      <c r="B23" s="121">
        <f t="shared" ref="B23:G23" si="1">SUM(B21:B22)</f>
        <v>0</v>
      </c>
      <c r="C23" s="121">
        <f t="shared" si="1"/>
        <v>0</v>
      </c>
      <c r="D23" s="121">
        <f t="shared" si="1"/>
        <v>0</v>
      </c>
      <c r="E23" s="121">
        <f t="shared" si="1"/>
        <v>0</v>
      </c>
      <c r="F23" s="121">
        <f t="shared" si="1"/>
        <v>0</v>
      </c>
      <c r="G23" s="121">
        <f t="shared" si="1"/>
        <v>0</v>
      </c>
    </row>
    <row r="24" spans="1:7" ht="17.25">
      <c r="A24" s="123" t="s">
        <v>105</v>
      </c>
      <c r="B24" s="123">
        <f t="shared" ref="B24:G24" si="2">B18+B23</f>
        <v>122755.54</v>
      </c>
      <c r="C24" s="123">
        <f t="shared" si="2"/>
        <v>5660</v>
      </c>
      <c r="D24" s="123">
        <f t="shared" si="2"/>
        <v>0</v>
      </c>
      <c r="E24" s="123">
        <f t="shared" si="2"/>
        <v>1170.99</v>
      </c>
      <c r="F24" s="123">
        <f t="shared" si="2"/>
        <v>0</v>
      </c>
      <c r="G24" s="123">
        <f t="shared" si="2"/>
        <v>118266.53</v>
      </c>
    </row>
    <row r="29" spans="1:7" ht="15" customHeight="1">
      <c r="B29" s="842" t="s">
        <v>175</v>
      </c>
      <c r="C29" s="842"/>
      <c r="D29" s="842"/>
    </row>
    <row r="30" spans="1:7" ht="15" customHeight="1">
      <c r="B30" s="842" t="s">
        <v>176</v>
      </c>
      <c r="C30" s="842"/>
      <c r="D30" s="842"/>
    </row>
  </sheetData>
  <sheetProtection password="B090" sheet="1" objects="1" scenarios="1"/>
  <mergeCells count="12">
    <mergeCell ref="B19:F19"/>
    <mergeCell ref="B29:D29"/>
    <mergeCell ref="B30:D30"/>
    <mergeCell ref="A9:A10"/>
    <mergeCell ref="A11:A12"/>
    <mergeCell ref="A19:A20"/>
    <mergeCell ref="B10:G11"/>
    <mergeCell ref="B2:E2"/>
    <mergeCell ref="B3:E3"/>
    <mergeCell ref="B4:E4"/>
    <mergeCell ref="A8:G8"/>
    <mergeCell ref="B9:G9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9"/>
  <sheetViews>
    <sheetView topLeftCell="A4" zoomScaleNormal="100" workbookViewId="0">
      <selection activeCell="F16" sqref="F16"/>
    </sheetView>
  </sheetViews>
  <sheetFormatPr defaultColWidth="9.140625" defaultRowHeight="15"/>
  <cols>
    <col min="1" max="1" width="23.5703125" style="124" customWidth="1"/>
    <col min="2" max="2" width="18.85546875" style="124" customWidth="1"/>
    <col min="3" max="3" width="66.5703125" style="124" customWidth="1"/>
    <col min="4" max="4" width="27.7109375" style="124" customWidth="1"/>
    <col min="5" max="5" width="23.140625" style="124" customWidth="1"/>
    <col min="6" max="6" width="23.5703125" style="124" customWidth="1"/>
    <col min="7" max="1023" width="8.7109375" style="124" customWidth="1"/>
    <col min="1024" max="16384" width="9.140625" style="124"/>
  </cols>
  <sheetData>
    <row r="3" spans="1:8" ht="15.75">
      <c r="B3" s="800" t="s">
        <v>0</v>
      </c>
      <c r="C3" s="800"/>
      <c r="D3" s="800"/>
      <c r="E3" s="72"/>
    </row>
    <row r="4" spans="1:8" ht="15.75">
      <c r="B4" s="800" t="s">
        <v>1</v>
      </c>
      <c r="C4" s="800"/>
      <c r="D4" s="800"/>
      <c r="E4" s="72"/>
    </row>
    <row r="5" spans="1:8">
      <c r="B5" s="854" t="s">
        <v>4</v>
      </c>
      <c r="C5" s="854"/>
      <c r="D5" s="854"/>
      <c r="E5" s="125"/>
    </row>
    <row r="8" spans="1:8" ht="31.5">
      <c r="A8" s="855" t="s">
        <v>408</v>
      </c>
      <c r="B8" s="856"/>
      <c r="C8" s="856"/>
      <c r="D8" s="856"/>
      <c r="E8" s="356" t="s">
        <v>406</v>
      </c>
    </row>
    <row r="9" spans="1:8" ht="15.75">
      <c r="A9" s="678" t="s">
        <v>6</v>
      </c>
      <c r="B9" s="857"/>
      <c r="C9" s="680" t="s">
        <v>7</v>
      </c>
      <c r="D9" s="681"/>
      <c r="E9" s="357" t="s">
        <v>230</v>
      </c>
    </row>
    <row r="10" spans="1:8" ht="24" customHeight="1">
      <c r="A10" s="846" t="s">
        <v>392</v>
      </c>
      <c r="B10" s="847"/>
      <c r="C10" s="848" t="s">
        <v>688</v>
      </c>
      <c r="D10" s="849"/>
      <c r="E10" s="339" t="s">
        <v>751</v>
      </c>
    </row>
    <row r="12" spans="1:8" ht="15.75" customHeight="1"/>
    <row r="13" spans="1:8" ht="15.75">
      <c r="B13" s="850" t="s">
        <v>409</v>
      </c>
      <c r="C13" s="850"/>
      <c r="D13" s="850"/>
    </row>
    <row r="14" spans="1:8" ht="15.75">
      <c r="B14" s="851" t="s">
        <v>143</v>
      </c>
      <c r="C14" s="851"/>
      <c r="D14" s="851"/>
      <c r="E14" s="852"/>
      <c r="F14" s="852"/>
      <c r="G14" s="852"/>
      <c r="H14" s="852"/>
    </row>
    <row r="15" spans="1:8" ht="15.75">
      <c r="B15" s="340" t="s">
        <v>144</v>
      </c>
      <c r="C15" s="341" t="s">
        <v>410</v>
      </c>
      <c r="D15" s="359">
        <v>-11509.45</v>
      </c>
    </row>
    <row r="16" spans="1:8" ht="15.75">
      <c r="B16" s="340" t="s">
        <v>145</v>
      </c>
      <c r="C16" s="341" t="s">
        <v>411</v>
      </c>
      <c r="D16" s="359">
        <v>100314.79</v>
      </c>
    </row>
    <row r="17" spans="2:4" ht="15.75">
      <c r="B17" s="340" t="s">
        <v>146</v>
      </c>
      <c r="C17" s="341" t="s">
        <v>412</v>
      </c>
      <c r="D17" s="359">
        <v>812.79</v>
      </c>
    </row>
    <row r="18" spans="2:4" ht="15.75">
      <c r="B18" s="342" t="s">
        <v>147</v>
      </c>
      <c r="C18" s="341" t="s">
        <v>413</v>
      </c>
      <c r="D18" s="359">
        <v>0</v>
      </c>
    </row>
    <row r="19" spans="2:4" ht="15.75">
      <c r="B19" s="340" t="s">
        <v>148</v>
      </c>
      <c r="C19" s="341" t="s">
        <v>149</v>
      </c>
      <c r="D19" s="359">
        <v>0</v>
      </c>
    </row>
    <row r="20" spans="2:4" ht="15.75" customHeight="1">
      <c r="B20" s="342" t="s">
        <v>150</v>
      </c>
      <c r="C20" s="341" t="s">
        <v>414</v>
      </c>
      <c r="D20" s="359">
        <v>0</v>
      </c>
    </row>
    <row r="21" spans="2:4" ht="15.75">
      <c r="B21" s="340" t="s">
        <v>151</v>
      </c>
      <c r="C21" s="341" t="s">
        <v>415</v>
      </c>
      <c r="D21" s="359">
        <v>0</v>
      </c>
    </row>
    <row r="22" spans="2:4" ht="15.75">
      <c r="B22" s="340" t="s">
        <v>416</v>
      </c>
      <c r="C22" s="341" t="s">
        <v>417</v>
      </c>
      <c r="D22" s="359">
        <v>0</v>
      </c>
    </row>
    <row r="23" spans="2:4" ht="15.75" customHeight="1">
      <c r="B23" s="853" t="s">
        <v>152</v>
      </c>
      <c r="C23" s="853"/>
      <c r="D23" s="364">
        <f>SUM(D15:D22)</f>
        <v>89618.12999999999</v>
      </c>
    </row>
    <row r="24" spans="2:4" ht="15.75">
      <c r="B24" s="126"/>
      <c r="C24" s="127"/>
      <c r="D24" s="128"/>
    </row>
    <row r="25" spans="2:4" ht="15.75">
      <c r="B25" s="850" t="s">
        <v>418</v>
      </c>
      <c r="C25" s="850"/>
      <c r="D25" s="850"/>
    </row>
    <row r="26" spans="2:4" ht="15.75">
      <c r="B26" s="845" t="s">
        <v>153</v>
      </c>
      <c r="C26" s="845"/>
      <c r="D26" s="845"/>
    </row>
    <row r="27" spans="2:4" ht="15.75">
      <c r="B27" s="340" t="s">
        <v>154</v>
      </c>
      <c r="C27" s="341" t="s">
        <v>44</v>
      </c>
      <c r="D27" s="359">
        <v>19055.310000000001</v>
      </c>
    </row>
    <row r="28" spans="2:4" ht="15.75">
      <c r="B28" s="340" t="s">
        <v>155</v>
      </c>
      <c r="C28" s="341" t="s">
        <v>45</v>
      </c>
      <c r="D28" s="359">
        <v>1125.9100000000001</v>
      </c>
    </row>
    <row r="29" spans="2:4" ht="15.75">
      <c r="B29" s="340" t="s">
        <v>156</v>
      </c>
      <c r="C29" s="341" t="s">
        <v>46</v>
      </c>
      <c r="D29" s="359">
        <v>11827.13</v>
      </c>
    </row>
    <row r="30" spans="2:4" ht="15.75">
      <c r="B30" s="342" t="s">
        <v>157</v>
      </c>
      <c r="C30" s="341" t="s">
        <v>47</v>
      </c>
      <c r="D30" s="359">
        <v>247.46</v>
      </c>
    </row>
    <row r="31" spans="2:4" ht="15.75">
      <c r="B31" s="342" t="s">
        <v>158</v>
      </c>
      <c r="C31" s="341" t="s">
        <v>48</v>
      </c>
      <c r="D31" s="359">
        <v>0</v>
      </c>
    </row>
    <row r="32" spans="2:4" ht="15.75">
      <c r="B32" s="343" t="s">
        <v>419</v>
      </c>
      <c r="C32" s="344" t="s">
        <v>49</v>
      </c>
      <c r="D32" s="344">
        <f>D33+D35+D37+D40+D43</f>
        <v>174.5</v>
      </c>
    </row>
    <row r="33" spans="2:6" ht="18.75">
      <c r="B33" s="345" t="s">
        <v>420</v>
      </c>
      <c r="C33" s="346" t="s">
        <v>421</v>
      </c>
      <c r="D33" s="346">
        <f>D34</f>
        <v>174.5</v>
      </c>
    </row>
    <row r="34" spans="2:6" ht="18.75">
      <c r="B34" s="347" t="s">
        <v>422</v>
      </c>
      <c r="C34" s="348" t="s">
        <v>423</v>
      </c>
      <c r="D34" s="360">
        <v>174.5</v>
      </c>
    </row>
    <row r="35" spans="2:6" ht="15.75">
      <c r="B35" s="349" t="s">
        <v>424</v>
      </c>
      <c r="C35" s="350" t="s">
        <v>425</v>
      </c>
      <c r="D35" s="350">
        <f>D36</f>
        <v>0</v>
      </c>
    </row>
    <row r="36" spans="2:6" ht="15.75">
      <c r="B36" s="347" t="s">
        <v>426</v>
      </c>
      <c r="C36" s="348" t="s">
        <v>427</v>
      </c>
      <c r="D36" s="360">
        <v>0</v>
      </c>
    </row>
    <row r="37" spans="2:6" ht="15.75">
      <c r="B37" s="349" t="s">
        <v>428</v>
      </c>
      <c r="C37" s="350" t="s">
        <v>429</v>
      </c>
      <c r="D37" s="350">
        <f>SUM(D38:D39)</f>
        <v>0</v>
      </c>
    </row>
    <row r="38" spans="2:6" ht="15.75" customHeight="1">
      <c r="B38" s="347" t="s">
        <v>430</v>
      </c>
      <c r="C38" s="348" t="s">
        <v>431</v>
      </c>
      <c r="D38" s="360">
        <v>0</v>
      </c>
    </row>
    <row r="39" spans="2:6" ht="15.75">
      <c r="B39" s="347" t="s">
        <v>432</v>
      </c>
      <c r="C39" s="348" t="s">
        <v>433</v>
      </c>
      <c r="D39" s="360">
        <v>0</v>
      </c>
    </row>
    <row r="40" spans="2:6" ht="15.75">
      <c r="B40" s="349" t="s">
        <v>434</v>
      </c>
      <c r="C40" s="350" t="s">
        <v>435</v>
      </c>
      <c r="D40" s="350">
        <f>SUM(D41:D42)</f>
        <v>0</v>
      </c>
    </row>
    <row r="41" spans="2:6" ht="15.75">
      <c r="B41" s="347" t="s">
        <v>436</v>
      </c>
      <c r="C41" s="348" t="s">
        <v>437</v>
      </c>
      <c r="D41" s="360">
        <v>0</v>
      </c>
    </row>
    <row r="42" spans="2:6" ht="15.75">
      <c r="B42" s="347" t="s">
        <v>438</v>
      </c>
      <c r="C42" s="348" t="s">
        <v>439</v>
      </c>
      <c r="D42" s="360">
        <v>0</v>
      </c>
    </row>
    <row r="43" spans="2:6" ht="15.75">
      <c r="B43" s="345" t="s">
        <v>440</v>
      </c>
      <c r="C43" s="346" t="s">
        <v>441</v>
      </c>
      <c r="D43" s="346">
        <v>0</v>
      </c>
    </row>
    <row r="44" spans="2:6" ht="15.75">
      <c r="B44" s="351" t="s">
        <v>159</v>
      </c>
      <c r="C44" s="352" t="s">
        <v>50</v>
      </c>
      <c r="D44" s="361">
        <f>4872.7+1685</f>
        <v>6557.7</v>
      </c>
    </row>
    <row r="45" spans="2:6" ht="15.75">
      <c r="B45" s="351" t="s">
        <v>160</v>
      </c>
      <c r="C45" s="353" t="s">
        <v>51</v>
      </c>
      <c r="D45" s="362">
        <f>563.6</f>
        <v>563.6</v>
      </c>
    </row>
    <row r="46" spans="2:6" ht="15.75">
      <c r="B46" s="853" t="s">
        <v>161</v>
      </c>
      <c r="C46" s="853"/>
      <c r="D46" s="387">
        <f>D27+D28+D30+D29+D31+D32+D35+D37+D40+D43+D44+D45</f>
        <v>39551.609999999993</v>
      </c>
      <c r="E46" s="386"/>
      <c r="F46" s="385"/>
    </row>
    <row r="47" spans="2:6" ht="15.75">
      <c r="B47" s="129"/>
      <c r="C47" s="129"/>
    </row>
    <row r="48" spans="2:6" ht="15.75">
      <c r="B48" s="850" t="s">
        <v>514</v>
      </c>
      <c r="C48" s="850"/>
      <c r="D48" s="850"/>
    </row>
    <row r="49" spans="2:5" ht="15.75">
      <c r="B49" s="851" t="s">
        <v>442</v>
      </c>
      <c r="C49" s="851"/>
      <c r="D49" s="851"/>
    </row>
    <row r="50" spans="2:5" ht="15.75">
      <c r="B50" s="358"/>
      <c r="C50" s="359"/>
      <c r="D50" s="354">
        <v>0</v>
      </c>
    </row>
    <row r="51" spans="2:5" ht="15.75">
      <c r="B51" s="358"/>
      <c r="C51" s="359"/>
      <c r="D51" s="354">
        <v>0</v>
      </c>
    </row>
    <row r="52" spans="2:5" ht="15.75">
      <c r="B52" s="358"/>
      <c r="C52" s="359"/>
      <c r="D52" s="354">
        <v>0</v>
      </c>
    </row>
    <row r="53" spans="2:5" ht="15.75">
      <c r="B53" s="859" t="s">
        <v>443</v>
      </c>
      <c r="C53" s="859"/>
      <c r="D53" s="355">
        <f>SUM(D50:D52)</f>
        <v>0</v>
      </c>
    </row>
    <row r="54" spans="2:5" ht="15.75">
      <c r="B54" s="129"/>
      <c r="C54" s="129"/>
    </row>
    <row r="55" spans="2:5" ht="15.75">
      <c r="B55" s="859" t="s">
        <v>444</v>
      </c>
      <c r="C55" s="859"/>
      <c r="D55" s="365">
        <f>D23+D46</f>
        <v>129169.73999999999</v>
      </c>
      <c r="E55" s="385"/>
    </row>
    <row r="58" spans="2:5">
      <c r="B58" s="858" t="s">
        <v>445</v>
      </c>
      <c r="C58" s="858"/>
      <c r="D58" s="858"/>
      <c r="E58" s="363"/>
    </row>
    <row r="59" spans="2:5">
      <c r="B59" s="858" t="s">
        <v>446</v>
      </c>
      <c r="C59" s="858"/>
      <c r="D59" s="858"/>
      <c r="E59" s="363"/>
    </row>
  </sheetData>
  <sheetProtection password="B090" sheet="1" objects="1" scenarios="1"/>
  <mergeCells count="21">
    <mergeCell ref="B58:D58"/>
    <mergeCell ref="B59:D59"/>
    <mergeCell ref="B46:C46"/>
    <mergeCell ref="B48:D48"/>
    <mergeCell ref="B49:D49"/>
    <mergeCell ref="B53:C53"/>
    <mergeCell ref="B55:C55"/>
    <mergeCell ref="E14:H14"/>
    <mergeCell ref="B23:C23"/>
    <mergeCell ref="B25:D25"/>
    <mergeCell ref="B3:D3"/>
    <mergeCell ref="B4:D4"/>
    <mergeCell ref="B5:D5"/>
    <mergeCell ref="A8:D8"/>
    <mergeCell ref="A9:B9"/>
    <mergeCell ref="C9:D9"/>
    <mergeCell ref="B26:D26"/>
    <mergeCell ref="A10:B10"/>
    <mergeCell ref="C10:D10"/>
    <mergeCell ref="B13:D13"/>
    <mergeCell ref="B14:D14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78"/>
  <sheetViews>
    <sheetView zoomScale="80" zoomScaleNormal="80" workbookViewId="0">
      <selection activeCell="A2" sqref="A2:A18"/>
    </sheetView>
  </sheetViews>
  <sheetFormatPr defaultColWidth="9" defaultRowHeight="15.75"/>
  <cols>
    <col min="1" max="1" width="27.28515625" style="309" customWidth="1"/>
    <col min="2" max="2" width="71.42578125" style="309" customWidth="1"/>
    <col min="3" max="3" width="31.140625" style="310" customWidth="1"/>
    <col min="4" max="4" width="50.140625" style="310" bestFit="1" customWidth="1"/>
    <col min="5" max="5" width="25.28515625" style="314" customWidth="1"/>
    <col min="6" max="6" width="21.5703125" style="314" customWidth="1"/>
    <col min="7" max="7" width="20.28515625" style="314" customWidth="1"/>
    <col min="8" max="8" width="14.28515625" style="311" customWidth="1"/>
    <col min="9" max="9" width="20.85546875" style="311" bestFit="1" customWidth="1"/>
    <col min="10" max="10" width="15.5703125" style="312" customWidth="1"/>
    <col min="11" max="11" width="10.7109375" style="312" customWidth="1"/>
    <col min="12" max="12" width="13.140625" style="312" customWidth="1"/>
    <col min="13" max="13" width="15.85546875" style="312" customWidth="1"/>
    <col min="14" max="14" width="16.85546875" style="312" customWidth="1"/>
    <col min="15" max="15" width="18" style="312" customWidth="1"/>
    <col min="16" max="16" width="15.28515625" style="312" customWidth="1"/>
    <col min="17" max="17" width="14.85546875" style="313" customWidth="1"/>
    <col min="18" max="18" width="13.85546875" style="313" customWidth="1"/>
    <col min="19" max="240" width="9.140625" style="313" customWidth="1"/>
    <col min="241" max="241" width="9" style="313"/>
    <col min="242" max="242" width="6.5703125" style="313" customWidth="1"/>
    <col min="243" max="243" width="79.5703125" style="313" customWidth="1"/>
    <col min="244" max="244" width="23.5703125" style="313" customWidth="1"/>
    <col min="245" max="245" width="27.85546875" style="313" customWidth="1"/>
    <col min="246" max="246" width="22.28515625" style="313" customWidth="1"/>
    <col min="247" max="247" width="23.5703125" style="313" customWidth="1"/>
    <col min="248" max="248" width="39" style="313" customWidth="1"/>
    <col min="249" max="249" width="36.42578125" style="313" customWidth="1"/>
    <col min="250" max="250" width="8" style="313" customWidth="1"/>
    <col min="251" max="251" width="15.5703125" style="313" customWidth="1"/>
    <col min="252" max="252" width="17.28515625" style="313" customWidth="1"/>
    <col min="253" max="253" width="18.85546875" style="313" customWidth="1"/>
    <col min="254" max="254" width="81" style="313" customWidth="1"/>
    <col min="255" max="255" width="14.85546875" style="313" customWidth="1"/>
    <col min="256" max="256" width="15.7109375" style="313" customWidth="1"/>
    <col min="257" max="257" width="17.5703125" style="313" customWidth="1"/>
    <col min="258" max="258" width="18.42578125" style="313" customWidth="1"/>
    <col min="259" max="259" width="16.5703125" style="313" customWidth="1"/>
    <col min="260" max="260" width="17.7109375" style="313" customWidth="1"/>
    <col min="261" max="261" width="17.85546875" style="313" customWidth="1"/>
    <col min="262" max="262" width="18.42578125" style="313" customWidth="1"/>
    <col min="263" max="263" width="15.42578125" style="313" customWidth="1"/>
    <col min="264" max="264" width="14.5703125" style="313" customWidth="1"/>
    <col min="265" max="265" width="15" style="313" customWidth="1"/>
    <col min="266" max="266" width="6.7109375" style="313" customWidth="1"/>
    <col min="267" max="267" width="14.28515625" style="313" customWidth="1"/>
    <col min="268" max="268" width="17.5703125" style="313" customWidth="1"/>
    <col min="269" max="269" width="27.7109375" style="313" customWidth="1"/>
    <col min="270" max="272" width="9.140625" style="313" customWidth="1"/>
    <col min="273" max="273" width="14.85546875" style="313" customWidth="1"/>
    <col min="274" max="274" width="13.85546875" style="313" customWidth="1"/>
    <col min="275" max="496" width="9.140625" style="313" customWidth="1"/>
    <col min="497" max="497" width="9" style="313"/>
    <col min="498" max="498" width="6.5703125" style="313" customWidth="1"/>
    <col min="499" max="499" width="79.5703125" style="313" customWidth="1"/>
    <col min="500" max="500" width="23.5703125" style="313" customWidth="1"/>
    <col min="501" max="501" width="27.85546875" style="313" customWidth="1"/>
    <col min="502" max="502" width="22.28515625" style="313" customWidth="1"/>
    <col min="503" max="503" width="23.5703125" style="313" customWidth="1"/>
    <col min="504" max="504" width="39" style="313" customWidth="1"/>
    <col min="505" max="505" width="36.42578125" style="313" customWidth="1"/>
    <col min="506" max="506" width="8" style="313" customWidth="1"/>
    <col min="507" max="507" width="15.5703125" style="313" customWidth="1"/>
    <col min="508" max="508" width="17.28515625" style="313" customWidth="1"/>
    <col min="509" max="509" width="18.85546875" style="313" customWidth="1"/>
    <col min="510" max="510" width="81" style="313" customWidth="1"/>
    <col min="511" max="511" width="14.85546875" style="313" customWidth="1"/>
    <col min="512" max="512" width="15.7109375" style="313" customWidth="1"/>
    <col min="513" max="513" width="17.5703125" style="313" customWidth="1"/>
    <col min="514" max="514" width="18.42578125" style="313" customWidth="1"/>
    <col min="515" max="515" width="16.5703125" style="313" customWidth="1"/>
    <col min="516" max="516" width="17.7109375" style="313" customWidth="1"/>
    <col min="517" max="517" width="17.85546875" style="313" customWidth="1"/>
    <col min="518" max="518" width="18.42578125" style="313" customWidth="1"/>
    <col min="519" max="519" width="15.42578125" style="313" customWidth="1"/>
    <col min="520" max="520" width="14.5703125" style="313" customWidth="1"/>
    <col min="521" max="521" width="15" style="313" customWidth="1"/>
    <col min="522" max="522" width="6.7109375" style="313" customWidth="1"/>
    <col min="523" max="523" width="14.28515625" style="313" customWidth="1"/>
    <col min="524" max="524" width="17.5703125" style="313" customWidth="1"/>
    <col min="525" max="525" width="27.7109375" style="313" customWidth="1"/>
    <col min="526" max="528" width="9.140625" style="313" customWidth="1"/>
    <col min="529" max="529" width="14.85546875" style="313" customWidth="1"/>
    <col min="530" max="530" width="13.85546875" style="313" customWidth="1"/>
    <col min="531" max="752" width="9.140625" style="313" customWidth="1"/>
    <col min="753" max="753" width="9" style="313"/>
    <col min="754" max="754" width="6.5703125" style="313" customWidth="1"/>
    <col min="755" max="755" width="79.5703125" style="313" customWidth="1"/>
    <col min="756" max="756" width="23.5703125" style="313" customWidth="1"/>
    <col min="757" max="757" width="27.85546875" style="313" customWidth="1"/>
    <col min="758" max="758" width="22.28515625" style="313" customWidth="1"/>
    <col min="759" max="759" width="23.5703125" style="313" customWidth="1"/>
    <col min="760" max="760" width="39" style="313" customWidth="1"/>
    <col min="761" max="761" width="36.42578125" style="313" customWidth="1"/>
    <col min="762" max="762" width="8" style="313" customWidth="1"/>
    <col min="763" max="763" width="15.5703125" style="313" customWidth="1"/>
    <col min="764" max="764" width="17.28515625" style="313" customWidth="1"/>
    <col min="765" max="765" width="18.85546875" style="313" customWidth="1"/>
    <col min="766" max="766" width="81" style="313" customWidth="1"/>
    <col min="767" max="767" width="14.85546875" style="313" customWidth="1"/>
    <col min="768" max="768" width="15.7109375" style="313" customWidth="1"/>
    <col min="769" max="769" width="17.5703125" style="313" customWidth="1"/>
    <col min="770" max="770" width="18.42578125" style="313" customWidth="1"/>
    <col min="771" max="771" width="16.5703125" style="313" customWidth="1"/>
    <col min="772" max="772" width="17.7109375" style="313" customWidth="1"/>
    <col min="773" max="773" width="17.85546875" style="313" customWidth="1"/>
    <col min="774" max="774" width="18.42578125" style="313" customWidth="1"/>
    <col min="775" max="775" width="15.42578125" style="313" customWidth="1"/>
    <col min="776" max="776" width="14.5703125" style="313" customWidth="1"/>
    <col min="777" max="777" width="15" style="313" customWidth="1"/>
    <col min="778" max="778" width="6.7109375" style="313" customWidth="1"/>
    <col min="779" max="779" width="14.28515625" style="313" customWidth="1"/>
    <col min="780" max="780" width="17.5703125" style="313" customWidth="1"/>
    <col min="781" max="781" width="27.7109375" style="313" customWidth="1"/>
    <col min="782" max="784" width="9.140625" style="313" customWidth="1"/>
    <col min="785" max="785" width="14.85546875" style="313" customWidth="1"/>
    <col min="786" max="786" width="13.85546875" style="313" customWidth="1"/>
    <col min="787" max="1008" width="9.140625" style="313" customWidth="1"/>
    <col min="1009" max="1009" width="9" style="313"/>
    <col min="1010" max="1010" width="6.5703125" style="313" customWidth="1"/>
    <col min="1011" max="1011" width="79.5703125" style="313" customWidth="1"/>
    <col min="1012" max="1012" width="23.5703125" style="313" customWidth="1"/>
    <col min="1013" max="1013" width="27.85546875" style="313" customWidth="1"/>
    <col min="1014" max="1014" width="22.28515625" style="313" customWidth="1"/>
    <col min="1015" max="1015" width="23.5703125" style="313" customWidth="1"/>
    <col min="1016" max="1016" width="39" style="313" customWidth="1"/>
    <col min="1017" max="1017" width="36.42578125" style="313" customWidth="1"/>
    <col min="1018" max="1018" width="8" style="313" customWidth="1"/>
    <col min="1019" max="1019" width="15.5703125" style="313" customWidth="1"/>
    <col min="1020" max="1020" width="17.28515625" style="313" customWidth="1"/>
    <col min="1021" max="1021" width="18.85546875" style="313" customWidth="1"/>
    <col min="1022" max="1022" width="81" style="313" customWidth="1"/>
    <col min="1023" max="1023" width="14.85546875" style="313" customWidth="1"/>
    <col min="1024" max="1024" width="15.7109375" style="313" customWidth="1"/>
    <col min="1025" max="1025" width="17.5703125" style="313" customWidth="1"/>
    <col min="1026" max="1026" width="18.42578125" style="313" customWidth="1"/>
    <col min="1027" max="1027" width="16.5703125" style="313" customWidth="1"/>
    <col min="1028" max="1028" width="17.7109375" style="313" customWidth="1"/>
    <col min="1029" max="1029" width="17.85546875" style="313" customWidth="1"/>
    <col min="1030" max="1030" width="18.42578125" style="313" customWidth="1"/>
    <col min="1031" max="1031" width="15.42578125" style="313" customWidth="1"/>
    <col min="1032" max="1032" width="14.5703125" style="313" customWidth="1"/>
    <col min="1033" max="1033" width="15" style="313" customWidth="1"/>
    <col min="1034" max="1034" width="6.7109375" style="313" customWidth="1"/>
    <col min="1035" max="1035" width="14.28515625" style="313" customWidth="1"/>
    <col min="1036" max="1036" width="17.5703125" style="313" customWidth="1"/>
    <col min="1037" max="1037" width="27.7109375" style="313" customWidth="1"/>
    <col min="1038" max="1040" width="9.140625" style="313" customWidth="1"/>
    <col min="1041" max="1041" width="14.85546875" style="313" customWidth="1"/>
    <col min="1042" max="1042" width="13.85546875" style="313" customWidth="1"/>
    <col min="1043" max="1264" width="9.140625" style="313" customWidth="1"/>
    <col min="1265" max="1265" width="9" style="313"/>
    <col min="1266" max="1266" width="6.5703125" style="313" customWidth="1"/>
    <col min="1267" max="1267" width="79.5703125" style="313" customWidth="1"/>
    <col min="1268" max="1268" width="23.5703125" style="313" customWidth="1"/>
    <col min="1269" max="1269" width="27.85546875" style="313" customWidth="1"/>
    <col min="1270" max="1270" width="22.28515625" style="313" customWidth="1"/>
    <col min="1271" max="1271" width="23.5703125" style="313" customWidth="1"/>
    <col min="1272" max="1272" width="39" style="313" customWidth="1"/>
    <col min="1273" max="1273" width="36.42578125" style="313" customWidth="1"/>
    <col min="1274" max="1274" width="8" style="313" customWidth="1"/>
    <col min="1275" max="1275" width="15.5703125" style="313" customWidth="1"/>
    <col min="1276" max="1276" width="17.28515625" style="313" customWidth="1"/>
    <col min="1277" max="1277" width="18.85546875" style="313" customWidth="1"/>
    <col min="1278" max="1278" width="81" style="313" customWidth="1"/>
    <col min="1279" max="1279" width="14.85546875" style="313" customWidth="1"/>
    <col min="1280" max="1280" width="15.7109375" style="313" customWidth="1"/>
    <col min="1281" max="1281" width="17.5703125" style="313" customWidth="1"/>
    <col min="1282" max="1282" width="18.42578125" style="313" customWidth="1"/>
    <col min="1283" max="1283" width="16.5703125" style="313" customWidth="1"/>
    <col min="1284" max="1284" width="17.7109375" style="313" customWidth="1"/>
    <col min="1285" max="1285" width="17.85546875" style="313" customWidth="1"/>
    <col min="1286" max="1286" width="18.42578125" style="313" customWidth="1"/>
    <col min="1287" max="1287" width="15.42578125" style="313" customWidth="1"/>
    <col min="1288" max="1288" width="14.5703125" style="313" customWidth="1"/>
    <col min="1289" max="1289" width="15" style="313" customWidth="1"/>
    <col min="1290" max="1290" width="6.7109375" style="313" customWidth="1"/>
    <col min="1291" max="1291" width="14.28515625" style="313" customWidth="1"/>
    <col min="1292" max="1292" width="17.5703125" style="313" customWidth="1"/>
    <col min="1293" max="1293" width="27.7109375" style="313" customWidth="1"/>
    <col min="1294" max="1296" width="9.140625" style="313" customWidth="1"/>
    <col min="1297" max="1297" width="14.85546875" style="313" customWidth="1"/>
    <col min="1298" max="1298" width="13.85546875" style="313" customWidth="1"/>
    <col min="1299" max="1520" width="9.140625" style="313" customWidth="1"/>
    <col min="1521" max="1521" width="9" style="313"/>
    <col min="1522" max="1522" width="6.5703125" style="313" customWidth="1"/>
    <col min="1523" max="1523" width="79.5703125" style="313" customWidth="1"/>
    <col min="1524" max="1524" width="23.5703125" style="313" customWidth="1"/>
    <col min="1525" max="1525" width="27.85546875" style="313" customWidth="1"/>
    <col min="1526" max="1526" width="22.28515625" style="313" customWidth="1"/>
    <col min="1527" max="1527" width="23.5703125" style="313" customWidth="1"/>
    <col min="1528" max="1528" width="39" style="313" customWidth="1"/>
    <col min="1529" max="1529" width="36.42578125" style="313" customWidth="1"/>
    <col min="1530" max="1530" width="8" style="313" customWidth="1"/>
    <col min="1531" max="1531" width="15.5703125" style="313" customWidth="1"/>
    <col min="1532" max="1532" width="17.28515625" style="313" customWidth="1"/>
    <col min="1533" max="1533" width="18.85546875" style="313" customWidth="1"/>
    <col min="1534" max="1534" width="81" style="313" customWidth="1"/>
    <col min="1535" max="1535" width="14.85546875" style="313" customWidth="1"/>
    <col min="1536" max="1536" width="15.7109375" style="313" customWidth="1"/>
    <col min="1537" max="1537" width="17.5703125" style="313" customWidth="1"/>
    <col min="1538" max="1538" width="18.42578125" style="313" customWidth="1"/>
    <col min="1539" max="1539" width="16.5703125" style="313" customWidth="1"/>
    <col min="1540" max="1540" width="17.7109375" style="313" customWidth="1"/>
    <col min="1541" max="1541" width="17.85546875" style="313" customWidth="1"/>
    <col min="1542" max="1542" width="18.42578125" style="313" customWidth="1"/>
    <col min="1543" max="1543" width="15.42578125" style="313" customWidth="1"/>
    <col min="1544" max="1544" width="14.5703125" style="313" customWidth="1"/>
    <col min="1545" max="1545" width="15" style="313" customWidth="1"/>
    <col min="1546" max="1546" width="6.7109375" style="313" customWidth="1"/>
    <col min="1547" max="1547" width="14.28515625" style="313" customWidth="1"/>
    <col min="1548" max="1548" width="17.5703125" style="313" customWidth="1"/>
    <col min="1549" max="1549" width="27.7109375" style="313" customWidth="1"/>
    <col min="1550" max="1552" width="9.140625" style="313" customWidth="1"/>
    <col min="1553" max="1553" width="14.85546875" style="313" customWidth="1"/>
    <col min="1554" max="1554" width="13.85546875" style="313" customWidth="1"/>
    <col min="1555" max="1776" width="9.140625" style="313" customWidth="1"/>
    <col min="1777" max="1777" width="9" style="313"/>
    <col min="1778" max="1778" width="6.5703125" style="313" customWidth="1"/>
    <col min="1779" max="1779" width="79.5703125" style="313" customWidth="1"/>
    <col min="1780" max="1780" width="23.5703125" style="313" customWidth="1"/>
    <col min="1781" max="1781" width="27.85546875" style="313" customWidth="1"/>
    <col min="1782" max="1782" width="22.28515625" style="313" customWidth="1"/>
    <col min="1783" max="1783" width="23.5703125" style="313" customWidth="1"/>
    <col min="1784" max="1784" width="39" style="313" customWidth="1"/>
    <col min="1785" max="1785" width="36.42578125" style="313" customWidth="1"/>
    <col min="1786" max="1786" width="8" style="313" customWidth="1"/>
    <col min="1787" max="1787" width="15.5703125" style="313" customWidth="1"/>
    <col min="1788" max="1788" width="17.28515625" style="313" customWidth="1"/>
    <col min="1789" max="1789" width="18.85546875" style="313" customWidth="1"/>
    <col min="1790" max="1790" width="81" style="313" customWidth="1"/>
    <col min="1791" max="1791" width="14.85546875" style="313" customWidth="1"/>
    <col min="1792" max="1792" width="15.7109375" style="313" customWidth="1"/>
    <col min="1793" max="1793" width="17.5703125" style="313" customWidth="1"/>
    <col min="1794" max="1794" width="18.42578125" style="313" customWidth="1"/>
    <col min="1795" max="1795" width="16.5703125" style="313" customWidth="1"/>
    <col min="1796" max="1796" width="17.7109375" style="313" customWidth="1"/>
    <col min="1797" max="1797" width="17.85546875" style="313" customWidth="1"/>
    <col min="1798" max="1798" width="18.42578125" style="313" customWidth="1"/>
    <col min="1799" max="1799" width="15.42578125" style="313" customWidth="1"/>
    <col min="1800" max="1800" width="14.5703125" style="313" customWidth="1"/>
    <col min="1801" max="1801" width="15" style="313" customWidth="1"/>
    <col min="1802" max="1802" width="6.7109375" style="313" customWidth="1"/>
    <col min="1803" max="1803" width="14.28515625" style="313" customWidth="1"/>
    <col min="1804" max="1804" width="17.5703125" style="313" customWidth="1"/>
    <col min="1805" max="1805" width="27.7109375" style="313" customWidth="1"/>
    <col min="1806" max="1808" width="9.140625" style="313" customWidth="1"/>
    <col min="1809" max="1809" width="14.85546875" style="313" customWidth="1"/>
    <col min="1810" max="1810" width="13.85546875" style="313" customWidth="1"/>
    <col min="1811" max="2032" width="9.140625" style="313" customWidth="1"/>
    <col min="2033" max="2033" width="9" style="313"/>
    <col min="2034" max="2034" width="6.5703125" style="313" customWidth="1"/>
    <col min="2035" max="2035" width="79.5703125" style="313" customWidth="1"/>
    <col min="2036" max="2036" width="23.5703125" style="313" customWidth="1"/>
    <col min="2037" max="2037" width="27.85546875" style="313" customWidth="1"/>
    <col min="2038" max="2038" width="22.28515625" style="313" customWidth="1"/>
    <col min="2039" max="2039" width="23.5703125" style="313" customWidth="1"/>
    <col min="2040" max="2040" width="39" style="313" customWidth="1"/>
    <col min="2041" max="2041" width="36.42578125" style="313" customWidth="1"/>
    <col min="2042" max="2042" width="8" style="313" customWidth="1"/>
    <col min="2043" max="2043" width="15.5703125" style="313" customWidth="1"/>
    <col min="2044" max="2044" width="17.28515625" style="313" customWidth="1"/>
    <col min="2045" max="2045" width="18.85546875" style="313" customWidth="1"/>
    <col min="2046" max="2046" width="81" style="313" customWidth="1"/>
    <col min="2047" max="2047" width="14.85546875" style="313" customWidth="1"/>
    <col min="2048" max="2048" width="15.7109375" style="313" customWidth="1"/>
    <col min="2049" max="2049" width="17.5703125" style="313" customWidth="1"/>
    <col min="2050" max="2050" width="18.42578125" style="313" customWidth="1"/>
    <col min="2051" max="2051" width="16.5703125" style="313" customWidth="1"/>
    <col min="2052" max="2052" width="17.7109375" style="313" customWidth="1"/>
    <col min="2053" max="2053" width="17.85546875" style="313" customWidth="1"/>
    <col min="2054" max="2054" width="18.42578125" style="313" customWidth="1"/>
    <col min="2055" max="2055" width="15.42578125" style="313" customWidth="1"/>
    <col min="2056" max="2056" width="14.5703125" style="313" customWidth="1"/>
    <col min="2057" max="2057" width="15" style="313" customWidth="1"/>
    <col min="2058" max="2058" width="6.7109375" style="313" customWidth="1"/>
    <col min="2059" max="2059" width="14.28515625" style="313" customWidth="1"/>
    <col min="2060" max="2060" width="17.5703125" style="313" customWidth="1"/>
    <col min="2061" max="2061" width="27.7109375" style="313" customWidth="1"/>
    <col min="2062" max="2064" width="9.140625" style="313" customWidth="1"/>
    <col min="2065" max="2065" width="14.85546875" style="313" customWidth="1"/>
    <col min="2066" max="2066" width="13.85546875" style="313" customWidth="1"/>
    <col min="2067" max="2288" width="9.140625" style="313" customWidth="1"/>
    <col min="2289" max="2289" width="9" style="313"/>
    <col min="2290" max="2290" width="6.5703125" style="313" customWidth="1"/>
    <col min="2291" max="2291" width="79.5703125" style="313" customWidth="1"/>
    <col min="2292" max="2292" width="23.5703125" style="313" customWidth="1"/>
    <col min="2293" max="2293" width="27.85546875" style="313" customWidth="1"/>
    <col min="2294" max="2294" width="22.28515625" style="313" customWidth="1"/>
    <col min="2295" max="2295" width="23.5703125" style="313" customWidth="1"/>
    <col min="2296" max="2296" width="39" style="313" customWidth="1"/>
    <col min="2297" max="2297" width="36.42578125" style="313" customWidth="1"/>
    <col min="2298" max="2298" width="8" style="313" customWidth="1"/>
    <col min="2299" max="2299" width="15.5703125" style="313" customWidth="1"/>
    <col min="2300" max="2300" width="17.28515625" style="313" customWidth="1"/>
    <col min="2301" max="2301" width="18.85546875" style="313" customWidth="1"/>
    <col min="2302" max="2302" width="81" style="313" customWidth="1"/>
    <col min="2303" max="2303" width="14.85546875" style="313" customWidth="1"/>
    <col min="2304" max="2304" width="15.7109375" style="313" customWidth="1"/>
    <col min="2305" max="2305" width="17.5703125" style="313" customWidth="1"/>
    <col min="2306" max="2306" width="18.42578125" style="313" customWidth="1"/>
    <col min="2307" max="2307" width="16.5703125" style="313" customWidth="1"/>
    <col min="2308" max="2308" width="17.7109375" style="313" customWidth="1"/>
    <col min="2309" max="2309" width="17.85546875" style="313" customWidth="1"/>
    <col min="2310" max="2310" width="18.42578125" style="313" customWidth="1"/>
    <col min="2311" max="2311" width="15.42578125" style="313" customWidth="1"/>
    <col min="2312" max="2312" width="14.5703125" style="313" customWidth="1"/>
    <col min="2313" max="2313" width="15" style="313" customWidth="1"/>
    <col min="2314" max="2314" width="6.7109375" style="313" customWidth="1"/>
    <col min="2315" max="2315" width="14.28515625" style="313" customWidth="1"/>
    <col min="2316" max="2316" width="17.5703125" style="313" customWidth="1"/>
    <col min="2317" max="2317" width="27.7109375" style="313" customWidth="1"/>
    <col min="2318" max="2320" width="9.140625" style="313" customWidth="1"/>
    <col min="2321" max="2321" width="14.85546875" style="313" customWidth="1"/>
    <col min="2322" max="2322" width="13.85546875" style="313" customWidth="1"/>
    <col min="2323" max="2544" width="9.140625" style="313" customWidth="1"/>
    <col min="2545" max="2545" width="9" style="313"/>
    <col min="2546" max="2546" width="6.5703125" style="313" customWidth="1"/>
    <col min="2547" max="2547" width="79.5703125" style="313" customWidth="1"/>
    <col min="2548" max="2548" width="23.5703125" style="313" customWidth="1"/>
    <col min="2549" max="2549" width="27.85546875" style="313" customWidth="1"/>
    <col min="2550" max="2550" width="22.28515625" style="313" customWidth="1"/>
    <col min="2551" max="2551" width="23.5703125" style="313" customWidth="1"/>
    <col min="2552" max="2552" width="39" style="313" customWidth="1"/>
    <col min="2553" max="2553" width="36.42578125" style="313" customWidth="1"/>
    <col min="2554" max="2554" width="8" style="313" customWidth="1"/>
    <col min="2555" max="2555" width="15.5703125" style="313" customWidth="1"/>
    <col min="2556" max="2556" width="17.28515625" style="313" customWidth="1"/>
    <col min="2557" max="2557" width="18.85546875" style="313" customWidth="1"/>
    <col min="2558" max="2558" width="81" style="313" customWidth="1"/>
    <col min="2559" max="2559" width="14.85546875" style="313" customWidth="1"/>
    <col min="2560" max="2560" width="15.7109375" style="313" customWidth="1"/>
    <col min="2561" max="2561" width="17.5703125" style="313" customWidth="1"/>
    <col min="2562" max="2562" width="18.42578125" style="313" customWidth="1"/>
    <col min="2563" max="2563" width="16.5703125" style="313" customWidth="1"/>
    <col min="2564" max="2564" width="17.7109375" style="313" customWidth="1"/>
    <col min="2565" max="2565" width="17.85546875" style="313" customWidth="1"/>
    <col min="2566" max="2566" width="18.42578125" style="313" customWidth="1"/>
    <col min="2567" max="2567" width="15.42578125" style="313" customWidth="1"/>
    <col min="2568" max="2568" width="14.5703125" style="313" customWidth="1"/>
    <col min="2569" max="2569" width="15" style="313" customWidth="1"/>
    <col min="2570" max="2570" width="6.7109375" style="313" customWidth="1"/>
    <col min="2571" max="2571" width="14.28515625" style="313" customWidth="1"/>
    <col min="2572" max="2572" width="17.5703125" style="313" customWidth="1"/>
    <col min="2573" max="2573" width="27.7109375" style="313" customWidth="1"/>
    <col min="2574" max="2576" width="9.140625" style="313" customWidth="1"/>
    <col min="2577" max="2577" width="14.85546875" style="313" customWidth="1"/>
    <col min="2578" max="2578" width="13.85546875" style="313" customWidth="1"/>
    <col min="2579" max="2800" width="9.140625" style="313" customWidth="1"/>
    <col min="2801" max="2801" width="9" style="313"/>
    <col min="2802" max="2802" width="6.5703125" style="313" customWidth="1"/>
    <col min="2803" max="2803" width="79.5703125" style="313" customWidth="1"/>
    <col min="2804" max="2804" width="23.5703125" style="313" customWidth="1"/>
    <col min="2805" max="2805" width="27.85546875" style="313" customWidth="1"/>
    <col min="2806" max="2806" width="22.28515625" style="313" customWidth="1"/>
    <col min="2807" max="2807" width="23.5703125" style="313" customWidth="1"/>
    <col min="2808" max="2808" width="39" style="313" customWidth="1"/>
    <col min="2809" max="2809" width="36.42578125" style="313" customWidth="1"/>
    <col min="2810" max="2810" width="8" style="313" customWidth="1"/>
    <col min="2811" max="2811" width="15.5703125" style="313" customWidth="1"/>
    <col min="2812" max="2812" width="17.28515625" style="313" customWidth="1"/>
    <col min="2813" max="2813" width="18.85546875" style="313" customWidth="1"/>
    <col min="2814" max="2814" width="81" style="313" customWidth="1"/>
    <col min="2815" max="2815" width="14.85546875" style="313" customWidth="1"/>
    <col min="2816" max="2816" width="15.7109375" style="313" customWidth="1"/>
    <col min="2817" max="2817" width="17.5703125" style="313" customWidth="1"/>
    <col min="2818" max="2818" width="18.42578125" style="313" customWidth="1"/>
    <col min="2819" max="2819" width="16.5703125" style="313" customWidth="1"/>
    <col min="2820" max="2820" width="17.7109375" style="313" customWidth="1"/>
    <col min="2821" max="2821" width="17.85546875" style="313" customWidth="1"/>
    <col min="2822" max="2822" width="18.42578125" style="313" customWidth="1"/>
    <col min="2823" max="2823" width="15.42578125" style="313" customWidth="1"/>
    <col min="2824" max="2824" width="14.5703125" style="313" customWidth="1"/>
    <col min="2825" max="2825" width="15" style="313" customWidth="1"/>
    <col min="2826" max="2826" width="6.7109375" style="313" customWidth="1"/>
    <col min="2827" max="2827" width="14.28515625" style="313" customWidth="1"/>
    <col min="2828" max="2828" width="17.5703125" style="313" customWidth="1"/>
    <col min="2829" max="2829" width="27.7109375" style="313" customWidth="1"/>
    <col min="2830" max="2832" width="9.140625" style="313" customWidth="1"/>
    <col min="2833" max="2833" width="14.85546875" style="313" customWidth="1"/>
    <col min="2834" max="2834" width="13.85546875" style="313" customWidth="1"/>
    <col min="2835" max="3056" width="9.140625" style="313" customWidth="1"/>
    <col min="3057" max="3057" width="9" style="313"/>
    <col min="3058" max="3058" width="6.5703125" style="313" customWidth="1"/>
    <col min="3059" max="3059" width="79.5703125" style="313" customWidth="1"/>
    <col min="3060" max="3060" width="23.5703125" style="313" customWidth="1"/>
    <col min="3061" max="3061" width="27.85546875" style="313" customWidth="1"/>
    <col min="3062" max="3062" width="22.28515625" style="313" customWidth="1"/>
    <col min="3063" max="3063" width="23.5703125" style="313" customWidth="1"/>
    <col min="3064" max="3064" width="39" style="313" customWidth="1"/>
    <col min="3065" max="3065" width="36.42578125" style="313" customWidth="1"/>
    <col min="3066" max="3066" width="8" style="313" customWidth="1"/>
    <col min="3067" max="3067" width="15.5703125" style="313" customWidth="1"/>
    <col min="3068" max="3068" width="17.28515625" style="313" customWidth="1"/>
    <col min="3069" max="3069" width="18.85546875" style="313" customWidth="1"/>
    <col min="3070" max="3070" width="81" style="313" customWidth="1"/>
    <col min="3071" max="3071" width="14.85546875" style="313" customWidth="1"/>
    <col min="3072" max="3072" width="15.7109375" style="313" customWidth="1"/>
    <col min="3073" max="3073" width="17.5703125" style="313" customWidth="1"/>
    <col min="3074" max="3074" width="18.42578125" style="313" customWidth="1"/>
    <col min="3075" max="3075" width="16.5703125" style="313" customWidth="1"/>
    <col min="3076" max="3076" width="17.7109375" style="313" customWidth="1"/>
    <col min="3077" max="3077" width="17.85546875" style="313" customWidth="1"/>
    <col min="3078" max="3078" width="18.42578125" style="313" customWidth="1"/>
    <col min="3079" max="3079" width="15.42578125" style="313" customWidth="1"/>
    <col min="3080" max="3080" width="14.5703125" style="313" customWidth="1"/>
    <col min="3081" max="3081" width="15" style="313" customWidth="1"/>
    <col min="3082" max="3082" width="6.7109375" style="313" customWidth="1"/>
    <col min="3083" max="3083" width="14.28515625" style="313" customWidth="1"/>
    <col min="3084" max="3084" width="17.5703125" style="313" customWidth="1"/>
    <col min="3085" max="3085" width="27.7109375" style="313" customWidth="1"/>
    <col min="3086" max="3088" width="9.140625" style="313" customWidth="1"/>
    <col min="3089" max="3089" width="14.85546875" style="313" customWidth="1"/>
    <col min="3090" max="3090" width="13.85546875" style="313" customWidth="1"/>
    <col min="3091" max="3312" width="9.140625" style="313" customWidth="1"/>
    <col min="3313" max="3313" width="9" style="313"/>
    <col min="3314" max="3314" width="6.5703125" style="313" customWidth="1"/>
    <col min="3315" max="3315" width="79.5703125" style="313" customWidth="1"/>
    <col min="3316" max="3316" width="23.5703125" style="313" customWidth="1"/>
    <col min="3317" max="3317" width="27.85546875" style="313" customWidth="1"/>
    <col min="3318" max="3318" width="22.28515625" style="313" customWidth="1"/>
    <col min="3319" max="3319" width="23.5703125" style="313" customWidth="1"/>
    <col min="3320" max="3320" width="39" style="313" customWidth="1"/>
    <col min="3321" max="3321" width="36.42578125" style="313" customWidth="1"/>
    <col min="3322" max="3322" width="8" style="313" customWidth="1"/>
    <col min="3323" max="3323" width="15.5703125" style="313" customWidth="1"/>
    <col min="3324" max="3324" width="17.28515625" style="313" customWidth="1"/>
    <col min="3325" max="3325" width="18.85546875" style="313" customWidth="1"/>
    <col min="3326" max="3326" width="81" style="313" customWidth="1"/>
    <col min="3327" max="3327" width="14.85546875" style="313" customWidth="1"/>
    <col min="3328" max="3328" width="15.7109375" style="313" customWidth="1"/>
    <col min="3329" max="3329" width="17.5703125" style="313" customWidth="1"/>
    <col min="3330" max="3330" width="18.42578125" style="313" customWidth="1"/>
    <col min="3331" max="3331" width="16.5703125" style="313" customWidth="1"/>
    <col min="3332" max="3332" width="17.7109375" style="313" customWidth="1"/>
    <col min="3333" max="3333" width="17.85546875" style="313" customWidth="1"/>
    <col min="3334" max="3334" width="18.42578125" style="313" customWidth="1"/>
    <col min="3335" max="3335" width="15.42578125" style="313" customWidth="1"/>
    <col min="3336" max="3336" width="14.5703125" style="313" customWidth="1"/>
    <col min="3337" max="3337" width="15" style="313" customWidth="1"/>
    <col min="3338" max="3338" width="6.7109375" style="313" customWidth="1"/>
    <col min="3339" max="3339" width="14.28515625" style="313" customWidth="1"/>
    <col min="3340" max="3340" width="17.5703125" style="313" customWidth="1"/>
    <col min="3341" max="3341" width="27.7109375" style="313" customWidth="1"/>
    <col min="3342" max="3344" width="9.140625" style="313" customWidth="1"/>
    <col min="3345" max="3345" width="14.85546875" style="313" customWidth="1"/>
    <col min="3346" max="3346" width="13.85546875" style="313" customWidth="1"/>
    <col min="3347" max="3568" width="9.140625" style="313" customWidth="1"/>
    <col min="3569" max="3569" width="9" style="313"/>
    <col min="3570" max="3570" width="6.5703125" style="313" customWidth="1"/>
    <col min="3571" max="3571" width="79.5703125" style="313" customWidth="1"/>
    <col min="3572" max="3572" width="23.5703125" style="313" customWidth="1"/>
    <col min="3573" max="3573" width="27.85546875" style="313" customWidth="1"/>
    <col min="3574" max="3574" width="22.28515625" style="313" customWidth="1"/>
    <col min="3575" max="3575" width="23.5703125" style="313" customWidth="1"/>
    <col min="3576" max="3576" width="39" style="313" customWidth="1"/>
    <col min="3577" max="3577" width="36.42578125" style="313" customWidth="1"/>
    <col min="3578" max="3578" width="8" style="313" customWidth="1"/>
    <col min="3579" max="3579" width="15.5703125" style="313" customWidth="1"/>
    <col min="3580" max="3580" width="17.28515625" style="313" customWidth="1"/>
    <col min="3581" max="3581" width="18.85546875" style="313" customWidth="1"/>
    <col min="3582" max="3582" width="81" style="313" customWidth="1"/>
    <col min="3583" max="3583" width="14.85546875" style="313" customWidth="1"/>
    <col min="3584" max="3584" width="15.7109375" style="313" customWidth="1"/>
    <col min="3585" max="3585" width="17.5703125" style="313" customWidth="1"/>
    <col min="3586" max="3586" width="18.42578125" style="313" customWidth="1"/>
    <col min="3587" max="3587" width="16.5703125" style="313" customWidth="1"/>
    <col min="3588" max="3588" width="17.7109375" style="313" customWidth="1"/>
    <col min="3589" max="3589" width="17.85546875" style="313" customWidth="1"/>
    <col min="3590" max="3590" width="18.42578125" style="313" customWidth="1"/>
    <col min="3591" max="3591" width="15.42578125" style="313" customWidth="1"/>
    <col min="3592" max="3592" width="14.5703125" style="313" customWidth="1"/>
    <col min="3593" max="3593" width="15" style="313" customWidth="1"/>
    <col min="3594" max="3594" width="6.7109375" style="313" customWidth="1"/>
    <col min="3595" max="3595" width="14.28515625" style="313" customWidth="1"/>
    <col min="3596" max="3596" width="17.5703125" style="313" customWidth="1"/>
    <col min="3597" max="3597" width="27.7109375" style="313" customWidth="1"/>
    <col min="3598" max="3600" width="9.140625" style="313" customWidth="1"/>
    <col min="3601" max="3601" width="14.85546875" style="313" customWidth="1"/>
    <col min="3602" max="3602" width="13.85546875" style="313" customWidth="1"/>
    <col min="3603" max="3824" width="9.140625" style="313" customWidth="1"/>
    <col min="3825" max="3825" width="9" style="313"/>
    <col min="3826" max="3826" width="6.5703125" style="313" customWidth="1"/>
    <col min="3827" max="3827" width="79.5703125" style="313" customWidth="1"/>
    <col min="3828" max="3828" width="23.5703125" style="313" customWidth="1"/>
    <col min="3829" max="3829" width="27.85546875" style="313" customWidth="1"/>
    <col min="3830" max="3830" width="22.28515625" style="313" customWidth="1"/>
    <col min="3831" max="3831" width="23.5703125" style="313" customWidth="1"/>
    <col min="3832" max="3832" width="39" style="313" customWidth="1"/>
    <col min="3833" max="3833" width="36.42578125" style="313" customWidth="1"/>
    <col min="3834" max="3834" width="8" style="313" customWidth="1"/>
    <col min="3835" max="3835" width="15.5703125" style="313" customWidth="1"/>
    <col min="3836" max="3836" width="17.28515625" style="313" customWidth="1"/>
    <col min="3837" max="3837" width="18.85546875" style="313" customWidth="1"/>
    <col min="3838" max="3838" width="81" style="313" customWidth="1"/>
    <col min="3839" max="3839" width="14.85546875" style="313" customWidth="1"/>
    <col min="3840" max="3840" width="15.7109375" style="313" customWidth="1"/>
    <col min="3841" max="3841" width="17.5703125" style="313" customWidth="1"/>
    <col min="3842" max="3842" width="18.42578125" style="313" customWidth="1"/>
    <col min="3843" max="3843" width="16.5703125" style="313" customWidth="1"/>
    <col min="3844" max="3844" width="17.7109375" style="313" customWidth="1"/>
    <col min="3845" max="3845" width="17.85546875" style="313" customWidth="1"/>
    <col min="3846" max="3846" width="18.42578125" style="313" customWidth="1"/>
    <col min="3847" max="3847" width="15.42578125" style="313" customWidth="1"/>
    <col min="3848" max="3848" width="14.5703125" style="313" customWidth="1"/>
    <col min="3849" max="3849" width="15" style="313" customWidth="1"/>
    <col min="3850" max="3850" width="6.7109375" style="313" customWidth="1"/>
    <col min="3851" max="3851" width="14.28515625" style="313" customWidth="1"/>
    <col min="3852" max="3852" width="17.5703125" style="313" customWidth="1"/>
    <col min="3853" max="3853" width="27.7109375" style="313" customWidth="1"/>
    <col min="3854" max="3856" width="9.140625" style="313" customWidth="1"/>
    <col min="3857" max="3857" width="14.85546875" style="313" customWidth="1"/>
    <col min="3858" max="3858" width="13.85546875" style="313" customWidth="1"/>
    <col min="3859" max="4080" width="9.140625" style="313" customWidth="1"/>
    <col min="4081" max="4081" width="9" style="313"/>
    <col min="4082" max="4082" width="6.5703125" style="313" customWidth="1"/>
    <col min="4083" max="4083" width="79.5703125" style="313" customWidth="1"/>
    <col min="4084" max="4084" width="23.5703125" style="313" customWidth="1"/>
    <col min="4085" max="4085" width="27.85546875" style="313" customWidth="1"/>
    <col min="4086" max="4086" width="22.28515625" style="313" customWidth="1"/>
    <col min="4087" max="4087" width="23.5703125" style="313" customWidth="1"/>
    <col min="4088" max="4088" width="39" style="313" customWidth="1"/>
    <col min="4089" max="4089" width="36.42578125" style="313" customWidth="1"/>
    <col min="4090" max="4090" width="8" style="313" customWidth="1"/>
    <col min="4091" max="4091" width="15.5703125" style="313" customWidth="1"/>
    <col min="4092" max="4092" width="17.28515625" style="313" customWidth="1"/>
    <col min="4093" max="4093" width="18.85546875" style="313" customWidth="1"/>
    <col min="4094" max="4094" width="81" style="313" customWidth="1"/>
    <col min="4095" max="4095" width="14.85546875" style="313" customWidth="1"/>
    <col min="4096" max="4096" width="15.7109375" style="313" customWidth="1"/>
    <col min="4097" max="4097" width="17.5703125" style="313" customWidth="1"/>
    <col min="4098" max="4098" width="18.42578125" style="313" customWidth="1"/>
    <col min="4099" max="4099" width="16.5703125" style="313" customWidth="1"/>
    <col min="4100" max="4100" width="17.7109375" style="313" customWidth="1"/>
    <col min="4101" max="4101" width="17.85546875" style="313" customWidth="1"/>
    <col min="4102" max="4102" width="18.42578125" style="313" customWidth="1"/>
    <col min="4103" max="4103" width="15.42578125" style="313" customWidth="1"/>
    <col min="4104" max="4104" width="14.5703125" style="313" customWidth="1"/>
    <col min="4105" max="4105" width="15" style="313" customWidth="1"/>
    <col min="4106" max="4106" width="6.7109375" style="313" customWidth="1"/>
    <col min="4107" max="4107" width="14.28515625" style="313" customWidth="1"/>
    <col min="4108" max="4108" width="17.5703125" style="313" customWidth="1"/>
    <col min="4109" max="4109" width="27.7109375" style="313" customWidth="1"/>
    <col min="4110" max="4112" width="9.140625" style="313" customWidth="1"/>
    <col min="4113" max="4113" width="14.85546875" style="313" customWidth="1"/>
    <col min="4114" max="4114" width="13.85546875" style="313" customWidth="1"/>
    <col min="4115" max="4336" width="9.140625" style="313" customWidth="1"/>
    <col min="4337" max="4337" width="9" style="313"/>
    <col min="4338" max="4338" width="6.5703125" style="313" customWidth="1"/>
    <col min="4339" max="4339" width="79.5703125" style="313" customWidth="1"/>
    <col min="4340" max="4340" width="23.5703125" style="313" customWidth="1"/>
    <col min="4341" max="4341" width="27.85546875" style="313" customWidth="1"/>
    <col min="4342" max="4342" width="22.28515625" style="313" customWidth="1"/>
    <col min="4343" max="4343" width="23.5703125" style="313" customWidth="1"/>
    <col min="4344" max="4344" width="39" style="313" customWidth="1"/>
    <col min="4345" max="4345" width="36.42578125" style="313" customWidth="1"/>
    <col min="4346" max="4346" width="8" style="313" customWidth="1"/>
    <col min="4347" max="4347" width="15.5703125" style="313" customWidth="1"/>
    <col min="4348" max="4348" width="17.28515625" style="313" customWidth="1"/>
    <col min="4349" max="4349" width="18.85546875" style="313" customWidth="1"/>
    <col min="4350" max="4350" width="81" style="313" customWidth="1"/>
    <col min="4351" max="4351" width="14.85546875" style="313" customWidth="1"/>
    <col min="4352" max="4352" width="15.7109375" style="313" customWidth="1"/>
    <col min="4353" max="4353" width="17.5703125" style="313" customWidth="1"/>
    <col min="4354" max="4354" width="18.42578125" style="313" customWidth="1"/>
    <col min="4355" max="4355" width="16.5703125" style="313" customWidth="1"/>
    <col min="4356" max="4356" width="17.7109375" style="313" customWidth="1"/>
    <col min="4357" max="4357" width="17.85546875" style="313" customWidth="1"/>
    <col min="4358" max="4358" width="18.42578125" style="313" customWidth="1"/>
    <col min="4359" max="4359" width="15.42578125" style="313" customWidth="1"/>
    <col min="4360" max="4360" width="14.5703125" style="313" customWidth="1"/>
    <col min="4361" max="4361" width="15" style="313" customWidth="1"/>
    <col min="4362" max="4362" width="6.7109375" style="313" customWidth="1"/>
    <col min="4363" max="4363" width="14.28515625" style="313" customWidth="1"/>
    <col min="4364" max="4364" width="17.5703125" style="313" customWidth="1"/>
    <col min="4365" max="4365" width="27.7109375" style="313" customWidth="1"/>
    <col min="4366" max="4368" width="9.140625" style="313" customWidth="1"/>
    <col min="4369" max="4369" width="14.85546875" style="313" customWidth="1"/>
    <col min="4370" max="4370" width="13.85546875" style="313" customWidth="1"/>
    <col min="4371" max="4592" width="9.140625" style="313" customWidth="1"/>
    <col min="4593" max="4593" width="9" style="313"/>
    <col min="4594" max="4594" width="6.5703125" style="313" customWidth="1"/>
    <col min="4595" max="4595" width="79.5703125" style="313" customWidth="1"/>
    <col min="4596" max="4596" width="23.5703125" style="313" customWidth="1"/>
    <col min="4597" max="4597" width="27.85546875" style="313" customWidth="1"/>
    <col min="4598" max="4598" width="22.28515625" style="313" customWidth="1"/>
    <col min="4599" max="4599" width="23.5703125" style="313" customWidth="1"/>
    <col min="4600" max="4600" width="39" style="313" customWidth="1"/>
    <col min="4601" max="4601" width="36.42578125" style="313" customWidth="1"/>
    <col min="4602" max="4602" width="8" style="313" customWidth="1"/>
    <col min="4603" max="4603" width="15.5703125" style="313" customWidth="1"/>
    <col min="4604" max="4604" width="17.28515625" style="313" customWidth="1"/>
    <col min="4605" max="4605" width="18.85546875" style="313" customWidth="1"/>
    <col min="4606" max="4606" width="81" style="313" customWidth="1"/>
    <col min="4607" max="4607" width="14.85546875" style="313" customWidth="1"/>
    <col min="4608" max="4608" width="15.7109375" style="313" customWidth="1"/>
    <col min="4609" max="4609" width="17.5703125" style="313" customWidth="1"/>
    <col min="4610" max="4610" width="18.42578125" style="313" customWidth="1"/>
    <col min="4611" max="4611" width="16.5703125" style="313" customWidth="1"/>
    <col min="4612" max="4612" width="17.7109375" style="313" customWidth="1"/>
    <col min="4613" max="4613" width="17.85546875" style="313" customWidth="1"/>
    <col min="4614" max="4614" width="18.42578125" style="313" customWidth="1"/>
    <col min="4615" max="4615" width="15.42578125" style="313" customWidth="1"/>
    <col min="4616" max="4616" width="14.5703125" style="313" customWidth="1"/>
    <col min="4617" max="4617" width="15" style="313" customWidth="1"/>
    <col min="4618" max="4618" width="6.7109375" style="313" customWidth="1"/>
    <col min="4619" max="4619" width="14.28515625" style="313" customWidth="1"/>
    <col min="4620" max="4620" width="17.5703125" style="313" customWidth="1"/>
    <col min="4621" max="4621" width="27.7109375" style="313" customWidth="1"/>
    <col min="4622" max="4624" width="9.140625" style="313" customWidth="1"/>
    <col min="4625" max="4625" width="14.85546875" style="313" customWidth="1"/>
    <col min="4626" max="4626" width="13.85546875" style="313" customWidth="1"/>
    <col min="4627" max="4848" width="9.140625" style="313" customWidth="1"/>
    <col min="4849" max="4849" width="9" style="313"/>
    <col min="4850" max="4850" width="6.5703125" style="313" customWidth="1"/>
    <col min="4851" max="4851" width="79.5703125" style="313" customWidth="1"/>
    <col min="4852" max="4852" width="23.5703125" style="313" customWidth="1"/>
    <col min="4853" max="4853" width="27.85546875" style="313" customWidth="1"/>
    <col min="4854" max="4854" width="22.28515625" style="313" customWidth="1"/>
    <col min="4855" max="4855" width="23.5703125" style="313" customWidth="1"/>
    <col min="4856" max="4856" width="39" style="313" customWidth="1"/>
    <col min="4857" max="4857" width="36.42578125" style="313" customWidth="1"/>
    <col min="4858" max="4858" width="8" style="313" customWidth="1"/>
    <col min="4859" max="4859" width="15.5703125" style="313" customWidth="1"/>
    <col min="4860" max="4860" width="17.28515625" style="313" customWidth="1"/>
    <col min="4861" max="4861" width="18.85546875" style="313" customWidth="1"/>
    <col min="4862" max="4862" width="81" style="313" customWidth="1"/>
    <col min="4863" max="4863" width="14.85546875" style="313" customWidth="1"/>
    <col min="4864" max="4864" width="15.7109375" style="313" customWidth="1"/>
    <col min="4865" max="4865" width="17.5703125" style="313" customWidth="1"/>
    <col min="4866" max="4866" width="18.42578125" style="313" customWidth="1"/>
    <col min="4867" max="4867" width="16.5703125" style="313" customWidth="1"/>
    <col min="4868" max="4868" width="17.7109375" style="313" customWidth="1"/>
    <col min="4869" max="4869" width="17.85546875" style="313" customWidth="1"/>
    <col min="4870" max="4870" width="18.42578125" style="313" customWidth="1"/>
    <col min="4871" max="4871" width="15.42578125" style="313" customWidth="1"/>
    <col min="4872" max="4872" width="14.5703125" style="313" customWidth="1"/>
    <col min="4873" max="4873" width="15" style="313" customWidth="1"/>
    <col min="4874" max="4874" width="6.7109375" style="313" customWidth="1"/>
    <col min="4875" max="4875" width="14.28515625" style="313" customWidth="1"/>
    <col min="4876" max="4876" width="17.5703125" style="313" customWidth="1"/>
    <col min="4877" max="4877" width="27.7109375" style="313" customWidth="1"/>
    <col min="4878" max="4880" width="9.140625" style="313" customWidth="1"/>
    <col min="4881" max="4881" width="14.85546875" style="313" customWidth="1"/>
    <col min="4882" max="4882" width="13.85546875" style="313" customWidth="1"/>
    <col min="4883" max="5104" width="9.140625" style="313" customWidth="1"/>
    <col min="5105" max="5105" width="9" style="313"/>
    <col min="5106" max="5106" width="6.5703125" style="313" customWidth="1"/>
    <col min="5107" max="5107" width="79.5703125" style="313" customWidth="1"/>
    <col min="5108" max="5108" width="23.5703125" style="313" customWidth="1"/>
    <col min="5109" max="5109" width="27.85546875" style="313" customWidth="1"/>
    <col min="5110" max="5110" width="22.28515625" style="313" customWidth="1"/>
    <col min="5111" max="5111" width="23.5703125" style="313" customWidth="1"/>
    <col min="5112" max="5112" width="39" style="313" customWidth="1"/>
    <col min="5113" max="5113" width="36.42578125" style="313" customWidth="1"/>
    <col min="5114" max="5114" width="8" style="313" customWidth="1"/>
    <col min="5115" max="5115" width="15.5703125" style="313" customWidth="1"/>
    <col min="5116" max="5116" width="17.28515625" style="313" customWidth="1"/>
    <col min="5117" max="5117" width="18.85546875" style="313" customWidth="1"/>
    <col min="5118" max="5118" width="81" style="313" customWidth="1"/>
    <col min="5119" max="5119" width="14.85546875" style="313" customWidth="1"/>
    <col min="5120" max="5120" width="15.7109375" style="313" customWidth="1"/>
    <col min="5121" max="5121" width="17.5703125" style="313" customWidth="1"/>
    <col min="5122" max="5122" width="18.42578125" style="313" customWidth="1"/>
    <col min="5123" max="5123" width="16.5703125" style="313" customWidth="1"/>
    <col min="5124" max="5124" width="17.7109375" style="313" customWidth="1"/>
    <col min="5125" max="5125" width="17.85546875" style="313" customWidth="1"/>
    <col min="5126" max="5126" width="18.42578125" style="313" customWidth="1"/>
    <col min="5127" max="5127" width="15.42578125" style="313" customWidth="1"/>
    <col min="5128" max="5128" width="14.5703125" style="313" customWidth="1"/>
    <col min="5129" max="5129" width="15" style="313" customWidth="1"/>
    <col min="5130" max="5130" width="6.7109375" style="313" customWidth="1"/>
    <col min="5131" max="5131" width="14.28515625" style="313" customWidth="1"/>
    <col min="5132" max="5132" width="17.5703125" style="313" customWidth="1"/>
    <col min="5133" max="5133" width="27.7109375" style="313" customWidth="1"/>
    <col min="5134" max="5136" width="9.140625" style="313" customWidth="1"/>
    <col min="5137" max="5137" width="14.85546875" style="313" customWidth="1"/>
    <col min="5138" max="5138" width="13.85546875" style="313" customWidth="1"/>
    <col min="5139" max="5360" width="9.140625" style="313" customWidth="1"/>
    <col min="5361" max="5361" width="9" style="313"/>
    <col min="5362" max="5362" width="6.5703125" style="313" customWidth="1"/>
    <col min="5363" max="5363" width="79.5703125" style="313" customWidth="1"/>
    <col min="5364" max="5364" width="23.5703125" style="313" customWidth="1"/>
    <col min="5365" max="5365" width="27.85546875" style="313" customWidth="1"/>
    <col min="5366" max="5366" width="22.28515625" style="313" customWidth="1"/>
    <col min="5367" max="5367" width="23.5703125" style="313" customWidth="1"/>
    <col min="5368" max="5368" width="39" style="313" customWidth="1"/>
    <col min="5369" max="5369" width="36.42578125" style="313" customWidth="1"/>
    <col min="5370" max="5370" width="8" style="313" customWidth="1"/>
    <col min="5371" max="5371" width="15.5703125" style="313" customWidth="1"/>
    <col min="5372" max="5372" width="17.28515625" style="313" customWidth="1"/>
    <col min="5373" max="5373" width="18.85546875" style="313" customWidth="1"/>
    <col min="5374" max="5374" width="81" style="313" customWidth="1"/>
    <col min="5375" max="5375" width="14.85546875" style="313" customWidth="1"/>
    <col min="5376" max="5376" width="15.7109375" style="313" customWidth="1"/>
    <col min="5377" max="5377" width="17.5703125" style="313" customWidth="1"/>
    <col min="5378" max="5378" width="18.42578125" style="313" customWidth="1"/>
    <col min="5379" max="5379" width="16.5703125" style="313" customWidth="1"/>
    <col min="5380" max="5380" width="17.7109375" style="313" customWidth="1"/>
    <col min="5381" max="5381" width="17.85546875" style="313" customWidth="1"/>
    <col min="5382" max="5382" width="18.42578125" style="313" customWidth="1"/>
    <col min="5383" max="5383" width="15.42578125" style="313" customWidth="1"/>
    <col min="5384" max="5384" width="14.5703125" style="313" customWidth="1"/>
    <col min="5385" max="5385" width="15" style="313" customWidth="1"/>
    <col min="5386" max="5386" width="6.7109375" style="313" customWidth="1"/>
    <col min="5387" max="5387" width="14.28515625" style="313" customWidth="1"/>
    <col min="5388" max="5388" width="17.5703125" style="313" customWidth="1"/>
    <col min="5389" max="5389" width="27.7109375" style="313" customWidth="1"/>
    <col min="5390" max="5392" width="9.140625" style="313" customWidth="1"/>
    <col min="5393" max="5393" width="14.85546875" style="313" customWidth="1"/>
    <col min="5394" max="5394" width="13.85546875" style="313" customWidth="1"/>
    <col min="5395" max="5616" width="9.140625" style="313" customWidth="1"/>
    <col min="5617" max="5617" width="9" style="313"/>
    <col min="5618" max="5618" width="6.5703125" style="313" customWidth="1"/>
    <col min="5619" max="5619" width="79.5703125" style="313" customWidth="1"/>
    <col min="5620" max="5620" width="23.5703125" style="313" customWidth="1"/>
    <col min="5621" max="5621" width="27.85546875" style="313" customWidth="1"/>
    <col min="5622" max="5622" width="22.28515625" style="313" customWidth="1"/>
    <col min="5623" max="5623" width="23.5703125" style="313" customWidth="1"/>
    <col min="5624" max="5624" width="39" style="313" customWidth="1"/>
    <col min="5625" max="5625" width="36.42578125" style="313" customWidth="1"/>
    <col min="5626" max="5626" width="8" style="313" customWidth="1"/>
    <col min="5627" max="5627" width="15.5703125" style="313" customWidth="1"/>
    <col min="5628" max="5628" width="17.28515625" style="313" customWidth="1"/>
    <col min="5629" max="5629" width="18.85546875" style="313" customWidth="1"/>
    <col min="5630" max="5630" width="81" style="313" customWidth="1"/>
    <col min="5631" max="5631" width="14.85546875" style="313" customWidth="1"/>
    <col min="5632" max="5632" width="15.7109375" style="313" customWidth="1"/>
    <col min="5633" max="5633" width="17.5703125" style="313" customWidth="1"/>
    <col min="5634" max="5634" width="18.42578125" style="313" customWidth="1"/>
    <col min="5635" max="5635" width="16.5703125" style="313" customWidth="1"/>
    <col min="5636" max="5636" width="17.7109375" style="313" customWidth="1"/>
    <col min="5637" max="5637" width="17.85546875" style="313" customWidth="1"/>
    <col min="5638" max="5638" width="18.42578125" style="313" customWidth="1"/>
    <col min="5639" max="5639" width="15.42578125" style="313" customWidth="1"/>
    <col min="5640" max="5640" width="14.5703125" style="313" customWidth="1"/>
    <col min="5641" max="5641" width="15" style="313" customWidth="1"/>
    <col min="5642" max="5642" width="6.7109375" style="313" customWidth="1"/>
    <col min="5643" max="5643" width="14.28515625" style="313" customWidth="1"/>
    <col min="5644" max="5644" width="17.5703125" style="313" customWidth="1"/>
    <col min="5645" max="5645" width="27.7109375" style="313" customWidth="1"/>
    <col min="5646" max="5648" width="9.140625" style="313" customWidth="1"/>
    <col min="5649" max="5649" width="14.85546875" style="313" customWidth="1"/>
    <col min="5650" max="5650" width="13.85546875" style="313" customWidth="1"/>
    <col min="5651" max="5872" width="9.140625" style="313" customWidth="1"/>
    <col min="5873" max="5873" width="9" style="313"/>
    <col min="5874" max="5874" width="6.5703125" style="313" customWidth="1"/>
    <col min="5875" max="5875" width="79.5703125" style="313" customWidth="1"/>
    <col min="5876" max="5876" width="23.5703125" style="313" customWidth="1"/>
    <col min="5877" max="5877" width="27.85546875" style="313" customWidth="1"/>
    <col min="5878" max="5878" width="22.28515625" style="313" customWidth="1"/>
    <col min="5879" max="5879" width="23.5703125" style="313" customWidth="1"/>
    <col min="5880" max="5880" width="39" style="313" customWidth="1"/>
    <col min="5881" max="5881" width="36.42578125" style="313" customWidth="1"/>
    <col min="5882" max="5882" width="8" style="313" customWidth="1"/>
    <col min="5883" max="5883" width="15.5703125" style="313" customWidth="1"/>
    <col min="5884" max="5884" width="17.28515625" style="313" customWidth="1"/>
    <col min="5885" max="5885" width="18.85546875" style="313" customWidth="1"/>
    <col min="5886" max="5886" width="81" style="313" customWidth="1"/>
    <col min="5887" max="5887" width="14.85546875" style="313" customWidth="1"/>
    <col min="5888" max="5888" width="15.7109375" style="313" customWidth="1"/>
    <col min="5889" max="5889" width="17.5703125" style="313" customWidth="1"/>
    <col min="5890" max="5890" width="18.42578125" style="313" customWidth="1"/>
    <col min="5891" max="5891" width="16.5703125" style="313" customWidth="1"/>
    <col min="5892" max="5892" width="17.7109375" style="313" customWidth="1"/>
    <col min="5893" max="5893" width="17.85546875" style="313" customWidth="1"/>
    <col min="5894" max="5894" width="18.42578125" style="313" customWidth="1"/>
    <col min="5895" max="5895" width="15.42578125" style="313" customWidth="1"/>
    <col min="5896" max="5896" width="14.5703125" style="313" customWidth="1"/>
    <col min="5897" max="5897" width="15" style="313" customWidth="1"/>
    <col min="5898" max="5898" width="6.7109375" style="313" customWidth="1"/>
    <col min="5899" max="5899" width="14.28515625" style="313" customWidth="1"/>
    <col min="5900" max="5900" width="17.5703125" style="313" customWidth="1"/>
    <col min="5901" max="5901" width="27.7109375" style="313" customWidth="1"/>
    <col min="5902" max="5904" width="9.140625" style="313" customWidth="1"/>
    <col min="5905" max="5905" width="14.85546875" style="313" customWidth="1"/>
    <col min="5906" max="5906" width="13.85546875" style="313" customWidth="1"/>
    <col min="5907" max="6128" width="9.140625" style="313" customWidth="1"/>
    <col min="6129" max="6129" width="9" style="313"/>
    <col min="6130" max="6130" width="6.5703125" style="313" customWidth="1"/>
    <col min="6131" max="6131" width="79.5703125" style="313" customWidth="1"/>
    <col min="6132" max="6132" width="23.5703125" style="313" customWidth="1"/>
    <col min="6133" max="6133" width="27.85546875" style="313" customWidth="1"/>
    <col min="6134" max="6134" width="22.28515625" style="313" customWidth="1"/>
    <col min="6135" max="6135" width="23.5703125" style="313" customWidth="1"/>
    <col min="6136" max="6136" width="39" style="313" customWidth="1"/>
    <col min="6137" max="6137" width="36.42578125" style="313" customWidth="1"/>
    <col min="6138" max="6138" width="8" style="313" customWidth="1"/>
    <col min="6139" max="6139" width="15.5703125" style="313" customWidth="1"/>
    <col min="6140" max="6140" width="17.28515625" style="313" customWidth="1"/>
    <col min="6141" max="6141" width="18.85546875" style="313" customWidth="1"/>
    <col min="6142" max="6142" width="81" style="313" customWidth="1"/>
    <col min="6143" max="6143" width="14.85546875" style="313" customWidth="1"/>
    <col min="6144" max="6144" width="15.7109375" style="313" customWidth="1"/>
    <col min="6145" max="6145" width="17.5703125" style="313" customWidth="1"/>
    <col min="6146" max="6146" width="18.42578125" style="313" customWidth="1"/>
    <col min="6147" max="6147" width="16.5703125" style="313" customWidth="1"/>
    <col min="6148" max="6148" width="17.7109375" style="313" customWidth="1"/>
    <col min="6149" max="6149" width="17.85546875" style="313" customWidth="1"/>
    <col min="6150" max="6150" width="18.42578125" style="313" customWidth="1"/>
    <col min="6151" max="6151" width="15.42578125" style="313" customWidth="1"/>
    <col min="6152" max="6152" width="14.5703125" style="313" customWidth="1"/>
    <col min="6153" max="6153" width="15" style="313" customWidth="1"/>
    <col min="6154" max="6154" width="6.7109375" style="313" customWidth="1"/>
    <col min="6155" max="6155" width="14.28515625" style="313" customWidth="1"/>
    <col min="6156" max="6156" width="17.5703125" style="313" customWidth="1"/>
    <col min="6157" max="6157" width="27.7109375" style="313" customWidth="1"/>
    <col min="6158" max="6160" width="9.140625" style="313" customWidth="1"/>
    <col min="6161" max="6161" width="14.85546875" style="313" customWidth="1"/>
    <col min="6162" max="6162" width="13.85546875" style="313" customWidth="1"/>
    <col min="6163" max="6384" width="9.140625" style="313" customWidth="1"/>
    <col min="6385" max="6385" width="9" style="313"/>
    <col min="6386" max="6386" width="6.5703125" style="313" customWidth="1"/>
    <col min="6387" max="6387" width="79.5703125" style="313" customWidth="1"/>
    <col min="6388" max="6388" width="23.5703125" style="313" customWidth="1"/>
    <col min="6389" max="6389" width="27.85546875" style="313" customWidth="1"/>
    <col min="6390" max="6390" width="22.28515625" style="313" customWidth="1"/>
    <col min="6391" max="6391" width="23.5703125" style="313" customWidth="1"/>
    <col min="6392" max="6392" width="39" style="313" customWidth="1"/>
    <col min="6393" max="6393" width="36.42578125" style="313" customWidth="1"/>
    <col min="6394" max="6394" width="8" style="313" customWidth="1"/>
    <col min="6395" max="6395" width="15.5703125" style="313" customWidth="1"/>
    <col min="6396" max="6396" width="17.28515625" style="313" customWidth="1"/>
    <col min="6397" max="6397" width="18.85546875" style="313" customWidth="1"/>
    <col min="6398" max="6398" width="81" style="313" customWidth="1"/>
    <col min="6399" max="6399" width="14.85546875" style="313" customWidth="1"/>
    <col min="6400" max="6400" width="15.7109375" style="313" customWidth="1"/>
    <col min="6401" max="6401" width="17.5703125" style="313" customWidth="1"/>
    <col min="6402" max="6402" width="18.42578125" style="313" customWidth="1"/>
    <col min="6403" max="6403" width="16.5703125" style="313" customWidth="1"/>
    <col min="6404" max="6404" width="17.7109375" style="313" customWidth="1"/>
    <col min="6405" max="6405" width="17.85546875" style="313" customWidth="1"/>
    <col min="6406" max="6406" width="18.42578125" style="313" customWidth="1"/>
    <col min="6407" max="6407" width="15.42578125" style="313" customWidth="1"/>
    <col min="6408" max="6408" width="14.5703125" style="313" customWidth="1"/>
    <col min="6409" max="6409" width="15" style="313" customWidth="1"/>
    <col min="6410" max="6410" width="6.7109375" style="313" customWidth="1"/>
    <col min="6411" max="6411" width="14.28515625" style="313" customWidth="1"/>
    <col min="6412" max="6412" width="17.5703125" style="313" customWidth="1"/>
    <col min="6413" max="6413" width="27.7109375" style="313" customWidth="1"/>
    <col min="6414" max="6416" width="9.140625" style="313" customWidth="1"/>
    <col min="6417" max="6417" width="14.85546875" style="313" customWidth="1"/>
    <col min="6418" max="6418" width="13.85546875" style="313" customWidth="1"/>
    <col min="6419" max="6640" width="9.140625" style="313" customWidth="1"/>
    <col min="6641" max="6641" width="9" style="313"/>
    <col min="6642" max="6642" width="6.5703125" style="313" customWidth="1"/>
    <col min="6643" max="6643" width="79.5703125" style="313" customWidth="1"/>
    <col min="6644" max="6644" width="23.5703125" style="313" customWidth="1"/>
    <col min="6645" max="6645" width="27.85546875" style="313" customWidth="1"/>
    <col min="6646" max="6646" width="22.28515625" style="313" customWidth="1"/>
    <col min="6647" max="6647" width="23.5703125" style="313" customWidth="1"/>
    <col min="6648" max="6648" width="39" style="313" customWidth="1"/>
    <col min="6649" max="6649" width="36.42578125" style="313" customWidth="1"/>
    <col min="6650" max="6650" width="8" style="313" customWidth="1"/>
    <col min="6651" max="6651" width="15.5703125" style="313" customWidth="1"/>
    <col min="6652" max="6652" width="17.28515625" style="313" customWidth="1"/>
    <col min="6653" max="6653" width="18.85546875" style="313" customWidth="1"/>
    <col min="6654" max="6654" width="81" style="313" customWidth="1"/>
    <col min="6655" max="6655" width="14.85546875" style="313" customWidth="1"/>
    <col min="6656" max="6656" width="15.7109375" style="313" customWidth="1"/>
    <col min="6657" max="6657" width="17.5703125" style="313" customWidth="1"/>
    <col min="6658" max="6658" width="18.42578125" style="313" customWidth="1"/>
    <col min="6659" max="6659" width="16.5703125" style="313" customWidth="1"/>
    <col min="6660" max="6660" width="17.7109375" style="313" customWidth="1"/>
    <col min="6661" max="6661" width="17.85546875" style="313" customWidth="1"/>
    <col min="6662" max="6662" width="18.42578125" style="313" customWidth="1"/>
    <col min="6663" max="6663" width="15.42578125" style="313" customWidth="1"/>
    <col min="6664" max="6664" width="14.5703125" style="313" customWidth="1"/>
    <col min="6665" max="6665" width="15" style="313" customWidth="1"/>
    <col min="6666" max="6666" width="6.7109375" style="313" customWidth="1"/>
    <col min="6667" max="6667" width="14.28515625" style="313" customWidth="1"/>
    <col min="6668" max="6668" width="17.5703125" style="313" customWidth="1"/>
    <col min="6669" max="6669" width="27.7109375" style="313" customWidth="1"/>
    <col min="6670" max="6672" width="9.140625" style="313" customWidth="1"/>
    <col min="6673" max="6673" width="14.85546875" style="313" customWidth="1"/>
    <col min="6674" max="6674" width="13.85546875" style="313" customWidth="1"/>
    <col min="6675" max="6896" width="9.140625" style="313" customWidth="1"/>
    <col min="6897" max="6897" width="9" style="313"/>
    <col min="6898" max="6898" width="6.5703125" style="313" customWidth="1"/>
    <col min="6899" max="6899" width="79.5703125" style="313" customWidth="1"/>
    <col min="6900" max="6900" width="23.5703125" style="313" customWidth="1"/>
    <col min="6901" max="6901" width="27.85546875" style="313" customWidth="1"/>
    <col min="6902" max="6902" width="22.28515625" style="313" customWidth="1"/>
    <col min="6903" max="6903" width="23.5703125" style="313" customWidth="1"/>
    <col min="6904" max="6904" width="39" style="313" customWidth="1"/>
    <col min="6905" max="6905" width="36.42578125" style="313" customWidth="1"/>
    <col min="6906" max="6906" width="8" style="313" customWidth="1"/>
    <col min="6907" max="6907" width="15.5703125" style="313" customWidth="1"/>
    <col min="6908" max="6908" width="17.28515625" style="313" customWidth="1"/>
    <col min="6909" max="6909" width="18.85546875" style="313" customWidth="1"/>
    <col min="6910" max="6910" width="81" style="313" customWidth="1"/>
    <col min="6911" max="6911" width="14.85546875" style="313" customWidth="1"/>
    <col min="6912" max="6912" width="15.7109375" style="313" customWidth="1"/>
    <col min="6913" max="6913" width="17.5703125" style="313" customWidth="1"/>
    <col min="6914" max="6914" width="18.42578125" style="313" customWidth="1"/>
    <col min="6915" max="6915" width="16.5703125" style="313" customWidth="1"/>
    <col min="6916" max="6916" width="17.7109375" style="313" customWidth="1"/>
    <col min="6917" max="6917" width="17.85546875" style="313" customWidth="1"/>
    <col min="6918" max="6918" width="18.42578125" style="313" customWidth="1"/>
    <col min="6919" max="6919" width="15.42578125" style="313" customWidth="1"/>
    <col min="6920" max="6920" width="14.5703125" style="313" customWidth="1"/>
    <col min="6921" max="6921" width="15" style="313" customWidth="1"/>
    <col min="6922" max="6922" width="6.7109375" style="313" customWidth="1"/>
    <col min="6923" max="6923" width="14.28515625" style="313" customWidth="1"/>
    <col min="6924" max="6924" width="17.5703125" style="313" customWidth="1"/>
    <col min="6925" max="6925" width="27.7109375" style="313" customWidth="1"/>
    <col min="6926" max="6928" width="9.140625" style="313" customWidth="1"/>
    <col min="6929" max="6929" width="14.85546875" style="313" customWidth="1"/>
    <col min="6930" max="6930" width="13.85546875" style="313" customWidth="1"/>
    <col min="6931" max="7152" width="9.140625" style="313" customWidth="1"/>
    <col min="7153" max="7153" width="9" style="313"/>
    <col min="7154" max="7154" width="6.5703125" style="313" customWidth="1"/>
    <col min="7155" max="7155" width="79.5703125" style="313" customWidth="1"/>
    <col min="7156" max="7156" width="23.5703125" style="313" customWidth="1"/>
    <col min="7157" max="7157" width="27.85546875" style="313" customWidth="1"/>
    <col min="7158" max="7158" width="22.28515625" style="313" customWidth="1"/>
    <col min="7159" max="7159" width="23.5703125" style="313" customWidth="1"/>
    <col min="7160" max="7160" width="39" style="313" customWidth="1"/>
    <col min="7161" max="7161" width="36.42578125" style="313" customWidth="1"/>
    <col min="7162" max="7162" width="8" style="313" customWidth="1"/>
    <col min="7163" max="7163" width="15.5703125" style="313" customWidth="1"/>
    <col min="7164" max="7164" width="17.28515625" style="313" customWidth="1"/>
    <col min="7165" max="7165" width="18.85546875" style="313" customWidth="1"/>
    <col min="7166" max="7166" width="81" style="313" customWidth="1"/>
    <col min="7167" max="7167" width="14.85546875" style="313" customWidth="1"/>
    <col min="7168" max="7168" width="15.7109375" style="313" customWidth="1"/>
    <col min="7169" max="7169" width="17.5703125" style="313" customWidth="1"/>
    <col min="7170" max="7170" width="18.42578125" style="313" customWidth="1"/>
    <col min="7171" max="7171" width="16.5703125" style="313" customWidth="1"/>
    <col min="7172" max="7172" width="17.7109375" style="313" customWidth="1"/>
    <col min="7173" max="7173" width="17.85546875" style="313" customWidth="1"/>
    <col min="7174" max="7174" width="18.42578125" style="313" customWidth="1"/>
    <col min="7175" max="7175" width="15.42578125" style="313" customWidth="1"/>
    <col min="7176" max="7176" width="14.5703125" style="313" customWidth="1"/>
    <col min="7177" max="7177" width="15" style="313" customWidth="1"/>
    <col min="7178" max="7178" width="6.7109375" style="313" customWidth="1"/>
    <col min="7179" max="7179" width="14.28515625" style="313" customWidth="1"/>
    <col min="7180" max="7180" width="17.5703125" style="313" customWidth="1"/>
    <col min="7181" max="7181" width="27.7109375" style="313" customWidth="1"/>
    <col min="7182" max="7184" width="9.140625" style="313" customWidth="1"/>
    <col min="7185" max="7185" width="14.85546875" style="313" customWidth="1"/>
    <col min="7186" max="7186" width="13.85546875" style="313" customWidth="1"/>
    <col min="7187" max="7408" width="9.140625" style="313" customWidth="1"/>
    <col min="7409" max="7409" width="9" style="313"/>
    <col min="7410" max="7410" width="6.5703125" style="313" customWidth="1"/>
    <col min="7411" max="7411" width="79.5703125" style="313" customWidth="1"/>
    <col min="7412" max="7412" width="23.5703125" style="313" customWidth="1"/>
    <col min="7413" max="7413" width="27.85546875" style="313" customWidth="1"/>
    <col min="7414" max="7414" width="22.28515625" style="313" customWidth="1"/>
    <col min="7415" max="7415" width="23.5703125" style="313" customWidth="1"/>
    <col min="7416" max="7416" width="39" style="313" customWidth="1"/>
    <col min="7417" max="7417" width="36.42578125" style="313" customWidth="1"/>
    <col min="7418" max="7418" width="8" style="313" customWidth="1"/>
    <col min="7419" max="7419" width="15.5703125" style="313" customWidth="1"/>
    <col min="7420" max="7420" width="17.28515625" style="313" customWidth="1"/>
    <col min="7421" max="7421" width="18.85546875" style="313" customWidth="1"/>
    <col min="7422" max="7422" width="81" style="313" customWidth="1"/>
    <col min="7423" max="7423" width="14.85546875" style="313" customWidth="1"/>
    <col min="7424" max="7424" width="15.7109375" style="313" customWidth="1"/>
    <col min="7425" max="7425" width="17.5703125" style="313" customWidth="1"/>
    <col min="7426" max="7426" width="18.42578125" style="313" customWidth="1"/>
    <col min="7427" max="7427" width="16.5703125" style="313" customWidth="1"/>
    <col min="7428" max="7428" width="17.7109375" style="313" customWidth="1"/>
    <col min="7429" max="7429" width="17.85546875" style="313" customWidth="1"/>
    <col min="7430" max="7430" width="18.42578125" style="313" customWidth="1"/>
    <col min="7431" max="7431" width="15.42578125" style="313" customWidth="1"/>
    <col min="7432" max="7432" width="14.5703125" style="313" customWidth="1"/>
    <col min="7433" max="7433" width="15" style="313" customWidth="1"/>
    <col min="7434" max="7434" width="6.7109375" style="313" customWidth="1"/>
    <col min="7435" max="7435" width="14.28515625" style="313" customWidth="1"/>
    <col min="7436" max="7436" width="17.5703125" style="313" customWidth="1"/>
    <col min="7437" max="7437" width="27.7109375" style="313" customWidth="1"/>
    <col min="7438" max="7440" width="9.140625" style="313" customWidth="1"/>
    <col min="7441" max="7441" width="14.85546875" style="313" customWidth="1"/>
    <col min="7442" max="7442" width="13.85546875" style="313" customWidth="1"/>
    <col min="7443" max="7664" width="9.140625" style="313" customWidth="1"/>
    <col min="7665" max="7665" width="9" style="313"/>
    <col min="7666" max="7666" width="6.5703125" style="313" customWidth="1"/>
    <col min="7667" max="7667" width="79.5703125" style="313" customWidth="1"/>
    <col min="7668" max="7668" width="23.5703125" style="313" customWidth="1"/>
    <col min="7669" max="7669" width="27.85546875" style="313" customWidth="1"/>
    <col min="7670" max="7670" width="22.28515625" style="313" customWidth="1"/>
    <col min="7671" max="7671" width="23.5703125" style="313" customWidth="1"/>
    <col min="7672" max="7672" width="39" style="313" customWidth="1"/>
    <col min="7673" max="7673" width="36.42578125" style="313" customWidth="1"/>
    <col min="7674" max="7674" width="8" style="313" customWidth="1"/>
    <col min="7675" max="7675" width="15.5703125" style="313" customWidth="1"/>
    <col min="7676" max="7676" width="17.28515625" style="313" customWidth="1"/>
    <col min="7677" max="7677" width="18.85546875" style="313" customWidth="1"/>
    <col min="7678" max="7678" width="81" style="313" customWidth="1"/>
    <col min="7679" max="7679" width="14.85546875" style="313" customWidth="1"/>
    <col min="7680" max="7680" width="15.7109375" style="313" customWidth="1"/>
    <col min="7681" max="7681" width="17.5703125" style="313" customWidth="1"/>
    <col min="7682" max="7682" width="18.42578125" style="313" customWidth="1"/>
    <col min="7683" max="7683" width="16.5703125" style="313" customWidth="1"/>
    <col min="7684" max="7684" width="17.7109375" style="313" customWidth="1"/>
    <col min="7685" max="7685" width="17.85546875" style="313" customWidth="1"/>
    <col min="7686" max="7686" width="18.42578125" style="313" customWidth="1"/>
    <col min="7687" max="7687" width="15.42578125" style="313" customWidth="1"/>
    <col min="7688" max="7688" width="14.5703125" style="313" customWidth="1"/>
    <col min="7689" max="7689" width="15" style="313" customWidth="1"/>
    <col min="7690" max="7690" width="6.7109375" style="313" customWidth="1"/>
    <col min="7691" max="7691" width="14.28515625" style="313" customWidth="1"/>
    <col min="7692" max="7692" width="17.5703125" style="313" customWidth="1"/>
    <col min="7693" max="7693" width="27.7109375" style="313" customWidth="1"/>
    <col min="7694" max="7696" width="9.140625" style="313" customWidth="1"/>
    <col min="7697" max="7697" width="14.85546875" style="313" customWidth="1"/>
    <col min="7698" max="7698" width="13.85546875" style="313" customWidth="1"/>
    <col min="7699" max="7920" width="9.140625" style="313" customWidth="1"/>
    <col min="7921" max="7921" width="9" style="313"/>
    <col min="7922" max="7922" width="6.5703125" style="313" customWidth="1"/>
    <col min="7923" max="7923" width="79.5703125" style="313" customWidth="1"/>
    <col min="7924" max="7924" width="23.5703125" style="313" customWidth="1"/>
    <col min="7925" max="7925" width="27.85546875" style="313" customWidth="1"/>
    <col min="7926" max="7926" width="22.28515625" style="313" customWidth="1"/>
    <col min="7927" max="7927" width="23.5703125" style="313" customWidth="1"/>
    <col min="7928" max="7928" width="39" style="313" customWidth="1"/>
    <col min="7929" max="7929" width="36.42578125" style="313" customWidth="1"/>
    <col min="7930" max="7930" width="8" style="313" customWidth="1"/>
    <col min="7931" max="7931" width="15.5703125" style="313" customWidth="1"/>
    <col min="7932" max="7932" width="17.28515625" style="313" customWidth="1"/>
    <col min="7933" max="7933" width="18.85546875" style="313" customWidth="1"/>
    <col min="7934" max="7934" width="81" style="313" customWidth="1"/>
    <col min="7935" max="7935" width="14.85546875" style="313" customWidth="1"/>
    <col min="7936" max="7936" width="15.7109375" style="313" customWidth="1"/>
    <col min="7937" max="7937" width="17.5703125" style="313" customWidth="1"/>
    <col min="7938" max="7938" width="18.42578125" style="313" customWidth="1"/>
    <col min="7939" max="7939" width="16.5703125" style="313" customWidth="1"/>
    <col min="7940" max="7940" width="17.7109375" style="313" customWidth="1"/>
    <col min="7941" max="7941" width="17.85546875" style="313" customWidth="1"/>
    <col min="7942" max="7942" width="18.42578125" style="313" customWidth="1"/>
    <col min="7943" max="7943" width="15.42578125" style="313" customWidth="1"/>
    <col min="7944" max="7944" width="14.5703125" style="313" customWidth="1"/>
    <col min="7945" max="7945" width="15" style="313" customWidth="1"/>
    <col min="7946" max="7946" width="6.7109375" style="313" customWidth="1"/>
    <col min="7947" max="7947" width="14.28515625" style="313" customWidth="1"/>
    <col min="7948" max="7948" width="17.5703125" style="313" customWidth="1"/>
    <col min="7949" max="7949" width="27.7109375" style="313" customWidth="1"/>
    <col min="7950" max="7952" width="9.140625" style="313" customWidth="1"/>
    <col min="7953" max="7953" width="14.85546875" style="313" customWidth="1"/>
    <col min="7954" max="7954" width="13.85546875" style="313" customWidth="1"/>
    <col min="7955" max="8176" width="9.140625" style="313" customWidth="1"/>
    <col min="8177" max="8177" width="9" style="313"/>
    <col min="8178" max="8178" width="6.5703125" style="313" customWidth="1"/>
    <col min="8179" max="8179" width="79.5703125" style="313" customWidth="1"/>
    <col min="8180" max="8180" width="23.5703125" style="313" customWidth="1"/>
    <col min="8181" max="8181" width="27.85546875" style="313" customWidth="1"/>
    <col min="8182" max="8182" width="22.28515625" style="313" customWidth="1"/>
    <col min="8183" max="8183" width="23.5703125" style="313" customWidth="1"/>
    <col min="8184" max="8184" width="39" style="313" customWidth="1"/>
    <col min="8185" max="8185" width="36.42578125" style="313" customWidth="1"/>
    <col min="8186" max="8186" width="8" style="313" customWidth="1"/>
    <col min="8187" max="8187" width="15.5703125" style="313" customWidth="1"/>
    <col min="8188" max="8188" width="17.28515625" style="313" customWidth="1"/>
    <col min="8189" max="8189" width="18.85546875" style="313" customWidth="1"/>
    <col min="8190" max="8190" width="81" style="313" customWidth="1"/>
    <col min="8191" max="8191" width="14.85546875" style="313" customWidth="1"/>
    <col min="8192" max="8192" width="15.7109375" style="313" customWidth="1"/>
    <col min="8193" max="8193" width="17.5703125" style="313" customWidth="1"/>
    <col min="8194" max="8194" width="18.42578125" style="313" customWidth="1"/>
    <col min="8195" max="8195" width="16.5703125" style="313" customWidth="1"/>
    <col min="8196" max="8196" width="17.7109375" style="313" customWidth="1"/>
    <col min="8197" max="8197" width="17.85546875" style="313" customWidth="1"/>
    <col min="8198" max="8198" width="18.42578125" style="313" customWidth="1"/>
    <col min="8199" max="8199" width="15.42578125" style="313" customWidth="1"/>
    <col min="8200" max="8200" width="14.5703125" style="313" customWidth="1"/>
    <col min="8201" max="8201" width="15" style="313" customWidth="1"/>
    <col min="8202" max="8202" width="6.7109375" style="313" customWidth="1"/>
    <col min="8203" max="8203" width="14.28515625" style="313" customWidth="1"/>
    <col min="8204" max="8204" width="17.5703125" style="313" customWidth="1"/>
    <col min="8205" max="8205" width="27.7109375" style="313" customWidth="1"/>
    <col min="8206" max="8208" width="9.140625" style="313" customWidth="1"/>
    <col min="8209" max="8209" width="14.85546875" style="313" customWidth="1"/>
    <col min="8210" max="8210" width="13.85546875" style="313" customWidth="1"/>
    <col min="8211" max="8432" width="9.140625" style="313" customWidth="1"/>
    <col min="8433" max="8433" width="9" style="313"/>
    <col min="8434" max="8434" width="6.5703125" style="313" customWidth="1"/>
    <col min="8435" max="8435" width="79.5703125" style="313" customWidth="1"/>
    <col min="8436" max="8436" width="23.5703125" style="313" customWidth="1"/>
    <col min="8437" max="8437" width="27.85546875" style="313" customWidth="1"/>
    <col min="8438" max="8438" width="22.28515625" style="313" customWidth="1"/>
    <col min="8439" max="8439" width="23.5703125" style="313" customWidth="1"/>
    <col min="8440" max="8440" width="39" style="313" customWidth="1"/>
    <col min="8441" max="8441" width="36.42578125" style="313" customWidth="1"/>
    <col min="8442" max="8442" width="8" style="313" customWidth="1"/>
    <col min="8443" max="8443" width="15.5703125" style="313" customWidth="1"/>
    <col min="8444" max="8444" width="17.28515625" style="313" customWidth="1"/>
    <col min="8445" max="8445" width="18.85546875" style="313" customWidth="1"/>
    <col min="8446" max="8446" width="81" style="313" customWidth="1"/>
    <col min="8447" max="8447" width="14.85546875" style="313" customWidth="1"/>
    <col min="8448" max="8448" width="15.7109375" style="313" customWidth="1"/>
    <col min="8449" max="8449" width="17.5703125" style="313" customWidth="1"/>
    <col min="8450" max="8450" width="18.42578125" style="313" customWidth="1"/>
    <col min="8451" max="8451" width="16.5703125" style="313" customWidth="1"/>
    <col min="8452" max="8452" width="17.7109375" style="313" customWidth="1"/>
    <col min="8453" max="8453" width="17.85546875" style="313" customWidth="1"/>
    <col min="8454" max="8454" width="18.42578125" style="313" customWidth="1"/>
    <col min="8455" max="8455" width="15.42578125" style="313" customWidth="1"/>
    <col min="8456" max="8456" width="14.5703125" style="313" customWidth="1"/>
    <col min="8457" max="8457" width="15" style="313" customWidth="1"/>
    <col min="8458" max="8458" width="6.7109375" style="313" customWidth="1"/>
    <col min="8459" max="8459" width="14.28515625" style="313" customWidth="1"/>
    <col min="8460" max="8460" width="17.5703125" style="313" customWidth="1"/>
    <col min="8461" max="8461" width="27.7109375" style="313" customWidth="1"/>
    <col min="8462" max="8464" width="9.140625" style="313" customWidth="1"/>
    <col min="8465" max="8465" width="14.85546875" style="313" customWidth="1"/>
    <col min="8466" max="8466" width="13.85546875" style="313" customWidth="1"/>
    <col min="8467" max="8688" width="9.140625" style="313" customWidth="1"/>
    <col min="8689" max="8689" width="9" style="313"/>
    <col min="8690" max="8690" width="6.5703125" style="313" customWidth="1"/>
    <col min="8691" max="8691" width="79.5703125" style="313" customWidth="1"/>
    <col min="8692" max="8692" width="23.5703125" style="313" customWidth="1"/>
    <col min="8693" max="8693" width="27.85546875" style="313" customWidth="1"/>
    <col min="8694" max="8694" width="22.28515625" style="313" customWidth="1"/>
    <col min="8695" max="8695" width="23.5703125" style="313" customWidth="1"/>
    <col min="8696" max="8696" width="39" style="313" customWidth="1"/>
    <col min="8697" max="8697" width="36.42578125" style="313" customWidth="1"/>
    <col min="8698" max="8698" width="8" style="313" customWidth="1"/>
    <col min="8699" max="8699" width="15.5703125" style="313" customWidth="1"/>
    <col min="8700" max="8700" width="17.28515625" style="313" customWidth="1"/>
    <col min="8701" max="8701" width="18.85546875" style="313" customWidth="1"/>
    <col min="8702" max="8702" width="81" style="313" customWidth="1"/>
    <col min="8703" max="8703" width="14.85546875" style="313" customWidth="1"/>
    <col min="8704" max="8704" width="15.7109375" style="313" customWidth="1"/>
    <col min="8705" max="8705" width="17.5703125" style="313" customWidth="1"/>
    <col min="8706" max="8706" width="18.42578125" style="313" customWidth="1"/>
    <col min="8707" max="8707" width="16.5703125" style="313" customWidth="1"/>
    <col min="8708" max="8708" width="17.7109375" style="313" customWidth="1"/>
    <col min="8709" max="8709" width="17.85546875" style="313" customWidth="1"/>
    <col min="8710" max="8710" width="18.42578125" style="313" customWidth="1"/>
    <col min="8711" max="8711" width="15.42578125" style="313" customWidth="1"/>
    <col min="8712" max="8712" width="14.5703125" style="313" customWidth="1"/>
    <col min="8713" max="8713" width="15" style="313" customWidth="1"/>
    <col min="8714" max="8714" width="6.7109375" style="313" customWidth="1"/>
    <col min="8715" max="8715" width="14.28515625" style="313" customWidth="1"/>
    <col min="8716" max="8716" width="17.5703125" style="313" customWidth="1"/>
    <col min="8717" max="8717" width="27.7109375" style="313" customWidth="1"/>
    <col min="8718" max="8720" width="9.140625" style="313" customWidth="1"/>
    <col min="8721" max="8721" width="14.85546875" style="313" customWidth="1"/>
    <col min="8722" max="8722" width="13.85546875" style="313" customWidth="1"/>
    <col min="8723" max="8944" width="9.140625" style="313" customWidth="1"/>
    <col min="8945" max="8945" width="9" style="313"/>
    <col min="8946" max="8946" width="6.5703125" style="313" customWidth="1"/>
    <col min="8947" max="8947" width="79.5703125" style="313" customWidth="1"/>
    <col min="8948" max="8948" width="23.5703125" style="313" customWidth="1"/>
    <col min="8949" max="8949" width="27.85546875" style="313" customWidth="1"/>
    <col min="8950" max="8950" width="22.28515625" style="313" customWidth="1"/>
    <col min="8951" max="8951" width="23.5703125" style="313" customWidth="1"/>
    <col min="8952" max="8952" width="39" style="313" customWidth="1"/>
    <col min="8953" max="8953" width="36.42578125" style="313" customWidth="1"/>
    <col min="8954" max="8954" width="8" style="313" customWidth="1"/>
    <col min="8955" max="8955" width="15.5703125" style="313" customWidth="1"/>
    <col min="8956" max="8956" width="17.28515625" style="313" customWidth="1"/>
    <col min="8957" max="8957" width="18.85546875" style="313" customWidth="1"/>
    <col min="8958" max="8958" width="81" style="313" customWidth="1"/>
    <col min="8959" max="8959" width="14.85546875" style="313" customWidth="1"/>
    <col min="8960" max="8960" width="15.7109375" style="313" customWidth="1"/>
    <col min="8961" max="8961" width="17.5703125" style="313" customWidth="1"/>
    <col min="8962" max="8962" width="18.42578125" style="313" customWidth="1"/>
    <col min="8963" max="8963" width="16.5703125" style="313" customWidth="1"/>
    <col min="8964" max="8964" width="17.7109375" style="313" customWidth="1"/>
    <col min="8965" max="8965" width="17.85546875" style="313" customWidth="1"/>
    <col min="8966" max="8966" width="18.42578125" style="313" customWidth="1"/>
    <col min="8967" max="8967" width="15.42578125" style="313" customWidth="1"/>
    <col min="8968" max="8968" width="14.5703125" style="313" customWidth="1"/>
    <col min="8969" max="8969" width="15" style="313" customWidth="1"/>
    <col min="8970" max="8970" width="6.7109375" style="313" customWidth="1"/>
    <col min="8971" max="8971" width="14.28515625" style="313" customWidth="1"/>
    <col min="8972" max="8972" width="17.5703125" style="313" customWidth="1"/>
    <col min="8973" max="8973" width="27.7109375" style="313" customWidth="1"/>
    <col min="8974" max="8976" width="9.140625" style="313" customWidth="1"/>
    <col min="8977" max="8977" width="14.85546875" style="313" customWidth="1"/>
    <col min="8978" max="8978" width="13.85546875" style="313" customWidth="1"/>
    <col min="8979" max="9200" width="9.140625" style="313" customWidth="1"/>
    <col min="9201" max="9201" width="9" style="313"/>
    <col min="9202" max="9202" width="6.5703125" style="313" customWidth="1"/>
    <col min="9203" max="9203" width="79.5703125" style="313" customWidth="1"/>
    <col min="9204" max="9204" width="23.5703125" style="313" customWidth="1"/>
    <col min="9205" max="9205" width="27.85546875" style="313" customWidth="1"/>
    <col min="9206" max="9206" width="22.28515625" style="313" customWidth="1"/>
    <col min="9207" max="9207" width="23.5703125" style="313" customWidth="1"/>
    <col min="9208" max="9208" width="39" style="313" customWidth="1"/>
    <col min="9209" max="9209" width="36.42578125" style="313" customWidth="1"/>
    <col min="9210" max="9210" width="8" style="313" customWidth="1"/>
    <col min="9211" max="9211" width="15.5703125" style="313" customWidth="1"/>
    <col min="9212" max="9212" width="17.28515625" style="313" customWidth="1"/>
    <col min="9213" max="9213" width="18.85546875" style="313" customWidth="1"/>
    <col min="9214" max="9214" width="81" style="313" customWidth="1"/>
    <col min="9215" max="9215" width="14.85546875" style="313" customWidth="1"/>
    <col min="9216" max="9216" width="15.7109375" style="313" customWidth="1"/>
    <col min="9217" max="9217" width="17.5703125" style="313" customWidth="1"/>
    <col min="9218" max="9218" width="18.42578125" style="313" customWidth="1"/>
    <col min="9219" max="9219" width="16.5703125" style="313" customWidth="1"/>
    <col min="9220" max="9220" width="17.7109375" style="313" customWidth="1"/>
    <col min="9221" max="9221" width="17.85546875" style="313" customWidth="1"/>
    <col min="9222" max="9222" width="18.42578125" style="313" customWidth="1"/>
    <col min="9223" max="9223" width="15.42578125" style="313" customWidth="1"/>
    <col min="9224" max="9224" width="14.5703125" style="313" customWidth="1"/>
    <col min="9225" max="9225" width="15" style="313" customWidth="1"/>
    <col min="9226" max="9226" width="6.7109375" style="313" customWidth="1"/>
    <col min="9227" max="9227" width="14.28515625" style="313" customWidth="1"/>
    <col min="9228" max="9228" width="17.5703125" style="313" customWidth="1"/>
    <col min="9229" max="9229" width="27.7109375" style="313" customWidth="1"/>
    <col min="9230" max="9232" width="9.140625" style="313" customWidth="1"/>
    <col min="9233" max="9233" width="14.85546875" style="313" customWidth="1"/>
    <col min="9234" max="9234" width="13.85546875" style="313" customWidth="1"/>
    <col min="9235" max="9456" width="9.140625" style="313" customWidth="1"/>
    <col min="9457" max="9457" width="9" style="313"/>
    <col min="9458" max="9458" width="6.5703125" style="313" customWidth="1"/>
    <col min="9459" max="9459" width="79.5703125" style="313" customWidth="1"/>
    <col min="9460" max="9460" width="23.5703125" style="313" customWidth="1"/>
    <col min="9461" max="9461" width="27.85546875" style="313" customWidth="1"/>
    <col min="9462" max="9462" width="22.28515625" style="313" customWidth="1"/>
    <col min="9463" max="9463" width="23.5703125" style="313" customWidth="1"/>
    <col min="9464" max="9464" width="39" style="313" customWidth="1"/>
    <col min="9465" max="9465" width="36.42578125" style="313" customWidth="1"/>
    <col min="9466" max="9466" width="8" style="313" customWidth="1"/>
    <col min="9467" max="9467" width="15.5703125" style="313" customWidth="1"/>
    <col min="9468" max="9468" width="17.28515625" style="313" customWidth="1"/>
    <col min="9469" max="9469" width="18.85546875" style="313" customWidth="1"/>
    <col min="9470" max="9470" width="81" style="313" customWidth="1"/>
    <col min="9471" max="9471" width="14.85546875" style="313" customWidth="1"/>
    <col min="9472" max="9472" width="15.7109375" style="313" customWidth="1"/>
    <col min="9473" max="9473" width="17.5703125" style="313" customWidth="1"/>
    <col min="9474" max="9474" width="18.42578125" style="313" customWidth="1"/>
    <col min="9475" max="9475" width="16.5703125" style="313" customWidth="1"/>
    <col min="9476" max="9476" width="17.7109375" style="313" customWidth="1"/>
    <col min="9477" max="9477" width="17.85546875" style="313" customWidth="1"/>
    <col min="9478" max="9478" width="18.42578125" style="313" customWidth="1"/>
    <col min="9479" max="9479" width="15.42578125" style="313" customWidth="1"/>
    <col min="9480" max="9480" width="14.5703125" style="313" customWidth="1"/>
    <col min="9481" max="9481" width="15" style="313" customWidth="1"/>
    <col min="9482" max="9482" width="6.7109375" style="313" customWidth="1"/>
    <col min="9483" max="9483" width="14.28515625" style="313" customWidth="1"/>
    <col min="9484" max="9484" width="17.5703125" style="313" customWidth="1"/>
    <col min="9485" max="9485" width="27.7109375" style="313" customWidth="1"/>
    <col min="9486" max="9488" width="9.140625" style="313" customWidth="1"/>
    <col min="9489" max="9489" width="14.85546875" style="313" customWidth="1"/>
    <col min="9490" max="9490" width="13.85546875" style="313" customWidth="1"/>
    <col min="9491" max="9712" width="9.140625" style="313" customWidth="1"/>
    <col min="9713" max="9713" width="9" style="313"/>
    <col min="9714" max="9714" width="6.5703125" style="313" customWidth="1"/>
    <col min="9715" max="9715" width="79.5703125" style="313" customWidth="1"/>
    <col min="9716" max="9716" width="23.5703125" style="313" customWidth="1"/>
    <col min="9717" max="9717" width="27.85546875" style="313" customWidth="1"/>
    <col min="9718" max="9718" width="22.28515625" style="313" customWidth="1"/>
    <col min="9719" max="9719" width="23.5703125" style="313" customWidth="1"/>
    <col min="9720" max="9720" width="39" style="313" customWidth="1"/>
    <col min="9721" max="9721" width="36.42578125" style="313" customWidth="1"/>
    <col min="9722" max="9722" width="8" style="313" customWidth="1"/>
    <col min="9723" max="9723" width="15.5703125" style="313" customWidth="1"/>
    <col min="9724" max="9724" width="17.28515625" style="313" customWidth="1"/>
    <col min="9725" max="9725" width="18.85546875" style="313" customWidth="1"/>
    <col min="9726" max="9726" width="81" style="313" customWidth="1"/>
    <col min="9727" max="9727" width="14.85546875" style="313" customWidth="1"/>
    <col min="9728" max="9728" width="15.7109375" style="313" customWidth="1"/>
    <col min="9729" max="9729" width="17.5703125" style="313" customWidth="1"/>
    <col min="9730" max="9730" width="18.42578125" style="313" customWidth="1"/>
    <col min="9731" max="9731" width="16.5703125" style="313" customWidth="1"/>
    <col min="9732" max="9732" width="17.7109375" style="313" customWidth="1"/>
    <col min="9733" max="9733" width="17.85546875" style="313" customWidth="1"/>
    <col min="9734" max="9734" width="18.42578125" style="313" customWidth="1"/>
    <col min="9735" max="9735" width="15.42578125" style="313" customWidth="1"/>
    <col min="9736" max="9736" width="14.5703125" style="313" customWidth="1"/>
    <col min="9737" max="9737" width="15" style="313" customWidth="1"/>
    <col min="9738" max="9738" width="6.7109375" style="313" customWidth="1"/>
    <col min="9739" max="9739" width="14.28515625" style="313" customWidth="1"/>
    <col min="9740" max="9740" width="17.5703125" style="313" customWidth="1"/>
    <col min="9741" max="9741" width="27.7109375" style="313" customWidth="1"/>
    <col min="9742" max="9744" width="9.140625" style="313" customWidth="1"/>
    <col min="9745" max="9745" width="14.85546875" style="313" customWidth="1"/>
    <col min="9746" max="9746" width="13.85546875" style="313" customWidth="1"/>
    <col min="9747" max="9968" width="9.140625" style="313" customWidth="1"/>
    <col min="9969" max="9969" width="9" style="313"/>
    <col min="9970" max="9970" width="6.5703125" style="313" customWidth="1"/>
    <col min="9971" max="9971" width="79.5703125" style="313" customWidth="1"/>
    <col min="9972" max="9972" width="23.5703125" style="313" customWidth="1"/>
    <col min="9973" max="9973" width="27.85546875" style="313" customWidth="1"/>
    <col min="9974" max="9974" width="22.28515625" style="313" customWidth="1"/>
    <col min="9975" max="9975" width="23.5703125" style="313" customWidth="1"/>
    <col min="9976" max="9976" width="39" style="313" customWidth="1"/>
    <col min="9977" max="9977" width="36.42578125" style="313" customWidth="1"/>
    <col min="9978" max="9978" width="8" style="313" customWidth="1"/>
    <col min="9979" max="9979" width="15.5703125" style="313" customWidth="1"/>
    <col min="9980" max="9980" width="17.28515625" style="313" customWidth="1"/>
    <col min="9981" max="9981" width="18.85546875" style="313" customWidth="1"/>
    <col min="9982" max="9982" width="81" style="313" customWidth="1"/>
    <col min="9983" max="9983" width="14.85546875" style="313" customWidth="1"/>
    <col min="9984" max="9984" width="15.7109375" style="313" customWidth="1"/>
    <col min="9985" max="9985" width="17.5703125" style="313" customWidth="1"/>
    <col min="9986" max="9986" width="18.42578125" style="313" customWidth="1"/>
    <col min="9987" max="9987" width="16.5703125" style="313" customWidth="1"/>
    <col min="9988" max="9988" width="17.7109375" style="313" customWidth="1"/>
    <col min="9989" max="9989" width="17.85546875" style="313" customWidth="1"/>
    <col min="9990" max="9990" width="18.42578125" style="313" customWidth="1"/>
    <col min="9991" max="9991" width="15.42578125" style="313" customWidth="1"/>
    <col min="9992" max="9992" width="14.5703125" style="313" customWidth="1"/>
    <col min="9993" max="9993" width="15" style="313" customWidth="1"/>
    <col min="9994" max="9994" width="6.7109375" style="313" customWidth="1"/>
    <col min="9995" max="9995" width="14.28515625" style="313" customWidth="1"/>
    <col min="9996" max="9996" width="17.5703125" style="313" customWidth="1"/>
    <col min="9997" max="9997" width="27.7109375" style="313" customWidth="1"/>
    <col min="9998" max="10000" width="9.140625" style="313" customWidth="1"/>
    <col min="10001" max="10001" width="14.85546875" style="313" customWidth="1"/>
    <col min="10002" max="10002" width="13.85546875" style="313" customWidth="1"/>
    <col min="10003" max="10224" width="9.140625" style="313" customWidth="1"/>
    <col min="10225" max="10225" width="9" style="313"/>
    <col min="10226" max="10226" width="6.5703125" style="313" customWidth="1"/>
    <col min="10227" max="10227" width="79.5703125" style="313" customWidth="1"/>
    <col min="10228" max="10228" width="23.5703125" style="313" customWidth="1"/>
    <col min="10229" max="10229" width="27.85546875" style="313" customWidth="1"/>
    <col min="10230" max="10230" width="22.28515625" style="313" customWidth="1"/>
    <col min="10231" max="10231" width="23.5703125" style="313" customWidth="1"/>
    <col min="10232" max="10232" width="39" style="313" customWidth="1"/>
    <col min="10233" max="10233" width="36.42578125" style="313" customWidth="1"/>
    <col min="10234" max="10234" width="8" style="313" customWidth="1"/>
    <col min="10235" max="10235" width="15.5703125" style="313" customWidth="1"/>
    <col min="10236" max="10236" width="17.28515625" style="313" customWidth="1"/>
    <col min="10237" max="10237" width="18.85546875" style="313" customWidth="1"/>
    <col min="10238" max="10238" width="81" style="313" customWidth="1"/>
    <col min="10239" max="10239" width="14.85546875" style="313" customWidth="1"/>
    <col min="10240" max="10240" width="15.7109375" style="313" customWidth="1"/>
    <col min="10241" max="10241" width="17.5703125" style="313" customWidth="1"/>
    <col min="10242" max="10242" width="18.42578125" style="313" customWidth="1"/>
    <col min="10243" max="10243" width="16.5703125" style="313" customWidth="1"/>
    <col min="10244" max="10244" width="17.7109375" style="313" customWidth="1"/>
    <col min="10245" max="10245" width="17.85546875" style="313" customWidth="1"/>
    <col min="10246" max="10246" width="18.42578125" style="313" customWidth="1"/>
    <col min="10247" max="10247" width="15.42578125" style="313" customWidth="1"/>
    <col min="10248" max="10248" width="14.5703125" style="313" customWidth="1"/>
    <col min="10249" max="10249" width="15" style="313" customWidth="1"/>
    <col min="10250" max="10250" width="6.7109375" style="313" customWidth="1"/>
    <col min="10251" max="10251" width="14.28515625" style="313" customWidth="1"/>
    <col min="10252" max="10252" width="17.5703125" style="313" customWidth="1"/>
    <col min="10253" max="10253" width="27.7109375" style="313" customWidth="1"/>
    <col min="10254" max="10256" width="9.140625" style="313" customWidth="1"/>
    <col min="10257" max="10257" width="14.85546875" style="313" customWidth="1"/>
    <col min="10258" max="10258" width="13.85546875" style="313" customWidth="1"/>
    <col min="10259" max="10480" width="9.140625" style="313" customWidth="1"/>
    <col min="10481" max="10481" width="9" style="313"/>
    <col min="10482" max="10482" width="6.5703125" style="313" customWidth="1"/>
    <col min="10483" max="10483" width="79.5703125" style="313" customWidth="1"/>
    <col min="10484" max="10484" width="23.5703125" style="313" customWidth="1"/>
    <col min="10485" max="10485" width="27.85546875" style="313" customWidth="1"/>
    <col min="10486" max="10486" width="22.28515625" style="313" customWidth="1"/>
    <col min="10487" max="10487" width="23.5703125" style="313" customWidth="1"/>
    <col min="10488" max="10488" width="39" style="313" customWidth="1"/>
    <col min="10489" max="10489" width="36.42578125" style="313" customWidth="1"/>
    <col min="10490" max="10490" width="8" style="313" customWidth="1"/>
    <col min="10491" max="10491" width="15.5703125" style="313" customWidth="1"/>
    <col min="10492" max="10492" width="17.28515625" style="313" customWidth="1"/>
    <col min="10493" max="10493" width="18.85546875" style="313" customWidth="1"/>
    <col min="10494" max="10494" width="81" style="313" customWidth="1"/>
    <col min="10495" max="10495" width="14.85546875" style="313" customWidth="1"/>
    <col min="10496" max="10496" width="15.7109375" style="313" customWidth="1"/>
    <col min="10497" max="10497" width="17.5703125" style="313" customWidth="1"/>
    <col min="10498" max="10498" width="18.42578125" style="313" customWidth="1"/>
    <col min="10499" max="10499" width="16.5703125" style="313" customWidth="1"/>
    <col min="10500" max="10500" width="17.7109375" style="313" customWidth="1"/>
    <col min="10501" max="10501" width="17.85546875" style="313" customWidth="1"/>
    <col min="10502" max="10502" width="18.42578125" style="313" customWidth="1"/>
    <col min="10503" max="10503" width="15.42578125" style="313" customWidth="1"/>
    <col min="10504" max="10504" width="14.5703125" style="313" customWidth="1"/>
    <col min="10505" max="10505" width="15" style="313" customWidth="1"/>
    <col min="10506" max="10506" width="6.7109375" style="313" customWidth="1"/>
    <col min="10507" max="10507" width="14.28515625" style="313" customWidth="1"/>
    <col min="10508" max="10508" width="17.5703125" style="313" customWidth="1"/>
    <col min="10509" max="10509" width="27.7109375" style="313" customWidth="1"/>
    <col min="10510" max="10512" width="9.140625" style="313" customWidth="1"/>
    <col min="10513" max="10513" width="14.85546875" style="313" customWidth="1"/>
    <col min="10514" max="10514" width="13.85546875" style="313" customWidth="1"/>
    <col min="10515" max="10736" width="9.140625" style="313" customWidth="1"/>
    <col min="10737" max="10737" width="9" style="313"/>
    <col min="10738" max="10738" width="6.5703125" style="313" customWidth="1"/>
    <col min="10739" max="10739" width="79.5703125" style="313" customWidth="1"/>
    <col min="10740" max="10740" width="23.5703125" style="313" customWidth="1"/>
    <col min="10741" max="10741" width="27.85546875" style="313" customWidth="1"/>
    <col min="10742" max="10742" width="22.28515625" style="313" customWidth="1"/>
    <col min="10743" max="10743" width="23.5703125" style="313" customWidth="1"/>
    <col min="10744" max="10744" width="39" style="313" customWidth="1"/>
    <col min="10745" max="10745" width="36.42578125" style="313" customWidth="1"/>
    <col min="10746" max="10746" width="8" style="313" customWidth="1"/>
    <col min="10747" max="10747" width="15.5703125" style="313" customWidth="1"/>
    <col min="10748" max="10748" width="17.28515625" style="313" customWidth="1"/>
    <col min="10749" max="10749" width="18.85546875" style="313" customWidth="1"/>
    <col min="10750" max="10750" width="81" style="313" customWidth="1"/>
    <col min="10751" max="10751" width="14.85546875" style="313" customWidth="1"/>
    <col min="10752" max="10752" width="15.7109375" style="313" customWidth="1"/>
    <col min="10753" max="10753" width="17.5703125" style="313" customWidth="1"/>
    <col min="10754" max="10754" width="18.42578125" style="313" customWidth="1"/>
    <col min="10755" max="10755" width="16.5703125" style="313" customWidth="1"/>
    <col min="10756" max="10756" width="17.7109375" style="313" customWidth="1"/>
    <col min="10757" max="10757" width="17.85546875" style="313" customWidth="1"/>
    <col min="10758" max="10758" width="18.42578125" style="313" customWidth="1"/>
    <col min="10759" max="10759" width="15.42578125" style="313" customWidth="1"/>
    <col min="10760" max="10760" width="14.5703125" style="313" customWidth="1"/>
    <col min="10761" max="10761" width="15" style="313" customWidth="1"/>
    <col min="10762" max="10762" width="6.7109375" style="313" customWidth="1"/>
    <col min="10763" max="10763" width="14.28515625" style="313" customWidth="1"/>
    <col min="10764" max="10764" width="17.5703125" style="313" customWidth="1"/>
    <col min="10765" max="10765" width="27.7109375" style="313" customWidth="1"/>
    <col min="10766" max="10768" width="9.140625" style="313" customWidth="1"/>
    <col min="10769" max="10769" width="14.85546875" style="313" customWidth="1"/>
    <col min="10770" max="10770" width="13.85546875" style="313" customWidth="1"/>
    <col min="10771" max="10992" width="9.140625" style="313" customWidth="1"/>
    <col min="10993" max="10993" width="9" style="313"/>
    <col min="10994" max="10994" width="6.5703125" style="313" customWidth="1"/>
    <col min="10995" max="10995" width="79.5703125" style="313" customWidth="1"/>
    <col min="10996" max="10996" width="23.5703125" style="313" customWidth="1"/>
    <col min="10997" max="10997" width="27.85546875" style="313" customWidth="1"/>
    <col min="10998" max="10998" width="22.28515625" style="313" customWidth="1"/>
    <col min="10999" max="10999" width="23.5703125" style="313" customWidth="1"/>
    <col min="11000" max="11000" width="39" style="313" customWidth="1"/>
    <col min="11001" max="11001" width="36.42578125" style="313" customWidth="1"/>
    <col min="11002" max="11002" width="8" style="313" customWidth="1"/>
    <col min="11003" max="11003" width="15.5703125" style="313" customWidth="1"/>
    <col min="11004" max="11004" width="17.28515625" style="313" customWidth="1"/>
    <col min="11005" max="11005" width="18.85546875" style="313" customWidth="1"/>
    <col min="11006" max="11006" width="81" style="313" customWidth="1"/>
    <col min="11007" max="11007" width="14.85546875" style="313" customWidth="1"/>
    <col min="11008" max="11008" width="15.7109375" style="313" customWidth="1"/>
    <col min="11009" max="11009" width="17.5703125" style="313" customWidth="1"/>
    <col min="11010" max="11010" width="18.42578125" style="313" customWidth="1"/>
    <col min="11011" max="11011" width="16.5703125" style="313" customWidth="1"/>
    <col min="11012" max="11012" width="17.7109375" style="313" customWidth="1"/>
    <col min="11013" max="11013" width="17.85546875" style="313" customWidth="1"/>
    <col min="11014" max="11014" width="18.42578125" style="313" customWidth="1"/>
    <col min="11015" max="11015" width="15.42578125" style="313" customWidth="1"/>
    <col min="11016" max="11016" width="14.5703125" style="313" customWidth="1"/>
    <col min="11017" max="11017" width="15" style="313" customWidth="1"/>
    <col min="11018" max="11018" width="6.7109375" style="313" customWidth="1"/>
    <col min="11019" max="11019" width="14.28515625" style="313" customWidth="1"/>
    <col min="11020" max="11020" width="17.5703125" style="313" customWidth="1"/>
    <col min="11021" max="11021" width="27.7109375" style="313" customWidth="1"/>
    <col min="11022" max="11024" width="9.140625" style="313" customWidth="1"/>
    <col min="11025" max="11025" width="14.85546875" style="313" customWidth="1"/>
    <col min="11026" max="11026" width="13.85546875" style="313" customWidth="1"/>
    <col min="11027" max="11248" width="9.140625" style="313" customWidth="1"/>
    <col min="11249" max="11249" width="9" style="313"/>
    <col min="11250" max="11250" width="6.5703125" style="313" customWidth="1"/>
    <col min="11251" max="11251" width="79.5703125" style="313" customWidth="1"/>
    <col min="11252" max="11252" width="23.5703125" style="313" customWidth="1"/>
    <col min="11253" max="11253" width="27.85546875" style="313" customWidth="1"/>
    <col min="11254" max="11254" width="22.28515625" style="313" customWidth="1"/>
    <col min="11255" max="11255" width="23.5703125" style="313" customWidth="1"/>
    <col min="11256" max="11256" width="39" style="313" customWidth="1"/>
    <col min="11257" max="11257" width="36.42578125" style="313" customWidth="1"/>
    <col min="11258" max="11258" width="8" style="313" customWidth="1"/>
    <col min="11259" max="11259" width="15.5703125" style="313" customWidth="1"/>
    <col min="11260" max="11260" width="17.28515625" style="313" customWidth="1"/>
    <col min="11261" max="11261" width="18.85546875" style="313" customWidth="1"/>
    <col min="11262" max="11262" width="81" style="313" customWidth="1"/>
    <col min="11263" max="11263" width="14.85546875" style="313" customWidth="1"/>
    <col min="11264" max="11264" width="15.7109375" style="313" customWidth="1"/>
    <col min="11265" max="11265" width="17.5703125" style="313" customWidth="1"/>
    <col min="11266" max="11266" width="18.42578125" style="313" customWidth="1"/>
    <col min="11267" max="11267" width="16.5703125" style="313" customWidth="1"/>
    <col min="11268" max="11268" width="17.7109375" style="313" customWidth="1"/>
    <col min="11269" max="11269" width="17.85546875" style="313" customWidth="1"/>
    <col min="11270" max="11270" width="18.42578125" style="313" customWidth="1"/>
    <col min="11271" max="11271" width="15.42578125" style="313" customWidth="1"/>
    <col min="11272" max="11272" width="14.5703125" style="313" customWidth="1"/>
    <col min="11273" max="11273" width="15" style="313" customWidth="1"/>
    <col min="11274" max="11274" width="6.7109375" style="313" customWidth="1"/>
    <col min="11275" max="11275" width="14.28515625" style="313" customWidth="1"/>
    <col min="11276" max="11276" width="17.5703125" style="313" customWidth="1"/>
    <col min="11277" max="11277" width="27.7109375" style="313" customWidth="1"/>
    <col min="11278" max="11280" width="9.140625" style="313" customWidth="1"/>
    <col min="11281" max="11281" width="14.85546875" style="313" customWidth="1"/>
    <col min="11282" max="11282" width="13.85546875" style="313" customWidth="1"/>
    <col min="11283" max="11504" width="9.140625" style="313" customWidth="1"/>
    <col min="11505" max="11505" width="9" style="313"/>
    <col min="11506" max="11506" width="6.5703125" style="313" customWidth="1"/>
    <col min="11507" max="11507" width="79.5703125" style="313" customWidth="1"/>
    <col min="11508" max="11508" width="23.5703125" style="313" customWidth="1"/>
    <col min="11509" max="11509" width="27.85546875" style="313" customWidth="1"/>
    <col min="11510" max="11510" width="22.28515625" style="313" customWidth="1"/>
    <col min="11511" max="11511" width="23.5703125" style="313" customWidth="1"/>
    <col min="11512" max="11512" width="39" style="313" customWidth="1"/>
    <col min="11513" max="11513" width="36.42578125" style="313" customWidth="1"/>
    <col min="11514" max="11514" width="8" style="313" customWidth="1"/>
    <col min="11515" max="11515" width="15.5703125" style="313" customWidth="1"/>
    <col min="11516" max="11516" width="17.28515625" style="313" customWidth="1"/>
    <col min="11517" max="11517" width="18.85546875" style="313" customWidth="1"/>
    <col min="11518" max="11518" width="81" style="313" customWidth="1"/>
    <col min="11519" max="11519" width="14.85546875" style="313" customWidth="1"/>
    <col min="11520" max="11520" width="15.7109375" style="313" customWidth="1"/>
    <col min="11521" max="11521" width="17.5703125" style="313" customWidth="1"/>
    <col min="11522" max="11522" width="18.42578125" style="313" customWidth="1"/>
    <col min="11523" max="11523" width="16.5703125" style="313" customWidth="1"/>
    <col min="11524" max="11524" width="17.7109375" style="313" customWidth="1"/>
    <col min="11525" max="11525" width="17.85546875" style="313" customWidth="1"/>
    <col min="11526" max="11526" width="18.42578125" style="313" customWidth="1"/>
    <col min="11527" max="11527" width="15.42578125" style="313" customWidth="1"/>
    <col min="11528" max="11528" width="14.5703125" style="313" customWidth="1"/>
    <col min="11529" max="11529" width="15" style="313" customWidth="1"/>
    <col min="11530" max="11530" width="6.7109375" style="313" customWidth="1"/>
    <col min="11531" max="11531" width="14.28515625" style="313" customWidth="1"/>
    <col min="11532" max="11532" width="17.5703125" style="313" customWidth="1"/>
    <col min="11533" max="11533" width="27.7109375" style="313" customWidth="1"/>
    <col min="11534" max="11536" width="9.140625" style="313" customWidth="1"/>
    <col min="11537" max="11537" width="14.85546875" style="313" customWidth="1"/>
    <col min="11538" max="11538" width="13.85546875" style="313" customWidth="1"/>
    <col min="11539" max="11760" width="9.140625" style="313" customWidth="1"/>
    <col min="11761" max="11761" width="9" style="313"/>
    <col min="11762" max="11762" width="6.5703125" style="313" customWidth="1"/>
    <col min="11763" max="11763" width="79.5703125" style="313" customWidth="1"/>
    <col min="11764" max="11764" width="23.5703125" style="313" customWidth="1"/>
    <col min="11765" max="11765" width="27.85546875" style="313" customWidth="1"/>
    <col min="11766" max="11766" width="22.28515625" style="313" customWidth="1"/>
    <col min="11767" max="11767" width="23.5703125" style="313" customWidth="1"/>
    <col min="11768" max="11768" width="39" style="313" customWidth="1"/>
    <col min="11769" max="11769" width="36.42578125" style="313" customWidth="1"/>
    <col min="11770" max="11770" width="8" style="313" customWidth="1"/>
    <col min="11771" max="11771" width="15.5703125" style="313" customWidth="1"/>
    <col min="11772" max="11772" width="17.28515625" style="313" customWidth="1"/>
    <col min="11773" max="11773" width="18.85546875" style="313" customWidth="1"/>
    <col min="11774" max="11774" width="81" style="313" customWidth="1"/>
    <col min="11775" max="11775" width="14.85546875" style="313" customWidth="1"/>
    <col min="11776" max="11776" width="15.7109375" style="313" customWidth="1"/>
    <col min="11777" max="11777" width="17.5703125" style="313" customWidth="1"/>
    <col min="11778" max="11778" width="18.42578125" style="313" customWidth="1"/>
    <col min="11779" max="11779" width="16.5703125" style="313" customWidth="1"/>
    <col min="11780" max="11780" width="17.7109375" style="313" customWidth="1"/>
    <col min="11781" max="11781" width="17.85546875" style="313" customWidth="1"/>
    <col min="11782" max="11782" width="18.42578125" style="313" customWidth="1"/>
    <col min="11783" max="11783" width="15.42578125" style="313" customWidth="1"/>
    <col min="11784" max="11784" width="14.5703125" style="313" customWidth="1"/>
    <col min="11785" max="11785" width="15" style="313" customWidth="1"/>
    <col min="11786" max="11786" width="6.7109375" style="313" customWidth="1"/>
    <col min="11787" max="11787" width="14.28515625" style="313" customWidth="1"/>
    <col min="11788" max="11788" width="17.5703125" style="313" customWidth="1"/>
    <col min="11789" max="11789" width="27.7109375" style="313" customWidth="1"/>
    <col min="11790" max="11792" width="9.140625" style="313" customWidth="1"/>
    <col min="11793" max="11793" width="14.85546875" style="313" customWidth="1"/>
    <col min="11794" max="11794" width="13.85546875" style="313" customWidth="1"/>
    <col min="11795" max="12016" width="9.140625" style="313" customWidth="1"/>
    <col min="12017" max="12017" width="9" style="313"/>
    <col min="12018" max="12018" width="6.5703125" style="313" customWidth="1"/>
    <col min="12019" max="12019" width="79.5703125" style="313" customWidth="1"/>
    <col min="12020" max="12020" width="23.5703125" style="313" customWidth="1"/>
    <col min="12021" max="12021" width="27.85546875" style="313" customWidth="1"/>
    <col min="12022" max="12022" width="22.28515625" style="313" customWidth="1"/>
    <col min="12023" max="12023" width="23.5703125" style="313" customWidth="1"/>
    <col min="12024" max="12024" width="39" style="313" customWidth="1"/>
    <col min="12025" max="12025" width="36.42578125" style="313" customWidth="1"/>
    <col min="12026" max="12026" width="8" style="313" customWidth="1"/>
    <col min="12027" max="12027" width="15.5703125" style="313" customWidth="1"/>
    <col min="12028" max="12028" width="17.28515625" style="313" customWidth="1"/>
    <col min="12029" max="12029" width="18.85546875" style="313" customWidth="1"/>
    <col min="12030" max="12030" width="81" style="313" customWidth="1"/>
    <col min="12031" max="12031" width="14.85546875" style="313" customWidth="1"/>
    <col min="12032" max="12032" width="15.7109375" style="313" customWidth="1"/>
    <col min="12033" max="12033" width="17.5703125" style="313" customWidth="1"/>
    <col min="12034" max="12034" width="18.42578125" style="313" customWidth="1"/>
    <col min="12035" max="12035" width="16.5703125" style="313" customWidth="1"/>
    <col min="12036" max="12036" width="17.7109375" style="313" customWidth="1"/>
    <col min="12037" max="12037" width="17.85546875" style="313" customWidth="1"/>
    <col min="12038" max="12038" width="18.42578125" style="313" customWidth="1"/>
    <col min="12039" max="12039" width="15.42578125" style="313" customWidth="1"/>
    <col min="12040" max="12040" width="14.5703125" style="313" customWidth="1"/>
    <col min="12041" max="12041" width="15" style="313" customWidth="1"/>
    <col min="12042" max="12042" width="6.7109375" style="313" customWidth="1"/>
    <col min="12043" max="12043" width="14.28515625" style="313" customWidth="1"/>
    <col min="12044" max="12044" width="17.5703125" style="313" customWidth="1"/>
    <col min="12045" max="12045" width="27.7109375" style="313" customWidth="1"/>
    <col min="12046" max="12048" width="9.140625" style="313" customWidth="1"/>
    <col min="12049" max="12049" width="14.85546875" style="313" customWidth="1"/>
    <col min="12050" max="12050" width="13.85546875" style="313" customWidth="1"/>
    <col min="12051" max="12272" width="9.140625" style="313" customWidth="1"/>
    <col min="12273" max="12273" width="9" style="313"/>
    <col min="12274" max="12274" width="6.5703125" style="313" customWidth="1"/>
    <col min="12275" max="12275" width="79.5703125" style="313" customWidth="1"/>
    <col min="12276" max="12276" width="23.5703125" style="313" customWidth="1"/>
    <col min="12277" max="12277" width="27.85546875" style="313" customWidth="1"/>
    <col min="12278" max="12278" width="22.28515625" style="313" customWidth="1"/>
    <col min="12279" max="12279" width="23.5703125" style="313" customWidth="1"/>
    <col min="12280" max="12280" width="39" style="313" customWidth="1"/>
    <col min="12281" max="12281" width="36.42578125" style="313" customWidth="1"/>
    <col min="12282" max="12282" width="8" style="313" customWidth="1"/>
    <col min="12283" max="12283" width="15.5703125" style="313" customWidth="1"/>
    <col min="12284" max="12284" width="17.28515625" style="313" customWidth="1"/>
    <col min="12285" max="12285" width="18.85546875" style="313" customWidth="1"/>
    <col min="12286" max="12286" width="81" style="313" customWidth="1"/>
    <col min="12287" max="12287" width="14.85546875" style="313" customWidth="1"/>
    <col min="12288" max="12288" width="15.7109375" style="313" customWidth="1"/>
    <col min="12289" max="12289" width="17.5703125" style="313" customWidth="1"/>
    <col min="12290" max="12290" width="18.42578125" style="313" customWidth="1"/>
    <col min="12291" max="12291" width="16.5703125" style="313" customWidth="1"/>
    <col min="12292" max="12292" width="17.7109375" style="313" customWidth="1"/>
    <col min="12293" max="12293" width="17.85546875" style="313" customWidth="1"/>
    <col min="12294" max="12294" width="18.42578125" style="313" customWidth="1"/>
    <col min="12295" max="12295" width="15.42578125" style="313" customWidth="1"/>
    <col min="12296" max="12296" width="14.5703125" style="313" customWidth="1"/>
    <col min="12297" max="12297" width="15" style="313" customWidth="1"/>
    <col min="12298" max="12298" width="6.7109375" style="313" customWidth="1"/>
    <col min="12299" max="12299" width="14.28515625" style="313" customWidth="1"/>
    <col min="12300" max="12300" width="17.5703125" style="313" customWidth="1"/>
    <col min="12301" max="12301" width="27.7109375" style="313" customWidth="1"/>
    <col min="12302" max="12304" width="9.140625" style="313" customWidth="1"/>
    <col min="12305" max="12305" width="14.85546875" style="313" customWidth="1"/>
    <col min="12306" max="12306" width="13.85546875" style="313" customWidth="1"/>
    <col min="12307" max="12528" width="9.140625" style="313" customWidth="1"/>
    <col min="12529" max="12529" width="9" style="313"/>
    <col min="12530" max="12530" width="6.5703125" style="313" customWidth="1"/>
    <col min="12531" max="12531" width="79.5703125" style="313" customWidth="1"/>
    <col min="12532" max="12532" width="23.5703125" style="313" customWidth="1"/>
    <col min="12533" max="12533" width="27.85546875" style="313" customWidth="1"/>
    <col min="12534" max="12534" width="22.28515625" style="313" customWidth="1"/>
    <col min="12535" max="12535" width="23.5703125" style="313" customWidth="1"/>
    <col min="12536" max="12536" width="39" style="313" customWidth="1"/>
    <col min="12537" max="12537" width="36.42578125" style="313" customWidth="1"/>
    <col min="12538" max="12538" width="8" style="313" customWidth="1"/>
    <col min="12539" max="12539" width="15.5703125" style="313" customWidth="1"/>
    <col min="12540" max="12540" width="17.28515625" style="313" customWidth="1"/>
    <col min="12541" max="12541" width="18.85546875" style="313" customWidth="1"/>
    <col min="12542" max="12542" width="81" style="313" customWidth="1"/>
    <col min="12543" max="12543" width="14.85546875" style="313" customWidth="1"/>
    <col min="12544" max="12544" width="15.7109375" style="313" customWidth="1"/>
    <col min="12545" max="12545" width="17.5703125" style="313" customWidth="1"/>
    <col min="12546" max="12546" width="18.42578125" style="313" customWidth="1"/>
    <col min="12547" max="12547" width="16.5703125" style="313" customWidth="1"/>
    <col min="12548" max="12548" width="17.7109375" style="313" customWidth="1"/>
    <col min="12549" max="12549" width="17.85546875" style="313" customWidth="1"/>
    <col min="12550" max="12550" width="18.42578125" style="313" customWidth="1"/>
    <col min="12551" max="12551" width="15.42578125" style="313" customWidth="1"/>
    <col min="12552" max="12552" width="14.5703125" style="313" customWidth="1"/>
    <col min="12553" max="12553" width="15" style="313" customWidth="1"/>
    <col min="12554" max="12554" width="6.7109375" style="313" customWidth="1"/>
    <col min="12555" max="12555" width="14.28515625" style="313" customWidth="1"/>
    <col min="12556" max="12556" width="17.5703125" style="313" customWidth="1"/>
    <col min="12557" max="12557" width="27.7109375" style="313" customWidth="1"/>
    <col min="12558" max="12560" width="9.140625" style="313" customWidth="1"/>
    <col min="12561" max="12561" width="14.85546875" style="313" customWidth="1"/>
    <col min="12562" max="12562" width="13.85546875" style="313" customWidth="1"/>
    <col min="12563" max="12784" width="9.140625" style="313" customWidth="1"/>
    <col min="12785" max="12785" width="9" style="313"/>
    <col min="12786" max="12786" width="6.5703125" style="313" customWidth="1"/>
    <col min="12787" max="12787" width="79.5703125" style="313" customWidth="1"/>
    <col min="12788" max="12788" width="23.5703125" style="313" customWidth="1"/>
    <col min="12789" max="12789" width="27.85546875" style="313" customWidth="1"/>
    <col min="12790" max="12790" width="22.28515625" style="313" customWidth="1"/>
    <col min="12791" max="12791" width="23.5703125" style="313" customWidth="1"/>
    <col min="12792" max="12792" width="39" style="313" customWidth="1"/>
    <col min="12793" max="12793" width="36.42578125" style="313" customWidth="1"/>
    <col min="12794" max="12794" width="8" style="313" customWidth="1"/>
    <col min="12795" max="12795" width="15.5703125" style="313" customWidth="1"/>
    <col min="12796" max="12796" width="17.28515625" style="313" customWidth="1"/>
    <col min="12797" max="12797" width="18.85546875" style="313" customWidth="1"/>
    <col min="12798" max="12798" width="81" style="313" customWidth="1"/>
    <col min="12799" max="12799" width="14.85546875" style="313" customWidth="1"/>
    <col min="12800" max="12800" width="15.7109375" style="313" customWidth="1"/>
    <col min="12801" max="12801" width="17.5703125" style="313" customWidth="1"/>
    <col min="12802" max="12802" width="18.42578125" style="313" customWidth="1"/>
    <col min="12803" max="12803" width="16.5703125" style="313" customWidth="1"/>
    <col min="12804" max="12804" width="17.7109375" style="313" customWidth="1"/>
    <col min="12805" max="12805" width="17.85546875" style="313" customWidth="1"/>
    <col min="12806" max="12806" width="18.42578125" style="313" customWidth="1"/>
    <col min="12807" max="12807" width="15.42578125" style="313" customWidth="1"/>
    <col min="12808" max="12808" width="14.5703125" style="313" customWidth="1"/>
    <col min="12809" max="12809" width="15" style="313" customWidth="1"/>
    <col min="12810" max="12810" width="6.7109375" style="313" customWidth="1"/>
    <col min="12811" max="12811" width="14.28515625" style="313" customWidth="1"/>
    <col min="12812" max="12812" width="17.5703125" style="313" customWidth="1"/>
    <col min="12813" max="12813" width="27.7109375" style="313" customWidth="1"/>
    <col min="12814" max="12816" width="9.140625" style="313" customWidth="1"/>
    <col min="12817" max="12817" width="14.85546875" style="313" customWidth="1"/>
    <col min="12818" max="12818" width="13.85546875" style="313" customWidth="1"/>
    <col min="12819" max="13040" width="9.140625" style="313" customWidth="1"/>
    <col min="13041" max="13041" width="9" style="313"/>
    <col min="13042" max="13042" width="6.5703125" style="313" customWidth="1"/>
    <col min="13043" max="13043" width="79.5703125" style="313" customWidth="1"/>
    <col min="13044" max="13044" width="23.5703125" style="313" customWidth="1"/>
    <col min="13045" max="13045" width="27.85546875" style="313" customWidth="1"/>
    <col min="13046" max="13046" width="22.28515625" style="313" customWidth="1"/>
    <col min="13047" max="13047" width="23.5703125" style="313" customWidth="1"/>
    <col min="13048" max="13048" width="39" style="313" customWidth="1"/>
    <col min="13049" max="13049" width="36.42578125" style="313" customWidth="1"/>
    <col min="13050" max="13050" width="8" style="313" customWidth="1"/>
    <col min="13051" max="13051" width="15.5703125" style="313" customWidth="1"/>
    <col min="13052" max="13052" width="17.28515625" style="313" customWidth="1"/>
    <col min="13053" max="13053" width="18.85546875" style="313" customWidth="1"/>
    <col min="13054" max="13054" width="81" style="313" customWidth="1"/>
    <col min="13055" max="13055" width="14.85546875" style="313" customWidth="1"/>
    <col min="13056" max="13056" width="15.7109375" style="313" customWidth="1"/>
    <col min="13057" max="13057" width="17.5703125" style="313" customWidth="1"/>
    <col min="13058" max="13058" width="18.42578125" style="313" customWidth="1"/>
    <col min="13059" max="13059" width="16.5703125" style="313" customWidth="1"/>
    <col min="13060" max="13060" width="17.7109375" style="313" customWidth="1"/>
    <col min="13061" max="13061" width="17.85546875" style="313" customWidth="1"/>
    <col min="13062" max="13062" width="18.42578125" style="313" customWidth="1"/>
    <col min="13063" max="13063" width="15.42578125" style="313" customWidth="1"/>
    <col min="13064" max="13064" width="14.5703125" style="313" customWidth="1"/>
    <col min="13065" max="13065" width="15" style="313" customWidth="1"/>
    <col min="13066" max="13066" width="6.7109375" style="313" customWidth="1"/>
    <col min="13067" max="13067" width="14.28515625" style="313" customWidth="1"/>
    <col min="13068" max="13068" width="17.5703125" style="313" customWidth="1"/>
    <col min="13069" max="13069" width="27.7109375" style="313" customWidth="1"/>
    <col min="13070" max="13072" width="9.140625" style="313" customWidth="1"/>
    <col min="13073" max="13073" width="14.85546875" style="313" customWidth="1"/>
    <col min="13074" max="13074" width="13.85546875" style="313" customWidth="1"/>
    <col min="13075" max="13296" width="9.140625" style="313" customWidth="1"/>
    <col min="13297" max="13297" width="9" style="313"/>
    <col min="13298" max="13298" width="6.5703125" style="313" customWidth="1"/>
    <col min="13299" max="13299" width="79.5703125" style="313" customWidth="1"/>
    <col min="13300" max="13300" width="23.5703125" style="313" customWidth="1"/>
    <col min="13301" max="13301" width="27.85546875" style="313" customWidth="1"/>
    <col min="13302" max="13302" width="22.28515625" style="313" customWidth="1"/>
    <col min="13303" max="13303" width="23.5703125" style="313" customWidth="1"/>
    <col min="13304" max="13304" width="39" style="313" customWidth="1"/>
    <col min="13305" max="13305" width="36.42578125" style="313" customWidth="1"/>
    <col min="13306" max="13306" width="8" style="313" customWidth="1"/>
    <col min="13307" max="13307" width="15.5703125" style="313" customWidth="1"/>
    <col min="13308" max="13308" width="17.28515625" style="313" customWidth="1"/>
    <col min="13309" max="13309" width="18.85546875" style="313" customWidth="1"/>
    <col min="13310" max="13310" width="81" style="313" customWidth="1"/>
    <col min="13311" max="13311" width="14.85546875" style="313" customWidth="1"/>
    <col min="13312" max="13312" width="15.7109375" style="313" customWidth="1"/>
    <col min="13313" max="13313" width="17.5703125" style="313" customWidth="1"/>
    <col min="13314" max="13314" width="18.42578125" style="313" customWidth="1"/>
    <col min="13315" max="13315" width="16.5703125" style="313" customWidth="1"/>
    <col min="13316" max="13316" width="17.7109375" style="313" customWidth="1"/>
    <col min="13317" max="13317" width="17.85546875" style="313" customWidth="1"/>
    <col min="13318" max="13318" width="18.42578125" style="313" customWidth="1"/>
    <col min="13319" max="13319" width="15.42578125" style="313" customWidth="1"/>
    <col min="13320" max="13320" width="14.5703125" style="313" customWidth="1"/>
    <col min="13321" max="13321" width="15" style="313" customWidth="1"/>
    <col min="13322" max="13322" width="6.7109375" style="313" customWidth="1"/>
    <col min="13323" max="13323" width="14.28515625" style="313" customWidth="1"/>
    <col min="13324" max="13324" width="17.5703125" style="313" customWidth="1"/>
    <col min="13325" max="13325" width="27.7109375" style="313" customWidth="1"/>
    <col min="13326" max="13328" width="9.140625" style="313" customWidth="1"/>
    <col min="13329" max="13329" width="14.85546875" style="313" customWidth="1"/>
    <col min="13330" max="13330" width="13.85546875" style="313" customWidth="1"/>
    <col min="13331" max="13552" width="9.140625" style="313" customWidth="1"/>
    <col min="13553" max="13553" width="9" style="313"/>
    <col min="13554" max="13554" width="6.5703125" style="313" customWidth="1"/>
    <col min="13555" max="13555" width="79.5703125" style="313" customWidth="1"/>
    <col min="13556" max="13556" width="23.5703125" style="313" customWidth="1"/>
    <col min="13557" max="13557" width="27.85546875" style="313" customWidth="1"/>
    <col min="13558" max="13558" width="22.28515625" style="313" customWidth="1"/>
    <col min="13559" max="13559" width="23.5703125" style="313" customWidth="1"/>
    <col min="13560" max="13560" width="39" style="313" customWidth="1"/>
    <col min="13561" max="13561" width="36.42578125" style="313" customWidth="1"/>
    <col min="13562" max="13562" width="8" style="313" customWidth="1"/>
    <col min="13563" max="13563" width="15.5703125" style="313" customWidth="1"/>
    <col min="13564" max="13564" width="17.28515625" style="313" customWidth="1"/>
    <col min="13565" max="13565" width="18.85546875" style="313" customWidth="1"/>
    <col min="13566" max="13566" width="81" style="313" customWidth="1"/>
    <col min="13567" max="13567" width="14.85546875" style="313" customWidth="1"/>
    <col min="13568" max="13568" width="15.7109375" style="313" customWidth="1"/>
    <col min="13569" max="13569" width="17.5703125" style="313" customWidth="1"/>
    <col min="13570" max="13570" width="18.42578125" style="313" customWidth="1"/>
    <col min="13571" max="13571" width="16.5703125" style="313" customWidth="1"/>
    <col min="13572" max="13572" width="17.7109375" style="313" customWidth="1"/>
    <col min="13573" max="13573" width="17.85546875" style="313" customWidth="1"/>
    <col min="13574" max="13574" width="18.42578125" style="313" customWidth="1"/>
    <col min="13575" max="13575" width="15.42578125" style="313" customWidth="1"/>
    <col min="13576" max="13576" width="14.5703125" style="313" customWidth="1"/>
    <col min="13577" max="13577" width="15" style="313" customWidth="1"/>
    <col min="13578" max="13578" width="6.7109375" style="313" customWidth="1"/>
    <col min="13579" max="13579" width="14.28515625" style="313" customWidth="1"/>
    <col min="13580" max="13580" width="17.5703125" style="313" customWidth="1"/>
    <col min="13581" max="13581" width="27.7109375" style="313" customWidth="1"/>
    <col min="13582" max="13584" width="9.140625" style="313" customWidth="1"/>
    <col min="13585" max="13585" width="14.85546875" style="313" customWidth="1"/>
    <col min="13586" max="13586" width="13.85546875" style="313" customWidth="1"/>
    <col min="13587" max="13808" width="9.140625" style="313" customWidth="1"/>
    <col min="13809" max="13809" width="9" style="313"/>
    <col min="13810" max="13810" width="6.5703125" style="313" customWidth="1"/>
    <col min="13811" max="13811" width="79.5703125" style="313" customWidth="1"/>
    <col min="13812" max="13812" width="23.5703125" style="313" customWidth="1"/>
    <col min="13813" max="13813" width="27.85546875" style="313" customWidth="1"/>
    <col min="13814" max="13814" width="22.28515625" style="313" customWidth="1"/>
    <col min="13815" max="13815" width="23.5703125" style="313" customWidth="1"/>
    <col min="13816" max="13816" width="39" style="313" customWidth="1"/>
    <col min="13817" max="13817" width="36.42578125" style="313" customWidth="1"/>
    <col min="13818" max="13818" width="8" style="313" customWidth="1"/>
    <col min="13819" max="13819" width="15.5703125" style="313" customWidth="1"/>
    <col min="13820" max="13820" width="17.28515625" style="313" customWidth="1"/>
    <col min="13821" max="13821" width="18.85546875" style="313" customWidth="1"/>
    <col min="13822" max="13822" width="81" style="313" customWidth="1"/>
    <col min="13823" max="13823" width="14.85546875" style="313" customWidth="1"/>
    <col min="13824" max="13824" width="15.7109375" style="313" customWidth="1"/>
    <col min="13825" max="13825" width="17.5703125" style="313" customWidth="1"/>
    <col min="13826" max="13826" width="18.42578125" style="313" customWidth="1"/>
    <col min="13827" max="13827" width="16.5703125" style="313" customWidth="1"/>
    <col min="13828" max="13828" width="17.7109375" style="313" customWidth="1"/>
    <col min="13829" max="13829" width="17.85546875" style="313" customWidth="1"/>
    <col min="13830" max="13830" width="18.42578125" style="313" customWidth="1"/>
    <col min="13831" max="13831" width="15.42578125" style="313" customWidth="1"/>
    <col min="13832" max="13832" width="14.5703125" style="313" customWidth="1"/>
    <col min="13833" max="13833" width="15" style="313" customWidth="1"/>
    <col min="13834" max="13834" width="6.7109375" style="313" customWidth="1"/>
    <col min="13835" max="13835" width="14.28515625" style="313" customWidth="1"/>
    <col min="13836" max="13836" width="17.5703125" style="313" customWidth="1"/>
    <col min="13837" max="13837" width="27.7109375" style="313" customWidth="1"/>
    <col min="13838" max="13840" width="9.140625" style="313" customWidth="1"/>
    <col min="13841" max="13841" width="14.85546875" style="313" customWidth="1"/>
    <col min="13842" max="13842" width="13.85546875" style="313" customWidth="1"/>
    <col min="13843" max="14064" width="9.140625" style="313" customWidth="1"/>
    <col min="14065" max="14065" width="9" style="313"/>
    <col min="14066" max="14066" width="6.5703125" style="313" customWidth="1"/>
    <col min="14067" max="14067" width="79.5703125" style="313" customWidth="1"/>
    <col min="14068" max="14068" width="23.5703125" style="313" customWidth="1"/>
    <col min="14069" max="14069" width="27.85546875" style="313" customWidth="1"/>
    <col min="14070" max="14070" width="22.28515625" style="313" customWidth="1"/>
    <col min="14071" max="14071" width="23.5703125" style="313" customWidth="1"/>
    <col min="14072" max="14072" width="39" style="313" customWidth="1"/>
    <col min="14073" max="14073" width="36.42578125" style="313" customWidth="1"/>
    <col min="14074" max="14074" width="8" style="313" customWidth="1"/>
    <col min="14075" max="14075" width="15.5703125" style="313" customWidth="1"/>
    <col min="14076" max="14076" width="17.28515625" style="313" customWidth="1"/>
    <col min="14077" max="14077" width="18.85546875" style="313" customWidth="1"/>
    <col min="14078" max="14078" width="81" style="313" customWidth="1"/>
    <col min="14079" max="14079" width="14.85546875" style="313" customWidth="1"/>
    <col min="14080" max="14080" width="15.7109375" style="313" customWidth="1"/>
    <col min="14081" max="14081" width="17.5703125" style="313" customWidth="1"/>
    <col min="14082" max="14082" width="18.42578125" style="313" customWidth="1"/>
    <col min="14083" max="14083" width="16.5703125" style="313" customWidth="1"/>
    <col min="14084" max="14084" width="17.7109375" style="313" customWidth="1"/>
    <col min="14085" max="14085" width="17.85546875" style="313" customWidth="1"/>
    <col min="14086" max="14086" width="18.42578125" style="313" customWidth="1"/>
    <col min="14087" max="14087" width="15.42578125" style="313" customWidth="1"/>
    <col min="14088" max="14088" width="14.5703125" style="313" customWidth="1"/>
    <col min="14089" max="14089" width="15" style="313" customWidth="1"/>
    <col min="14090" max="14090" width="6.7109375" style="313" customWidth="1"/>
    <col min="14091" max="14091" width="14.28515625" style="313" customWidth="1"/>
    <col min="14092" max="14092" width="17.5703125" style="313" customWidth="1"/>
    <col min="14093" max="14093" width="27.7109375" style="313" customWidth="1"/>
    <col min="14094" max="14096" width="9.140625" style="313" customWidth="1"/>
    <col min="14097" max="14097" width="14.85546875" style="313" customWidth="1"/>
    <col min="14098" max="14098" width="13.85546875" style="313" customWidth="1"/>
    <col min="14099" max="14320" width="9.140625" style="313" customWidth="1"/>
    <col min="14321" max="14321" width="9" style="313"/>
    <col min="14322" max="14322" width="6.5703125" style="313" customWidth="1"/>
    <col min="14323" max="14323" width="79.5703125" style="313" customWidth="1"/>
    <col min="14324" max="14324" width="23.5703125" style="313" customWidth="1"/>
    <col min="14325" max="14325" width="27.85546875" style="313" customWidth="1"/>
    <col min="14326" max="14326" width="22.28515625" style="313" customWidth="1"/>
    <col min="14327" max="14327" width="23.5703125" style="313" customWidth="1"/>
    <col min="14328" max="14328" width="39" style="313" customWidth="1"/>
    <col min="14329" max="14329" width="36.42578125" style="313" customWidth="1"/>
    <col min="14330" max="14330" width="8" style="313" customWidth="1"/>
    <col min="14331" max="14331" width="15.5703125" style="313" customWidth="1"/>
    <col min="14332" max="14332" width="17.28515625" style="313" customWidth="1"/>
    <col min="14333" max="14333" width="18.85546875" style="313" customWidth="1"/>
    <col min="14334" max="14334" width="81" style="313" customWidth="1"/>
    <col min="14335" max="14335" width="14.85546875" style="313" customWidth="1"/>
    <col min="14336" max="14336" width="15.7109375" style="313" customWidth="1"/>
    <col min="14337" max="14337" width="17.5703125" style="313" customWidth="1"/>
    <col min="14338" max="14338" width="18.42578125" style="313" customWidth="1"/>
    <col min="14339" max="14339" width="16.5703125" style="313" customWidth="1"/>
    <col min="14340" max="14340" width="17.7109375" style="313" customWidth="1"/>
    <col min="14341" max="14341" width="17.85546875" style="313" customWidth="1"/>
    <col min="14342" max="14342" width="18.42578125" style="313" customWidth="1"/>
    <col min="14343" max="14343" width="15.42578125" style="313" customWidth="1"/>
    <col min="14344" max="14344" width="14.5703125" style="313" customWidth="1"/>
    <col min="14345" max="14345" width="15" style="313" customWidth="1"/>
    <col min="14346" max="14346" width="6.7109375" style="313" customWidth="1"/>
    <col min="14347" max="14347" width="14.28515625" style="313" customWidth="1"/>
    <col min="14348" max="14348" width="17.5703125" style="313" customWidth="1"/>
    <col min="14349" max="14349" width="27.7109375" style="313" customWidth="1"/>
    <col min="14350" max="14352" width="9.140625" style="313" customWidth="1"/>
    <col min="14353" max="14353" width="14.85546875" style="313" customWidth="1"/>
    <col min="14354" max="14354" width="13.85546875" style="313" customWidth="1"/>
    <col min="14355" max="14576" width="9.140625" style="313" customWidth="1"/>
    <col min="14577" max="14577" width="9" style="313"/>
    <col min="14578" max="14578" width="6.5703125" style="313" customWidth="1"/>
    <col min="14579" max="14579" width="79.5703125" style="313" customWidth="1"/>
    <col min="14580" max="14580" width="23.5703125" style="313" customWidth="1"/>
    <col min="14581" max="14581" width="27.85546875" style="313" customWidth="1"/>
    <col min="14582" max="14582" width="22.28515625" style="313" customWidth="1"/>
    <col min="14583" max="14583" width="23.5703125" style="313" customWidth="1"/>
    <col min="14584" max="14584" width="39" style="313" customWidth="1"/>
    <col min="14585" max="14585" width="36.42578125" style="313" customWidth="1"/>
    <col min="14586" max="14586" width="8" style="313" customWidth="1"/>
    <col min="14587" max="14587" width="15.5703125" style="313" customWidth="1"/>
    <col min="14588" max="14588" width="17.28515625" style="313" customWidth="1"/>
    <col min="14589" max="14589" width="18.85546875" style="313" customWidth="1"/>
    <col min="14590" max="14590" width="81" style="313" customWidth="1"/>
    <col min="14591" max="14591" width="14.85546875" style="313" customWidth="1"/>
    <col min="14592" max="14592" width="15.7109375" style="313" customWidth="1"/>
    <col min="14593" max="14593" width="17.5703125" style="313" customWidth="1"/>
    <col min="14594" max="14594" width="18.42578125" style="313" customWidth="1"/>
    <col min="14595" max="14595" width="16.5703125" style="313" customWidth="1"/>
    <col min="14596" max="14596" width="17.7109375" style="313" customWidth="1"/>
    <col min="14597" max="14597" width="17.85546875" style="313" customWidth="1"/>
    <col min="14598" max="14598" width="18.42578125" style="313" customWidth="1"/>
    <col min="14599" max="14599" width="15.42578125" style="313" customWidth="1"/>
    <col min="14600" max="14600" width="14.5703125" style="313" customWidth="1"/>
    <col min="14601" max="14601" width="15" style="313" customWidth="1"/>
    <col min="14602" max="14602" width="6.7109375" style="313" customWidth="1"/>
    <col min="14603" max="14603" width="14.28515625" style="313" customWidth="1"/>
    <col min="14604" max="14604" width="17.5703125" style="313" customWidth="1"/>
    <col min="14605" max="14605" width="27.7109375" style="313" customWidth="1"/>
    <col min="14606" max="14608" width="9.140625" style="313" customWidth="1"/>
    <col min="14609" max="14609" width="14.85546875" style="313" customWidth="1"/>
    <col min="14610" max="14610" width="13.85546875" style="313" customWidth="1"/>
    <col min="14611" max="14832" width="9.140625" style="313" customWidth="1"/>
    <col min="14833" max="14833" width="9" style="313"/>
    <col min="14834" max="14834" width="6.5703125" style="313" customWidth="1"/>
    <col min="14835" max="14835" width="79.5703125" style="313" customWidth="1"/>
    <col min="14836" max="14836" width="23.5703125" style="313" customWidth="1"/>
    <col min="14837" max="14837" width="27.85546875" style="313" customWidth="1"/>
    <col min="14838" max="14838" width="22.28515625" style="313" customWidth="1"/>
    <col min="14839" max="14839" width="23.5703125" style="313" customWidth="1"/>
    <col min="14840" max="14840" width="39" style="313" customWidth="1"/>
    <col min="14841" max="14841" width="36.42578125" style="313" customWidth="1"/>
    <col min="14842" max="14842" width="8" style="313" customWidth="1"/>
    <col min="14843" max="14843" width="15.5703125" style="313" customWidth="1"/>
    <col min="14844" max="14844" width="17.28515625" style="313" customWidth="1"/>
    <col min="14845" max="14845" width="18.85546875" style="313" customWidth="1"/>
    <col min="14846" max="14846" width="81" style="313" customWidth="1"/>
    <col min="14847" max="14847" width="14.85546875" style="313" customWidth="1"/>
    <col min="14848" max="14848" width="15.7109375" style="313" customWidth="1"/>
    <col min="14849" max="14849" width="17.5703125" style="313" customWidth="1"/>
    <col min="14850" max="14850" width="18.42578125" style="313" customWidth="1"/>
    <col min="14851" max="14851" width="16.5703125" style="313" customWidth="1"/>
    <col min="14852" max="14852" width="17.7109375" style="313" customWidth="1"/>
    <col min="14853" max="14853" width="17.85546875" style="313" customWidth="1"/>
    <col min="14854" max="14854" width="18.42578125" style="313" customWidth="1"/>
    <col min="14855" max="14855" width="15.42578125" style="313" customWidth="1"/>
    <col min="14856" max="14856" width="14.5703125" style="313" customWidth="1"/>
    <col min="14857" max="14857" width="15" style="313" customWidth="1"/>
    <col min="14858" max="14858" width="6.7109375" style="313" customWidth="1"/>
    <col min="14859" max="14859" width="14.28515625" style="313" customWidth="1"/>
    <col min="14860" max="14860" width="17.5703125" style="313" customWidth="1"/>
    <col min="14861" max="14861" width="27.7109375" style="313" customWidth="1"/>
    <col min="14862" max="14864" width="9.140625" style="313" customWidth="1"/>
    <col min="14865" max="14865" width="14.85546875" style="313" customWidth="1"/>
    <col min="14866" max="14866" width="13.85546875" style="313" customWidth="1"/>
    <col min="14867" max="15088" width="9.140625" style="313" customWidth="1"/>
    <col min="15089" max="15089" width="9" style="313"/>
    <col min="15090" max="15090" width="6.5703125" style="313" customWidth="1"/>
    <col min="15091" max="15091" width="79.5703125" style="313" customWidth="1"/>
    <col min="15092" max="15092" width="23.5703125" style="313" customWidth="1"/>
    <col min="15093" max="15093" width="27.85546875" style="313" customWidth="1"/>
    <col min="15094" max="15094" width="22.28515625" style="313" customWidth="1"/>
    <col min="15095" max="15095" width="23.5703125" style="313" customWidth="1"/>
    <col min="15096" max="15096" width="39" style="313" customWidth="1"/>
    <col min="15097" max="15097" width="36.42578125" style="313" customWidth="1"/>
    <col min="15098" max="15098" width="8" style="313" customWidth="1"/>
    <col min="15099" max="15099" width="15.5703125" style="313" customWidth="1"/>
    <col min="15100" max="15100" width="17.28515625" style="313" customWidth="1"/>
    <col min="15101" max="15101" width="18.85546875" style="313" customWidth="1"/>
    <col min="15102" max="15102" width="81" style="313" customWidth="1"/>
    <col min="15103" max="15103" width="14.85546875" style="313" customWidth="1"/>
    <col min="15104" max="15104" width="15.7109375" style="313" customWidth="1"/>
    <col min="15105" max="15105" width="17.5703125" style="313" customWidth="1"/>
    <col min="15106" max="15106" width="18.42578125" style="313" customWidth="1"/>
    <col min="15107" max="15107" width="16.5703125" style="313" customWidth="1"/>
    <col min="15108" max="15108" width="17.7109375" style="313" customWidth="1"/>
    <col min="15109" max="15109" width="17.85546875" style="313" customWidth="1"/>
    <col min="15110" max="15110" width="18.42578125" style="313" customWidth="1"/>
    <col min="15111" max="15111" width="15.42578125" style="313" customWidth="1"/>
    <col min="15112" max="15112" width="14.5703125" style="313" customWidth="1"/>
    <col min="15113" max="15113" width="15" style="313" customWidth="1"/>
    <col min="15114" max="15114" width="6.7109375" style="313" customWidth="1"/>
    <col min="15115" max="15115" width="14.28515625" style="313" customWidth="1"/>
    <col min="15116" max="15116" width="17.5703125" style="313" customWidth="1"/>
    <col min="15117" max="15117" width="27.7109375" style="313" customWidth="1"/>
    <col min="15118" max="15120" width="9.140625" style="313" customWidth="1"/>
    <col min="15121" max="15121" width="14.85546875" style="313" customWidth="1"/>
    <col min="15122" max="15122" width="13.85546875" style="313" customWidth="1"/>
    <col min="15123" max="15344" width="9.140625" style="313" customWidth="1"/>
    <col min="15345" max="15345" width="9" style="313"/>
    <col min="15346" max="15346" width="6.5703125" style="313" customWidth="1"/>
    <col min="15347" max="15347" width="79.5703125" style="313" customWidth="1"/>
    <col min="15348" max="15348" width="23.5703125" style="313" customWidth="1"/>
    <col min="15349" max="15349" width="27.85546875" style="313" customWidth="1"/>
    <col min="15350" max="15350" width="22.28515625" style="313" customWidth="1"/>
    <col min="15351" max="15351" width="23.5703125" style="313" customWidth="1"/>
    <col min="15352" max="15352" width="39" style="313" customWidth="1"/>
    <col min="15353" max="15353" width="36.42578125" style="313" customWidth="1"/>
    <col min="15354" max="15354" width="8" style="313" customWidth="1"/>
    <col min="15355" max="15355" width="15.5703125" style="313" customWidth="1"/>
    <col min="15356" max="15356" width="17.28515625" style="313" customWidth="1"/>
    <col min="15357" max="15357" width="18.85546875" style="313" customWidth="1"/>
    <col min="15358" max="15358" width="81" style="313" customWidth="1"/>
    <col min="15359" max="15359" width="14.85546875" style="313" customWidth="1"/>
    <col min="15360" max="15360" width="15.7109375" style="313" customWidth="1"/>
    <col min="15361" max="15361" width="17.5703125" style="313" customWidth="1"/>
    <col min="15362" max="15362" width="18.42578125" style="313" customWidth="1"/>
    <col min="15363" max="15363" width="16.5703125" style="313" customWidth="1"/>
    <col min="15364" max="15364" width="17.7109375" style="313" customWidth="1"/>
    <col min="15365" max="15365" width="17.85546875" style="313" customWidth="1"/>
    <col min="15366" max="15366" width="18.42578125" style="313" customWidth="1"/>
    <col min="15367" max="15367" width="15.42578125" style="313" customWidth="1"/>
    <col min="15368" max="15368" width="14.5703125" style="313" customWidth="1"/>
    <col min="15369" max="15369" width="15" style="313" customWidth="1"/>
    <col min="15370" max="15370" width="6.7109375" style="313" customWidth="1"/>
    <col min="15371" max="15371" width="14.28515625" style="313" customWidth="1"/>
    <col min="15372" max="15372" width="17.5703125" style="313" customWidth="1"/>
    <col min="15373" max="15373" width="27.7109375" style="313" customWidth="1"/>
    <col min="15374" max="15376" width="9.140625" style="313" customWidth="1"/>
    <col min="15377" max="15377" width="14.85546875" style="313" customWidth="1"/>
    <col min="15378" max="15378" width="13.85546875" style="313" customWidth="1"/>
    <col min="15379" max="15600" width="9.140625" style="313" customWidth="1"/>
    <col min="15601" max="15601" width="9" style="313"/>
    <col min="15602" max="15602" width="6.5703125" style="313" customWidth="1"/>
    <col min="15603" max="15603" width="79.5703125" style="313" customWidth="1"/>
    <col min="15604" max="15604" width="23.5703125" style="313" customWidth="1"/>
    <col min="15605" max="15605" width="27.85546875" style="313" customWidth="1"/>
    <col min="15606" max="15606" width="22.28515625" style="313" customWidth="1"/>
    <col min="15607" max="15607" width="23.5703125" style="313" customWidth="1"/>
    <col min="15608" max="15608" width="39" style="313" customWidth="1"/>
    <col min="15609" max="15609" width="36.42578125" style="313" customWidth="1"/>
    <col min="15610" max="15610" width="8" style="313" customWidth="1"/>
    <col min="15611" max="15611" width="15.5703125" style="313" customWidth="1"/>
    <col min="15612" max="15612" width="17.28515625" style="313" customWidth="1"/>
    <col min="15613" max="15613" width="18.85546875" style="313" customWidth="1"/>
    <col min="15614" max="15614" width="81" style="313" customWidth="1"/>
    <col min="15615" max="15615" width="14.85546875" style="313" customWidth="1"/>
    <col min="15616" max="15616" width="15.7109375" style="313" customWidth="1"/>
    <col min="15617" max="15617" width="17.5703125" style="313" customWidth="1"/>
    <col min="15618" max="15618" width="18.42578125" style="313" customWidth="1"/>
    <col min="15619" max="15619" width="16.5703125" style="313" customWidth="1"/>
    <col min="15620" max="15620" width="17.7109375" style="313" customWidth="1"/>
    <col min="15621" max="15621" width="17.85546875" style="313" customWidth="1"/>
    <col min="15622" max="15622" width="18.42578125" style="313" customWidth="1"/>
    <col min="15623" max="15623" width="15.42578125" style="313" customWidth="1"/>
    <col min="15624" max="15624" width="14.5703125" style="313" customWidth="1"/>
    <col min="15625" max="15625" width="15" style="313" customWidth="1"/>
    <col min="15626" max="15626" width="6.7109375" style="313" customWidth="1"/>
    <col min="15627" max="15627" width="14.28515625" style="313" customWidth="1"/>
    <col min="15628" max="15628" width="17.5703125" style="313" customWidth="1"/>
    <col min="15629" max="15629" width="27.7109375" style="313" customWidth="1"/>
    <col min="15630" max="15632" width="9.140625" style="313" customWidth="1"/>
    <col min="15633" max="15633" width="14.85546875" style="313" customWidth="1"/>
    <col min="15634" max="15634" width="13.85546875" style="313" customWidth="1"/>
    <col min="15635" max="15856" width="9.140625" style="313" customWidth="1"/>
    <col min="15857" max="15857" width="9" style="313"/>
    <col min="15858" max="15858" width="6.5703125" style="313" customWidth="1"/>
    <col min="15859" max="15859" width="79.5703125" style="313" customWidth="1"/>
    <col min="15860" max="15860" width="23.5703125" style="313" customWidth="1"/>
    <col min="15861" max="15861" width="27.85546875" style="313" customWidth="1"/>
    <col min="15862" max="15862" width="22.28515625" style="313" customWidth="1"/>
    <col min="15863" max="15863" width="23.5703125" style="313" customWidth="1"/>
    <col min="15864" max="15864" width="39" style="313" customWidth="1"/>
    <col min="15865" max="15865" width="36.42578125" style="313" customWidth="1"/>
    <col min="15866" max="15866" width="8" style="313" customWidth="1"/>
    <col min="15867" max="15867" width="15.5703125" style="313" customWidth="1"/>
    <col min="15868" max="15868" width="17.28515625" style="313" customWidth="1"/>
    <col min="15869" max="15869" width="18.85546875" style="313" customWidth="1"/>
    <col min="15870" max="15870" width="81" style="313" customWidth="1"/>
    <col min="15871" max="15871" width="14.85546875" style="313" customWidth="1"/>
    <col min="15872" max="15872" width="15.7109375" style="313" customWidth="1"/>
    <col min="15873" max="15873" width="17.5703125" style="313" customWidth="1"/>
    <col min="15874" max="15874" width="18.42578125" style="313" customWidth="1"/>
    <col min="15875" max="15875" width="16.5703125" style="313" customWidth="1"/>
    <col min="15876" max="15876" width="17.7109375" style="313" customWidth="1"/>
    <col min="15877" max="15877" width="17.85546875" style="313" customWidth="1"/>
    <col min="15878" max="15878" width="18.42578125" style="313" customWidth="1"/>
    <col min="15879" max="15879" width="15.42578125" style="313" customWidth="1"/>
    <col min="15880" max="15880" width="14.5703125" style="313" customWidth="1"/>
    <col min="15881" max="15881" width="15" style="313" customWidth="1"/>
    <col min="15882" max="15882" width="6.7109375" style="313" customWidth="1"/>
    <col min="15883" max="15883" width="14.28515625" style="313" customWidth="1"/>
    <col min="15884" max="15884" width="17.5703125" style="313" customWidth="1"/>
    <col min="15885" max="15885" width="27.7109375" style="313" customWidth="1"/>
    <col min="15886" max="15888" width="9.140625" style="313" customWidth="1"/>
    <col min="15889" max="15889" width="14.85546875" style="313" customWidth="1"/>
    <col min="15890" max="15890" width="13.85546875" style="313" customWidth="1"/>
    <col min="15891" max="16112" width="9.140625" style="313" customWidth="1"/>
    <col min="16113" max="16113" width="9" style="313"/>
    <col min="16114" max="16114" width="6.5703125" style="313" customWidth="1"/>
    <col min="16115" max="16115" width="79.5703125" style="313" customWidth="1"/>
    <col min="16116" max="16116" width="23.5703125" style="313" customWidth="1"/>
    <col min="16117" max="16117" width="27.85546875" style="313" customWidth="1"/>
    <col min="16118" max="16118" width="22.28515625" style="313" customWidth="1"/>
    <col min="16119" max="16119" width="23.5703125" style="313" customWidth="1"/>
    <col min="16120" max="16120" width="39" style="313" customWidth="1"/>
    <col min="16121" max="16121" width="36.42578125" style="313" customWidth="1"/>
    <col min="16122" max="16122" width="8" style="313" customWidth="1"/>
    <col min="16123" max="16123" width="15.5703125" style="313" customWidth="1"/>
    <col min="16124" max="16124" width="17.28515625" style="313" customWidth="1"/>
    <col min="16125" max="16125" width="18.85546875" style="313" customWidth="1"/>
    <col min="16126" max="16126" width="81" style="313" customWidth="1"/>
    <col min="16127" max="16127" width="14.85546875" style="313" customWidth="1"/>
    <col min="16128" max="16128" width="15.7109375" style="313" customWidth="1"/>
    <col min="16129" max="16129" width="17.5703125" style="313" customWidth="1"/>
    <col min="16130" max="16130" width="18.42578125" style="313" customWidth="1"/>
    <col min="16131" max="16131" width="16.5703125" style="313" customWidth="1"/>
    <col min="16132" max="16132" width="17.7109375" style="313" customWidth="1"/>
    <col min="16133" max="16133" width="17.85546875" style="313" customWidth="1"/>
    <col min="16134" max="16134" width="18.42578125" style="313" customWidth="1"/>
    <col min="16135" max="16135" width="15.42578125" style="313" customWidth="1"/>
    <col min="16136" max="16136" width="14.5703125" style="313" customWidth="1"/>
    <col min="16137" max="16137" width="15" style="313" customWidth="1"/>
    <col min="16138" max="16138" width="6.7109375" style="313" customWidth="1"/>
    <col min="16139" max="16139" width="14.28515625" style="313" customWidth="1"/>
    <col min="16140" max="16140" width="17.5703125" style="313" customWidth="1"/>
    <col min="16141" max="16141" width="27.7109375" style="313" customWidth="1"/>
    <col min="16142" max="16144" width="9.140625" style="313" customWidth="1"/>
    <col min="16145" max="16145" width="14.85546875" style="313" customWidth="1"/>
    <col min="16146" max="16146" width="13.85546875" style="313" customWidth="1"/>
    <col min="16147" max="16362" width="9.140625" style="313" customWidth="1"/>
    <col min="16363" max="16384" width="9" style="313"/>
  </cols>
  <sheetData>
    <row r="1" spans="1:16" s="304" customFormat="1" ht="31.5">
      <c r="A1" s="318" t="s">
        <v>177</v>
      </c>
      <c r="B1" s="318" t="s">
        <v>178</v>
      </c>
      <c r="C1" s="410" t="s">
        <v>179</v>
      </c>
      <c r="D1" s="410" t="s">
        <v>180</v>
      </c>
      <c r="E1" s="410" t="s">
        <v>181</v>
      </c>
      <c r="F1" s="410" t="s">
        <v>182</v>
      </c>
      <c r="G1" s="410" t="s">
        <v>183</v>
      </c>
      <c r="H1" s="411" t="s">
        <v>394</v>
      </c>
      <c r="I1" s="411" t="s">
        <v>395</v>
      </c>
      <c r="J1" s="412" t="s">
        <v>396</v>
      </c>
      <c r="K1" s="412" t="s">
        <v>397</v>
      </c>
      <c r="L1" s="412" t="s">
        <v>398</v>
      </c>
      <c r="M1" s="412" t="s">
        <v>399</v>
      </c>
      <c r="N1" s="412" t="s">
        <v>400</v>
      </c>
      <c r="O1" s="412" t="s">
        <v>401</v>
      </c>
      <c r="P1" s="412" t="s">
        <v>402</v>
      </c>
    </row>
    <row r="2" spans="1:16" s="305" customFormat="1">
      <c r="A2" s="384" t="s">
        <v>864</v>
      </c>
      <c r="B2" s="413" t="s">
        <v>516</v>
      </c>
      <c r="C2" s="414">
        <v>66832667434</v>
      </c>
      <c r="D2" s="415" t="s">
        <v>518</v>
      </c>
      <c r="E2" s="416">
        <v>2</v>
      </c>
      <c r="F2" s="417" t="s">
        <v>674</v>
      </c>
      <c r="G2" s="418" t="s">
        <v>774</v>
      </c>
      <c r="H2" s="419" t="s">
        <v>529</v>
      </c>
      <c r="I2" s="420">
        <v>44</v>
      </c>
      <c r="J2" s="439">
        <v>1252.53</v>
      </c>
      <c r="K2" s="439">
        <v>0</v>
      </c>
      <c r="L2" s="439">
        <v>0</v>
      </c>
      <c r="M2" s="439">
        <v>242.4</v>
      </c>
      <c r="N2" s="439">
        <v>0</v>
      </c>
      <c r="O2" s="439">
        <v>216.56</v>
      </c>
      <c r="P2" s="439">
        <f>J2+M2+N2-O2</f>
        <v>1278.3700000000001</v>
      </c>
    </row>
    <row r="3" spans="1:16" s="305" customFormat="1">
      <c r="A3" s="384" t="s">
        <v>864</v>
      </c>
      <c r="B3" s="413" t="s">
        <v>516</v>
      </c>
      <c r="C3" s="414">
        <v>13595668480</v>
      </c>
      <c r="D3" s="415" t="s">
        <v>520</v>
      </c>
      <c r="E3" s="416">
        <v>3</v>
      </c>
      <c r="F3" s="417" t="s">
        <v>675</v>
      </c>
      <c r="G3" s="418" t="s">
        <v>774</v>
      </c>
      <c r="H3" s="419" t="s">
        <v>529</v>
      </c>
      <c r="I3" s="420">
        <v>44</v>
      </c>
      <c r="J3" s="439">
        <v>1212</v>
      </c>
      <c r="K3" s="439">
        <v>0</v>
      </c>
      <c r="L3" s="439">
        <v>0</v>
      </c>
      <c r="M3" s="439">
        <v>363.84</v>
      </c>
      <c r="N3" s="439">
        <v>0</v>
      </c>
      <c r="O3" s="439">
        <v>220.6</v>
      </c>
      <c r="P3" s="439">
        <f t="shared" ref="P3:P82" si="0">J3+M3+N3-O3</f>
        <v>1355.24</v>
      </c>
    </row>
    <row r="4" spans="1:16" s="305" customFormat="1">
      <c r="A4" s="384" t="s">
        <v>864</v>
      </c>
      <c r="B4" s="413" t="s">
        <v>516</v>
      </c>
      <c r="C4" s="414">
        <v>2950339751</v>
      </c>
      <c r="D4" s="415" t="s">
        <v>775</v>
      </c>
      <c r="E4" s="416">
        <v>1</v>
      </c>
      <c r="F4" s="417" t="s">
        <v>776</v>
      </c>
      <c r="G4" s="418" t="s">
        <v>774</v>
      </c>
      <c r="H4" s="419" t="s">
        <v>529</v>
      </c>
      <c r="I4" s="420">
        <v>24</v>
      </c>
      <c r="J4" s="439">
        <v>8000</v>
      </c>
      <c r="K4" s="439">
        <v>0</v>
      </c>
      <c r="L4" s="439">
        <v>0</v>
      </c>
      <c r="M4" s="439">
        <v>1378.02</v>
      </c>
      <c r="N4" s="439">
        <v>0</v>
      </c>
      <c r="O4" s="439">
        <v>1717.6</v>
      </c>
      <c r="P4" s="439">
        <f t="shared" si="0"/>
        <v>7660.42</v>
      </c>
    </row>
    <row r="5" spans="1:16" s="305" customFormat="1">
      <c r="A5" s="384" t="s">
        <v>864</v>
      </c>
      <c r="B5" s="413" t="s">
        <v>516</v>
      </c>
      <c r="C5" s="414">
        <v>7178763493</v>
      </c>
      <c r="D5" s="415" t="s">
        <v>777</v>
      </c>
      <c r="E5" s="421" t="s">
        <v>519</v>
      </c>
      <c r="F5" s="417" t="s">
        <v>678</v>
      </c>
      <c r="G5" s="418" t="s">
        <v>774</v>
      </c>
      <c r="H5" s="419" t="s">
        <v>529</v>
      </c>
      <c r="I5" s="420">
        <v>40</v>
      </c>
      <c r="J5" s="439">
        <v>733.33</v>
      </c>
      <c r="K5" s="439">
        <v>0</v>
      </c>
      <c r="L5" s="439">
        <v>0</v>
      </c>
      <c r="M5" s="439">
        <v>80.8</v>
      </c>
      <c r="N5" s="439">
        <v>0</v>
      </c>
      <c r="O5" s="439">
        <v>62.15</v>
      </c>
      <c r="P5" s="439">
        <f t="shared" si="0"/>
        <v>751.98</v>
      </c>
    </row>
    <row r="6" spans="1:16" s="306" customFormat="1">
      <c r="A6" s="384" t="s">
        <v>864</v>
      </c>
      <c r="B6" s="413" t="s">
        <v>516</v>
      </c>
      <c r="C6" s="414">
        <v>7032388418</v>
      </c>
      <c r="D6" s="415" t="s">
        <v>522</v>
      </c>
      <c r="E6" s="421" t="s">
        <v>519</v>
      </c>
      <c r="F6" s="422" t="s">
        <v>674</v>
      </c>
      <c r="G6" s="418" t="s">
        <v>774</v>
      </c>
      <c r="H6" s="419" t="s">
        <v>529</v>
      </c>
      <c r="I6" s="420">
        <v>40</v>
      </c>
      <c r="J6" s="439">
        <v>1252.53</v>
      </c>
      <c r="K6" s="439">
        <v>0</v>
      </c>
      <c r="L6" s="439">
        <v>0</v>
      </c>
      <c r="M6" s="439">
        <v>423.7</v>
      </c>
      <c r="N6" s="439">
        <v>0</v>
      </c>
      <c r="O6" s="439">
        <v>152.63999999999999</v>
      </c>
      <c r="P6" s="439">
        <f t="shared" si="0"/>
        <v>1523.5900000000001</v>
      </c>
    </row>
    <row r="7" spans="1:16" s="306" customFormat="1">
      <c r="A7" s="384" t="s">
        <v>864</v>
      </c>
      <c r="B7" s="413" t="s">
        <v>516</v>
      </c>
      <c r="C7" s="414">
        <v>2670847498</v>
      </c>
      <c r="D7" s="415" t="s">
        <v>523</v>
      </c>
      <c r="E7" s="421" t="s">
        <v>519</v>
      </c>
      <c r="F7" s="417" t="s">
        <v>633</v>
      </c>
      <c r="G7" s="418" t="s">
        <v>774</v>
      </c>
      <c r="H7" s="419" t="s">
        <v>529</v>
      </c>
      <c r="I7" s="420">
        <v>24</v>
      </c>
      <c r="J7" s="439">
        <v>2215.5700000000002</v>
      </c>
      <c r="K7" s="439">
        <v>0</v>
      </c>
      <c r="L7" s="439">
        <v>0</v>
      </c>
      <c r="M7" s="439">
        <v>1099.9100000000001</v>
      </c>
      <c r="N7" s="439">
        <v>0</v>
      </c>
      <c r="O7" s="439">
        <v>421.1</v>
      </c>
      <c r="P7" s="439">
        <f t="shared" si="0"/>
        <v>2894.3800000000006</v>
      </c>
    </row>
    <row r="8" spans="1:16" s="306" customFormat="1">
      <c r="A8" s="384" t="s">
        <v>864</v>
      </c>
      <c r="B8" s="413" t="s">
        <v>516</v>
      </c>
      <c r="C8" s="414">
        <v>8959195405</v>
      </c>
      <c r="D8" s="415" t="s">
        <v>778</v>
      </c>
      <c r="E8" s="421" t="s">
        <v>521</v>
      </c>
      <c r="F8" s="417" t="s">
        <v>779</v>
      </c>
      <c r="G8" s="418" t="s">
        <v>774</v>
      </c>
      <c r="H8" s="419" t="s">
        <v>529</v>
      </c>
      <c r="I8" s="420">
        <v>44</v>
      </c>
      <c r="J8" s="439">
        <v>2416.67</v>
      </c>
      <c r="K8" s="439">
        <v>0</v>
      </c>
      <c r="L8" s="439">
        <v>0</v>
      </c>
      <c r="M8" s="439">
        <v>234.32</v>
      </c>
      <c r="N8" s="439">
        <v>0</v>
      </c>
      <c r="O8" s="439">
        <v>464.43</v>
      </c>
      <c r="P8" s="439">
        <f t="shared" si="0"/>
        <v>2186.5600000000004</v>
      </c>
    </row>
    <row r="9" spans="1:16" s="320" customFormat="1">
      <c r="A9" s="384" t="s">
        <v>864</v>
      </c>
      <c r="B9" s="413" t="s">
        <v>516</v>
      </c>
      <c r="C9" s="414">
        <v>847358488</v>
      </c>
      <c r="D9" s="415" t="s">
        <v>676</v>
      </c>
      <c r="E9" s="421" t="s">
        <v>521</v>
      </c>
      <c r="F9" s="417" t="s">
        <v>675</v>
      </c>
      <c r="G9" s="418" t="s">
        <v>774</v>
      </c>
      <c r="H9" s="419" t="s">
        <v>529</v>
      </c>
      <c r="I9" s="420">
        <v>44</v>
      </c>
      <c r="J9" s="439">
        <v>1212</v>
      </c>
      <c r="K9" s="439">
        <v>0</v>
      </c>
      <c r="L9" s="439">
        <v>0</v>
      </c>
      <c r="M9" s="439">
        <v>242.4</v>
      </c>
      <c r="N9" s="439">
        <v>0</v>
      </c>
      <c r="O9" s="439">
        <v>136.94999999999999</v>
      </c>
      <c r="P9" s="439">
        <f t="shared" si="0"/>
        <v>1317.45</v>
      </c>
    </row>
    <row r="10" spans="1:16" s="320" customFormat="1">
      <c r="A10" s="384" t="s">
        <v>864</v>
      </c>
      <c r="B10" s="413" t="s">
        <v>516</v>
      </c>
      <c r="C10" s="414">
        <v>88999882420</v>
      </c>
      <c r="D10" s="415" t="s">
        <v>524</v>
      </c>
      <c r="E10" s="421" t="s">
        <v>521</v>
      </c>
      <c r="F10" s="417" t="s">
        <v>677</v>
      </c>
      <c r="G10" s="418" t="s">
        <v>774</v>
      </c>
      <c r="H10" s="419" t="s">
        <v>529</v>
      </c>
      <c r="I10" s="420">
        <v>44</v>
      </c>
      <c r="J10" s="439">
        <v>1212</v>
      </c>
      <c r="K10" s="439">
        <v>0</v>
      </c>
      <c r="L10" s="439">
        <v>0</v>
      </c>
      <c r="M10" s="439">
        <v>363.84</v>
      </c>
      <c r="N10" s="439">
        <v>0</v>
      </c>
      <c r="O10" s="439">
        <v>220.6</v>
      </c>
      <c r="P10" s="439">
        <f t="shared" si="0"/>
        <v>1355.24</v>
      </c>
    </row>
    <row r="11" spans="1:16" s="320" customFormat="1">
      <c r="A11" s="384" t="s">
        <v>864</v>
      </c>
      <c r="B11" s="413" t="s">
        <v>516</v>
      </c>
      <c r="C11" s="414">
        <v>5244461486</v>
      </c>
      <c r="D11" s="415" t="s">
        <v>780</v>
      </c>
      <c r="E11" s="421" t="s">
        <v>529</v>
      </c>
      <c r="F11" s="417" t="s">
        <v>776</v>
      </c>
      <c r="G11" s="418" t="s">
        <v>774</v>
      </c>
      <c r="H11" s="419" t="s">
        <v>529</v>
      </c>
      <c r="I11" s="420">
        <v>24</v>
      </c>
      <c r="J11" s="439">
        <v>9000</v>
      </c>
      <c r="K11" s="439">
        <v>0</v>
      </c>
      <c r="L11" s="439">
        <v>0</v>
      </c>
      <c r="M11" s="440">
        <v>1491.56</v>
      </c>
      <c r="N11" s="440">
        <v>0</v>
      </c>
      <c r="O11" s="440">
        <v>3357.81</v>
      </c>
      <c r="P11" s="440">
        <f t="shared" si="0"/>
        <v>7133.75</v>
      </c>
    </row>
    <row r="12" spans="1:16" s="320" customFormat="1">
      <c r="A12" s="384" t="s">
        <v>864</v>
      </c>
      <c r="B12" s="413" t="s">
        <v>516</v>
      </c>
      <c r="C12" s="414">
        <v>4905306485</v>
      </c>
      <c r="D12" s="415" t="s">
        <v>781</v>
      </c>
      <c r="E12" s="421" t="s">
        <v>519</v>
      </c>
      <c r="F12" s="417" t="s">
        <v>678</v>
      </c>
      <c r="G12" s="418" t="s">
        <v>774</v>
      </c>
      <c r="H12" s="419" t="s">
        <v>529</v>
      </c>
      <c r="I12" s="420">
        <v>40</v>
      </c>
      <c r="J12" s="439">
        <v>1213.33</v>
      </c>
      <c r="K12" s="439">
        <v>0</v>
      </c>
      <c r="L12" s="439">
        <v>0</v>
      </c>
      <c r="M12" s="439">
        <v>105.04</v>
      </c>
      <c r="N12" s="439">
        <v>0</v>
      </c>
      <c r="O12" s="439">
        <v>102.29</v>
      </c>
      <c r="P12" s="439">
        <f t="shared" si="0"/>
        <v>1216.08</v>
      </c>
    </row>
    <row r="13" spans="1:16" s="320" customFormat="1">
      <c r="A13" s="384" t="s">
        <v>864</v>
      </c>
      <c r="B13" s="413" t="s">
        <v>516</v>
      </c>
      <c r="C13" s="414">
        <v>5345290466</v>
      </c>
      <c r="D13" s="415" t="s">
        <v>782</v>
      </c>
      <c r="E13" s="421" t="s">
        <v>521</v>
      </c>
      <c r="F13" s="417" t="s">
        <v>681</v>
      </c>
      <c r="G13" s="418" t="s">
        <v>774</v>
      </c>
      <c r="H13" s="419" t="s">
        <v>529</v>
      </c>
      <c r="I13" s="420">
        <v>44</v>
      </c>
      <c r="J13" s="439">
        <v>404</v>
      </c>
      <c r="K13" s="439">
        <v>0</v>
      </c>
      <c r="L13" s="439">
        <v>0</v>
      </c>
      <c r="M13" s="439">
        <v>80.8</v>
      </c>
      <c r="N13" s="439">
        <v>0</v>
      </c>
      <c r="O13" s="439">
        <v>44.44</v>
      </c>
      <c r="P13" s="439">
        <f t="shared" si="0"/>
        <v>440.36</v>
      </c>
    </row>
    <row r="14" spans="1:16" s="320" customFormat="1">
      <c r="A14" s="384" t="s">
        <v>864</v>
      </c>
      <c r="B14" s="413" t="s">
        <v>516</v>
      </c>
      <c r="C14" s="414">
        <v>2456744462</v>
      </c>
      <c r="D14" s="415" t="s">
        <v>525</v>
      </c>
      <c r="E14" s="421" t="s">
        <v>519</v>
      </c>
      <c r="F14" s="417" t="s">
        <v>674</v>
      </c>
      <c r="G14" s="418" t="s">
        <v>774</v>
      </c>
      <c r="H14" s="419" t="s">
        <v>529</v>
      </c>
      <c r="I14" s="420">
        <v>44</v>
      </c>
      <c r="J14" s="439">
        <v>1252.53</v>
      </c>
      <c r="K14" s="439">
        <v>0</v>
      </c>
      <c r="L14" s="439">
        <v>0</v>
      </c>
      <c r="M14" s="439">
        <v>298.87</v>
      </c>
      <c r="N14" s="439">
        <v>0</v>
      </c>
      <c r="O14" s="439">
        <v>216.56</v>
      </c>
      <c r="P14" s="439">
        <f t="shared" si="0"/>
        <v>1334.8400000000001</v>
      </c>
    </row>
    <row r="15" spans="1:16" s="305" customFormat="1">
      <c r="A15" s="384" t="s">
        <v>864</v>
      </c>
      <c r="B15" s="413" t="s">
        <v>516</v>
      </c>
      <c r="C15" s="423">
        <v>9601303499</v>
      </c>
      <c r="D15" s="424" t="s">
        <v>526</v>
      </c>
      <c r="E15" s="421" t="s">
        <v>519</v>
      </c>
      <c r="F15" s="422" t="s">
        <v>633</v>
      </c>
      <c r="G15" s="418" t="s">
        <v>774</v>
      </c>
      <c r="H15" s="419" t="s">
        <v>529</v>
      </c>
      <c r="I15" s="420">
        <v>24</v>
      </c>
      <c r="J15" s="439">
        <v>2215.5700000000002</v>
      </c>
      <c r="K15" s="439">
        <v>0</v>
      </c>
      <c r="L15" s="439">
        <v>0</v>
      </c>
      <c r="M15" s="439">
        <v>1099.9100000000001</v>
      </c>
      <c r="N15" s="439">
        <v>0</v>
      </c>
      <c r="O15" s="439">
        <v>421.1</v>
      </c>
      <c r="P15" s="439">
        <f t="shared" si="0"/>
        <v>2894.3800000000006</v>
      </c>
    </row>
    <row r="16" spans="1:16" s="305" customFormat="1">
      <c r="A16" s="384" t="s">
        <v>864</v>
      </c>
      <c r="B16" s="413" t="s">
        <v>516</v>
      </c>
      <c r="C16" s="414">
        <v>830596445</v>
      </c>
      <c r="D16" s="415" t="s">
        <v>527</v>
      </c>
      <c r="E16" s="421" t="s">
        <v>519</v>
      </c>
      <c r="F16" s="422" t="s">
        <v>678</v>
      </c>
      <c r="G16" s="418" t="s">
        <v>774</v>
      </c>
      <c r="H16" s="419" t="s">
        <v>529</v>
      </c>
      <c r="I16" s="420">
        <v>40</v>
      </c>
      <c r="J16" s="439">
        <v>2200</v>
      </c>
      <c r="K16" s="439">
        <v>0</v>
      </c>
      <c r="L16" s="439">
        <v>0</v>
      </c>
      <c r="M16" s="439">
        <v>477.95</v>
      </c>
      <c r="N16" s="439">
        <v>0</v>
      </c>
      <c r="O16" s="439">
        <v>274.42</v>
      </c>
      <c r="P16" s="439">
        <f t="shared" si="0"/>
        <v>2403.5299999999997</v>
      </c>
    </row>
    <row r="17" spans="1:16" s="320" customFormat="1">
      <c r="A17" s="384" t="s">
        <v>864</v>
      </c>
      <c r="B17" s="413" t="s">
        <v>516</v>
      </c>
      <c r="C17" s="414">
        <v>4075458407</v>
      </c>
      <c r="D17" s="415" t="s">
        <v>528</v>
      </c>
      <c r="E17" s="421" t="s">
        <v>529</v>
      </c>
      <c r="F17" s="417" t="s">
        <v>679</v>
      </c>
      <c r="G17" s="418" t="s">
        <v>774</v>
      </c>
      <c r="H17" s="419" t="s">
        <v>529</v>
      </c>
      <c r="I17" s="420">
        <v>12</v>
      </c>
      <c r="J17" s="439">
        <v>2181.6</v>
      </c>
      <c r="K17" s="439">
        <v>0</v>
      </c>
      <c r="L17" s="439">
        <v>0</v>
      </c>
      <c r="M17" s="439">
        <v>436.32</v>
      </c>
      <c r="N17" s="439">
        <v>0</v>
      </c>
      <c r="O17" s="439">
        <v>262.13</v>
      </c>
      <c r="P17" s="439">
        <f t="shared" si="0"/>
        <v>2355.79</v>
      </c>
    </row>
    <row r="18" spans="1:16" s="320" customFormat="1">
      <c r="A18" s="384" t="s">
        <v>864</v>
      </c>
      <c r="B18" s="413" t="s">
        <v>516</v>
      </c>
      <c r="C18" s="414">
        <v>4089045932</v>
      </c>
      <c r="D18" s="415" t="s">
        <v>783</v>
      </c>
      <c r="E18" s="421" t="s">
        <v>529</v>
      </c>
      <c r="F18" s="417" t="s">
        <v>776</v>
      </c>
      <c r="G18" s="418" t="s">
        <v>774</v>
      </c>
      <c r="H18" s="419" t="s">
        <v>529</v>
      </c>
      <c r="I18" s="420">
        <v>24</v>
      </c>
      <c r="J18" s="439">
        <v>8000</v>
      </c>
      <c r="K18" s="439">
        <v>0</v>
      </c>
      <c r="L18" s="439">
        <v>0</v>
      </c>
      <c r="M18" s="439">
        <v>6687.09</v>
      </c>
      <c r="N18" s="439">
        <v>0</v>
      </c>
      <c r="O18" s="439">
        <v>3778.17</v>
      </c>
      <c r="P18" s="439">
        <f t="shared" si="0"/>
        <v>10908.92</v>
      </c>
    </row>
    <row r="19" spans="1:16" s="320" customFormat="1">
      <c r="A19" s="384" t="s">
        <v>864</v>
      </c>
      <c r="B19" s="413" t="s">
        <v>516</v>
      </c>
      <c r="C19" s="414">
        <v>10283186429</v>
      </c>
      <c r="D19" s="415" t="s">
        <v>530</v>
      </c>
      <c r="E19" s="421" t="s">
        <v>519</v>
      </c>
      <c r="F19" s="417" t="s">
        <v>680</v>
      </c>
      <c r="G19" s="418" t="s">
        <v>774</v>
      </c>
      <c r="H19" s="419" t="s">
        <v>529</v>
      </c>
      <c r="I19" s="420">
        <v>44</v>
      </c>
      <c r="J19" s="439">
        <v>1252.53</v>
      </c>
      <c r="K19" s="439">
        <v>0</v>
      </c>
      <c r="L19" s="439">
        <v>0</v>
      </c>
      <c r="M19" s="439">
        <v>242.4</v>
      </c>
      <c r="N19" s="439">
        <v>0</v>
      </c>
      <c r="O19" s="439">
        <v>216.56</v>
      </c>
      <c r="P19" s="439">
        <f t="shared" si="0"/>
        <v>1278.3700000000001</v>
      </c>
    </row>
    <row r="20" spans="1:16" s="320" customFormat="1">
      <c r="A20" s="384" t="s">
        <v>864</v>
      </c>
      <c r="B20" s="413" t="s">
        <v>516</v>
      </c>
      <c r="C20" s="425">
        <v>5813428445</v>
      </c>
      <c r="D20" s="424" t="s">
        <v>531</v>
      </c>
      <c r="E20" s="421" t="s">
        <v>519</v>
      </c>
      <c r="F20" s="417" t="s">
        <v>680</v>
      </c>
      <c r="G20" s="418" t="s">
        <v>774</v>
      </c>
      <c r="H20" s="419" t="s">
        <v>529</v>
      </c>
      <c r="I20" s="420">
        <v>44</v>
      </c>
      <c r="J20" s="439">
        <v>1252.53</v>
      </c>
      <c r="K20" s="439">
        <v>0</v>
      </c>
      <c r="L20" s="439">
        <v>0</v>
      </c>
      <c r="M20" s="439">
        <v>254.88</v>
      </c>
      <c r="N20" s="439">
        <v>0</v>
      </c>
      <c r="O20" s="439">
        <v>217.68</v>
      </c>
      <c r="P20" s="439">
        <f t="shared" si="0"/>
        <v>1289.7299999999998</v>
      </c>
    </row>
    <row r="21" spans="1:16" s="320" customFormat="1">
      <c r="A21" s="384" t="s">
        <v>864</v>
      </c>
      <c r="B21" s="413" t="s">
        <v>516</v>
      </c>
      <c r="C21" s="425">
        <v>92123600415</v>
      </c>
      <c r="D21" s="424" t="s">
        <v>784</v>
      </c>
      <c r="E21" s="421" t="s">
        <v>529</v>
      </c>
      <c r="F21" s="417" t="s">
        <v>776</v>
      </c>
      <c r="G21" s="418" t="s">
        <v>774</v>
      </c>
      <c r="H21" s="419" t="s">
        <v>529</v>
      </c>
      <c r="I21" s="420">
        <v>24</v>
      </c>
      <c r="J21" s="439">
        <v>9000</v>
      </c>
      <c r="K21" s="439">
        <v>0</v>
      </c>
      <c r="L21" s="439">
        <v>0</v>
      </c>
      <c r="M21" s="439">
        <v>1515.8</v>
      </c>
      <c r="N21" s="439">
        <v>0</v>
      </c>
      <c r="O21" s="439">
        <v>1927.21</v>
      </c>
      <c r="P21" s="439">
        <f t="shared" si="0"/>
        <v>8588.59</v>
      </c>
    </row>
    <row r="22" spans="1:16" s="320" customFormat="1">
      <c r="A22" s="384" t="s">
        <v>864</v>
      </c>
      <c r="B22" s="413" t="s">
        <v>516</v>
      </c>
      <c r="C22" s="414">
        <v>6392472452</v>
      </c>
      <c r="D22" s="415" t="s">
        <v>532</v>
      </c>
      <c r="E22" s="421" t="s">
        <v>521</v>
      </c>
      <c r="F22" s="417" t="s">
        <v>681</v>
      </c>
      <c r="G22" s="418" t="s">
        <v>774</v>
      </c>
      <c r="H22" s="419" t="s">
        <v>529</v>
      </c>
      <c r="I22" s="420">
        <v>44</v>
      </c>
      <c r="J22" s="439">
        <v>1212</v>
      </c>
      <c r="K22" s="439">
        <v>0</v>
      </c>
      <c r="L22" s="439">
        <v>0</v>
      </c>
      <c r="M22" s="439">
        <v>363.84</v>
      </c>
      <c r="N22" s="439">
        <v>0</v>
      </c>
      <c r="O22" s="439">
        <v>147.88</v>
      </c>
      <c r="P22" s="439">
        <f t="shared" si="0"/>
        <v>1427.96</v>
      </c>
    </row>
    <row r="23" spans="1:16" s="320" customFormat="1">
      <c r="A23" s="384" t="s">
        <v>864</v>
      </c>
      <c r="B23" s="413" t="s">
        <v>516</v>
      </c>
      <c r="C23" s="414">
        <v>70178717401</v>
      </c>
      <c r="D23" s="415" t="s">
        <v>533</v>
      </c>
      <c r="E23" s="421" t="s">
        <v>521</v>
      </c>
      <c r="F23" s="417" t="s">
        <v>681</v>
      </c>
      <c r="G23" s="418" t="s">
        <v>774</v>
      </c>
      <c r="H23" s="419" t="s">
        <v>529</v>
      </c>
      <c r="I23" s="420">
        <v>44</v>
      </c>
      <c r="J23" s="439">
        <v>1212</v>
      </c>
      <c r="K23" s="439">
        <v>0</v>
      </c>
      <c r="L23" s="439">
        <v>0</v>
      </c>
      <c r="M23" s="439">
        <v>254.55</v>
      </c>
      <c r="N23" s="439">
        <v>0</v>
      </c>
      <c r="O23" s="439">
        <v>210.76</v>
      </c>
      <c r="P23" s="439">
        <f t="shared" si="0"/>
        <v>1255.79</v>
      </c>
    </row>
    <row r="24" spans="1:16" s="320" customFormat="1">
      <c r="A24" s="384" t="s">
        <v>864</v>
      </c>
      <c r="B24" s="413" t="s">
        <v>516</v>
      </c>
      <c r="C24" s="414">
        <v>1937921417</v>
      </c>
      <c r="D24" s="415" t="s">
        <v>534</v>
      </c>
      <c r="E24" s="421" t="s">
        <v>519</v>
      </c>
      <c r="F24" s="417" t="s">
        <v>674</v>
      </c>
      <c r="G24" s="418" t="s">
        <v>774</v>
      </c>
      <c r="H24" s="419" t="s">
        <v>529</v>
      </c>
      <c r="I24" s="420">
        <v>44</v>
      </c>
      <c r="J24" s="439">
        <v>1252.53</v>
      </c>
      <c r="K24" s="439">
        <v>0</v>
      </c>
      <c r="L24" s="439">
        <v>0</v>
      </c>
      <c r="M24" s="439">
        <v>242.4</v>
      </c>
      <c r="N24" s="439">
        <v>0</v>
      </c>
      <c r="O24" s="439">
        <v>241.61</v>
      </c>
      <c r="P24" s="439">
        <f t="shared" si="0"/>
        <v>1253.3200000000002</v>
      </c>
    </row>
    <row r="25" spans="1:16" s="320" customFormat="1">
      <c r="A25" s="384" t="s">
        <v>864</v>
      </c>
      <c r="B25" s="413" t="s">
        <v>516</v>
      </c>
      <c r="C25" s="414">
        <v>10796672458</v>
      </c>
      <c r="D25" s="415" t="s">
        <v>535</v>
      </c>
      <c r="E25" s="421" t="s">
        <v>529</v>
      </c>
      <c r="F25" s="418" t="s">
        <v>679</v>
      </c>
      <c r="G25" s="418" t="s">
        <v>774</v>
      </c>
      <c r="H25" s="419" t="s">
        <v>529</v>
      </c>
      <c r="I25" s="420">
        <v>12</v>
      </c>
      <c r="J25" s="439">
        <v>2181.6</v>
      </c>
      <c r="K25" s="439">
        <v>0</v>
      </c>
      <c r="L25" s="439">
        <v>0</v>
      </c>
      <c r="M25" s="439">
        <v>436.32</v>
      </c>
      <c r="N25" s="439">
        <v>0</v>
      </c>
      <c r="O25" s="439">
        <v>262.13</v>
      </c>
      <c r="P25" s="439">
        <f t="shared" si="0"/>
        <v>2355.79</v>
      </c>
    </row>
    <row r="26" spans="1:16" s="320" customFormat="1">
      <c r="A26" s="384" t="s">
        <v>864</v>
      </c>
      <c r="B26" s="413" t="s">
        <v>516</v>
      </c>
      <c r="C26" s="414">
        <v>4974949497</v>
      </c>
      <c r="D26" s="415" t="s">
        <v>536</v>
      </c>
      <c r="E26" s="421" t="s">
        <v>521</v>
      </c>
      <c r="F26" s="422" t="s">
        <v>682</v>
      </c>
      <c r="G26" s="418" t="s">
        <v>774</v>
      </c>
      <c r="H26" s="419" t="s">
        <v>519</v>
      </c>
      <c r="I26" s="420">
        <v>44</v>
      </c>
      <c r="J26" s="439">
        <v>2500</v>
      </c>
      <c r="K26" s="439">
        <v>0</v>
      </c>
      <c r="L26" s="439">
        <v>0</v>
      </c>
      <c r="M26" s="439">
        <v>242.4</v>
      </c>
      <c r="N26" s="439">
        <v>0</v>
      </c>
      <c r="O26" s="439">
        <v>333.1</v>
      </c>
      <c r="P26" s="439">
        <f t="shared" si="0"/>
        <v>2409.3000000000002</v>
      </c>
    </row>
    <row r="27" spans="1:16" s="320" customFormat="1">
      <c r="A27" s="384" t="s">
        <v>864</v>
      </c>
      <c r="B27" s="413" t="s">
        <v>516</v>
      </c>
      <c r="C27" s="414">
        <v>8901021471</v>
      </c>
      <c r="D27" s="415" t="s">
        <v>537</v>
      </c>
      <c r="E27" s="421" t="s">
        <v>519</v>
      </c>
      <c r="F27" s="422" t="s">
        <v>674</v>
      </c>
      <c r="G27" s="418" t="s">
        <v>774</v>
      </c>
      <c r="H27" s="419" t="s">
        <v>529</v>
      </c>
      <c r="I27" s="420">
        <v>44</v>
      </c>
      <c r="J27" s="439">
        <v>1252.53</v>
      </c>
      <c r="K27" s="439">
        <v>0</v>
      </c>
      <c r="L27" s="439">
        <v>0</v>
      </c>
      <c r="M27" s="439">
        <v>481.22</v>
      </c>
      <c r="N27" s="439">
        <v>0</v>
      </c>
      <c r="O27" s="439">
        <v>216.56</v>
      </c>
      <c r="P27" s="439">
        <f t="shared" si="0"/>
        <v>1517.19</v>
      </c>
    </row>
    <row r="28" spans="1:16" s="320" customFormat="1">
      <c r="A28" s="384" t="s">
        <v>864</v>
      </c>
      <c r="B28" s="413" t="s">
        <v>516</v>
      </c>
      <c r="C28" s="414">
        <v>78272203472</v>
      </c>
      <c r="D28" s="415" t="s">
        <v>538</v>
      </c>
      <c r="E28" s="421" t="s">
        <v>521</v>
      </c>
      <c r="F28" s="417" t="s">
        <v>683</v>
      </c>
      <c r="G28" s="418" t="s">
        <v>774</v>
      </c>
      <c r="H28" s="419" t="s">
        <v>529</v>
      </c>
      <c r="I28" s="420">
        <v>44</v>
      </c>
      <c r="J28" s="439">
        <v>1550</v>
      </c>
      <c r="K28" s="439">
        <v>0</v>
      </c>
      <c r="L28" s="439">
        <v>0</v>
      </c>
      <c r="M28" s="439">
        <v>242.4</v>
      </c>
      <c r="N28" s="439">
        <v>0</v>
      </c>
      <c r="O28" s="439">
        <v>236.13</v>
      </c>
      <c r="P28" s="439">
        <f t="shared" si="0"/>
        <v>1556.27</v>
      </c>
    </row>
    <row r="29" spans="1:16" s="320" customFormat="1">
      <c r="A29" s="384" t="s">
        <v>864</v>
      </c>
      <c r="B29" s="413" t="s">
        <v>516</v>
      </c>
      <c r="C29" s="414">
        <v>44669127420</v>
      </c>
      <c r="D29" s="415" t="s">
        <v>785</v>
      </c>
      <c r="E29" s="421" t="s">
        <v>529</v>
      </c>
      <c r="F29" s="417" t="s">
        <v>776</v>
      </c>
      <c r="G29" s="418" t="s">
        <v>774</v>
      </c>
      <c r="H29" s="419" t="s">
        <v>529</v>
      </c>
      <c r="I29" s="420">
        <v>24</v>
      </c>
      <c r="J29" s="439">
        <v>8000</v>
      </c>
      <c r="K29" s="439">
        <v>0</v>
      </c>
      <c r="L29" s="439">
        <v>0</v>
      </c>
      <c r="M29" s="439">
        <v>1378.02</v>
      </c>
      <c r="N29" s="439">
        <v>0</v>
      </c>
      <c r="O29" s="439">
        <v>1665.46</v>
      </c>
      <c r="P29" s="439">
        <f t="shared" si="0"/>
        <v>7712.56</v>
      </c>
    </row>
    <row r="30" spans="1:16" s="320" customFormat="1">
      <c r="A30" s="384" t="s">
        <v>864</v>
      </c>
      <c r="B30" s="413" t="s">
        <v>516</v>
      </c>
      <c r="C30" s="414">
        <v>2587642442</v>
      </c>
      <c r="D30" s="415" t="s">
        <v>539</v>
      </c>
      <c r="E30" s="421" t="s">
        <v>519</v>
      </c>
      <c r="F30" s="417" t="s">
        <v>678</v>
      </c>
      <c r="G30" s="418" t="s">
        <v>774</v>
      </c>
      <c r="H30" s="419" t="s">
        <v>529</v>
      </c>
      <c r="I30" s="420">
        <v>40</v>
      </c>
      <c r="J30" s="439">
        <v>2200</v>
      </c>
      <c r="K30" s="439">
        <v>0</v>
      </c>
      <c r="L30" s="439">
        <v>0</v>
      </c>
      <c r="M30" s="439">
        <v>309.7</v>
      </c>
      <c r="N30" s="439">
        <v>0</v>
      </c>
      <c r="O30" s="439">
        <v>243.13</v>
      </c>
      <c r="P30" s="439">
        <f t="shared" si="0"/>
        <v>2266.5699999999997</v>
      </c>
    </row>
    <row r="31" spans="1:16" s="320" customFormat="1">
      <c r="A31" s="384" t="s">
        <v>864</v>
      </c>
      <c r="B31" s="413" t="s">
        <v>516</v>
      </c>
      <c r="C31" s="414">
        <v>84767812453</v>
      </c>
      <c r="D31" s="415" t="s">
        <v>786</v>
      </c>
      <c r="E31" s="421" t="s">
        <v>519</v>
      </c>
      <c r="F31" s="417" t="s">
        <v>693</v>
      </c>
      <c r="G31" s="418" t="s">
        <v>774</v>
      </c>
      <c r="H31" s="419" t="s">
        <v>529</v>
      </c>
      <c r="I31" s="420">
        <v>44</v>
      </c>
      <c r="J31" s="439">
        <v>899.77</v>
      </c>
      <c r="K31" s="439">
        <v>0</v>
      </c>
      <c r="L31" s="439">
        <v>0</v>
      </c>
      <c r="M31" s="439">
        <v>105.04</v>
      </c>
      <c r="N31" s="439">
        <v>0</v>
      </c>
      <c r="O31" s="439">
        <v>93.36</v>
      </c>
      <c r="P31" s="439">
        <f t="shared" si="0"/>
        <v>911.44999999999993</v>
      </c>
    </row>
    <row r="32" spans="1:16" s="320" customFormat="1">
      <c r="A32" s="384" t="s">
        <v>864</v>
      </c>
      <c r="B32" s="413" t="s">
        <v>516</v>
      </c>
      <c r="C32" s="414">
        <v>77118162434</v>
      </c>
      <c r="D32" s="415" t="s">
        <v>540</v>
      </c>
      <c r="E32" s="421" t="s">
        <v>519</v>
      </c>
      <c r="F32" s="417" t="s">
        <v>678</v>
      </c>
      <c r="G32" s="418" t="s">
        <v>774</v>
      </c>
      <c r="H32" s="419" t="s">
        <v>529</v>
      </c>
      <c r="I32" s="420">
        <v>40</v>
      </c>
      <c r="J32" s="439">
        <v>2200</v>
      </c>
      <c r="K32" s="439">
        <v>0</v>
      </c>
      <c r="L32" s="439">
        <v>0</v>
      </c>
      <c r="M32" s="439">
        <v>1094.8900000000001</v>
      </c>
      <c r="N32" s="439">
        <v>121</v>
      </c>
      <c r="O32" s="439">
        <v>431.95</v>
      </c>
      <c r="P32" s="439">
        <f t="shared" si="0"/>
        <v>2983.9400000000005</v>
      </c>
    </row>
    <row r="33" spans="1:16" s="320" customFormat="1">
      <c r="A33" s="384" t="s">
        <v>864</v>
      </c>
      <c r="B33" s="413" t="s">
        <v>516</v>
      </c>
      <c r="C33" s="414">
        <v>7940908421</v>
      </c>
      <c r="D33" s="415" t="s">
        <v>541</v>
      </c>
      <c r="E33" s="421" t="s">
        <v>521</v>
      </c>
      <c r="F33" s="417" t="s">
        <v>684</v>
      </c>
      <c r="G33" s="418" t="s">
        <v>774</v>
      </c>
      <c r="H33" s="419" t="s">
        <v>519</v>
      </c>
      <c r="I33" s="420">
        <v>44</v>
      </c>
      <c r="J33" s="439">
        <v>1369.98</v>
      </c>
      <c r="K33" s="439">
        <v>0</v>
      </c>
      <c r="L33" s="439">
        <v>0</v>
      </c>
      <c r="M33" s="439">
        <v>298.87</v>
      </c>
      <c r="N33" s="439">
        <v>0</v>
      </c>
      <c r="O33" s="439">
        <v>154.33000000000001</v>
      </c>
      <c r="P33" s="439">
        <f t="shared" si="0"/>
        <v>1514.52</v>
      </c>
    </row>
    <row r="34" spans="1:16" s="320" customFormat="1">
      <c r="A34" s="384" t="s">
        <v>864</v>
      </c>
      <c r="B34" s="413" t="s">
        <v>516</v>
      </c>
      <c r="C34" s="414">
        <v>9023592409</v>
      </c>
      <c r="D34" s="415" t="s">
        <v>787</v>
      </c>
      <c r="E34" s="421" t="s">
        <v>529</v>
      </c>
      <c r="F34" s="417" t="s">
        <v>788</v>
      </c>
      <c r="G34" s="418" t="s">
        <v>774</v>
      </c>
      <c r="H34" s="419" t="s">
        <v>529</v>
      </c>
      <c r="I34" s="420">
        <v>24</v>
      </c>
      <c r="J34" s="439">
        <v>8000</v>
      </c>
      <c r="K34" s="439">
        <v>0</v>
      </c>
      <c r="L34" s="439">
        <v>0</v>
      </c>
      <c r="M34" s="439">
        <v>1378.02</v>
      </c>
      <c r="N34" s="439">
        <v>0</v>
      </c>
      <c r="O34" s="439">
        <v>2318.17</v>
      </c>
      <c r="P34" s="439">
        <f t="shared" si="0"/>
        <v>7059.85</v>
      </c>
    </row>
    <row r="35" spans="1:16" s="320" customFormat="1">
      <c r="A35" s="384" t="s">
        <v>864</v>
      </c>
      <c r="B35" s="413" t="s">
        <v>516</v>
      </c>
      <c r="C35" s="423">
        <v>7767421406</v>
      </c>
      <c r="D35" s="426" t="s">
        <v>542</v>
      </c>
      <c r="E35" s="421" t="s">
        <v>521</v>
      </c>
      <c r="F35" s="417" t="s">
        <v>685</v>
      </c>
      <c r="G35" s="418" t="s">
        <v>774</v>
      </c>
      <c r="H35" s="419" t="s">
        <v>529</v>
      </c>
      <c r="I35" s="420">
        <v>44</v>
      </c>
      <c r="J35" s="439">
        <v>1212</v>
      </c>
      <c r="K35" s="439">
        <v>0</v>
      </c>
      <c r="L35" s="439">
        <v>0</v>
      </c>
      <c r="M35" s="439">
        <v>533.86</v>
      </c>
      <c r="N35" s="439">
        <v>0</v>
      </c>
      <c r="O35" s="439">
        <v>163.18</v>
      </c>
      <c r="P35" s="439">
        <f t="shared" si="0"/>
        <v>1582.68</v>
      </c>
    </row>
    <row r="36" spans="1:16" s="320" customFormat="1">
      <c r="A36" s="384" t="s">
        <v>864</v>
      </c>
      <c r="B36" s="413" t="s">
        <v>516</v>
      </c>
      <c r="C36" s="414">
        <v>3070942431</v>
      </c>
      <c r="D36" s="415" t="s">
        <v>543</v>
      </c>
      <c r="E36" s="421" t="s">
        <v>519</v>
      </c>
      <c r="F36" s="422" t="s">
        <v>674</v>
      </c>
      <c r="G36" s="418" t="s">
        <v>774</v>
      </c>
      <c r="H36" s="419" t="s">
        <v>529</v>
      </c>
      <c r="I36" s="420">
        <v>44</v>
      </c>
      <c r="J36" s="439">
        <v>1252.53</v>
      </c>
      <c r="K36" s="439">
        <v>0</v>
      </c>
      <c r="L36" s="439">
        <v>0</v>
      </c>
      <c r="M36" s="439">
        <v>367.23</v>
      </c>
      <c r="N36" s="439">
        <v>0</v>
      </c>
      <c r="O36" s="439">
        <v>227.79</v>
      </c>
      <c r="P36" s="439">
        <f t="shared" si="0"/>
        <v>1391.97</v>
      </c>
    </row>
    <row r="37" spans="1:16" s="320" customFormat="1">
      <c r="A37" s="384" t="s">
        <v>864</v>
      </c>
      <c r="B37" s="413" t="s">
        <v>516</v>
      </c>
      <c r="C37" s="414">
        <v>3813611442</v>
      </c>
      <c r="D37" s="415" t="s">
        <v>544</v>
      </c>
      <c r="E37" s="421" t="s">
        <v>519</v>
      </c>
      <c r="F37" s="422" t="s">
        <v>674</v>
      </c>
      <c r="G37" s="418" t="s">
        <v>774</v>
      </c>
      <c r="H37" s="419" t="s">
        <v>529</v>
      </c>
      <c r="I37" s="420">
        <v>44</v>
      </c>
      <c r="J37" s="439">
        <v>1252.53</v>
      </c>
      <c r="K37" s="439">
        <v>0</v>
      </c>
      <c r="L37" s="439">
        <v>0</v>
      </c>
      <c r="M37" s="439">
        <v>367.23</v>
      </c>
      <c r="N37" s="439">
        <v>0</v>
      </c>
      <c r="O37" s="439">
        <v>152.63999999999999</v>
      </c>
      <c r="P37" s="439">
        <f t="shared" si="0"/>
        <v>1467.12</v>
      </c>
    </row>
    <row r="38" spans="1:16" s="320" customFormat="1">
      <c r="A38" s="384" t="s">
        <v>864</v>
      </c>
      <c r="B38" s="413" t="s">
        <v>516</v>
      </c>
      <c r="C38" s="414">
        <v>9090397477</v>
      </c>
      <c r="D38" s="415" t="s">
        <v>545</v>
      </c>
      <c r="E38" s="421" t="s">
        <v>521</v>
      </c>
      <c r="F38" s="422" t="s">
        <v>686</v>
      </c>
      <c r="G38" s="418" t="s">
        <v>774</v>
      </c>
      <c r="H38" s="419" t="s">
        <v>529</v>
      </c>
      <c r="I38" s="420">
        <v>44</v>
      </c>
      <c r="J38" s="439">
        <v>1212</v>
      </c>
      <c r="K38" s="439">
        <v>0</v>
      </c>
      <c r="L38" s="439">
        <v>0</v>
      </c>
      <c r="M38" s="439">
        <v>368.3</v>
      </c>
      <c r="N38" s="439">
        <v>0</v>
      </c>
      <c r="O38" s="439">
        <v>136.94999999999999</v>
      </c>
      <c r="P38" s="439">
        <f t="shared" si="0"/>
        <v>1443.35</v>
      </c>
    </row>
    <row r="39" spans="1:16" s="320" customFormat="1">
      <c r="A39" s="384" t="s">
        <v>864</v>
      </c>
      <c r="B39" s="413" t="s">
        <v>516</v>
      </c>
      <c r="C39" s="414">
        <v>5220895427</v>
      </c>
      <c r="D39" s="415" t="s">
        <v>546</v>
      </c>
      <c r="E39" s="421" t="s">
        <v>521</v>
      </c>
      <c r="F39" s="417" t="s">
        <v>681</v>
      </c>
      <c r="G39" s="418" t="s">
        <v>774</v>
      </c>
      <c r="H39" s="419" t="s">
        <v>529</v>
      </c>
      <c r="I39" s="420">
        <v>44</v>
      </c>
      <c r="J39" s="439">
        <v>1212</v>
      </c>
      <c r="K39" s="439">
        <v>0</v>
      </c>
      <c r="L39" s="439">
        <v>0</v>
      </c>
      <c r="M39" s="439">
        <v>368.3</v>
      </c>
      <c r="N39" s="439">
        <v>0</v>
      </c>
      <c r="O39" s="439">
        <v>209.67</v>
      </c>
      <c r="P39" s="439">
        <f t="shared" si="0"/>
        <v>1370.6299999999999</v>
      </c>
    </row>
    <row r="40" spans="1:16" s="320" customFormat="1">
      <c r="A40" s="384" t="s">
        <v>864</v>
      </c>
      <c r="B40" s="413" t="s">
        <v>516</v>
      </c>
      <c r="C40" s="414">
        <v>4411940442</v>
      </c>
      <c r="D40" s="415" t="s">
        <v>547</v>
      </c>
      <c r="E40" s="421" t="s">
        <v>521</v>
      </c>
      <c r="F40" s="422" t="s">
        <v>686</v>
      </c>
      <c r="G40" s="418" t="s">
        <v>774</v>
      </c>
      <c r="H40" s="419" t="s">
        <v>529</v>
      </c>
      <c r="I40" s="420">
        <v>44</v>
      </c>
      <c r="J40" s="439">
        <v>1212</v>
      </c>
      <c r="K40" s="439">
        <v>0</v>
      </c>
      <c r="L40" s="439">
        <v>0</v>
      </c>
      <c r="M40" s="439">
        <v>363.84</v>
      </c>
      <c r="N40" s="439">
        <v>0</v>
      </c>
      <c r="O40" s="439">
        <v>220.6</v>
      </c>
      <c r="P40" s="439">
        <f t="shared" si="0"/>
        <v>1355.24</v>
      </c>
    </row>
    <row r="41" spans="1:16" s="320" customFormat="1">
      <c r="A41" s="384" t="s">
        <v>864</v>
      </c>
      <c r="B41" s="413" t="s">
        <v>516</v>
      </c>
      <c r="C41" s="423">
        <v>3640160436</v>
      </c>
      <c r="D41" s="426" t="s">
        <v>687</v>
      </c>
      <c r="E41" s="421" t="s">
        <v>519</v>
      </c>
      <c r="F41" s="417" t="s">
        <v>678</v>
      </c>
      <c r="G41" s="418" t="s">
        <v>774</v>
      </c>
      <c r="H41" s="419" t="s">
        <v>529</v>
      </c>
      <c r="I41" s="420">
        <v>40</v>
      </c>
      <c r="J41" s="439">
        <v>2200</v>
      </c>
      <c r="K41" s="439">
        <v>0</v>
      </c>
      <c r="L41" s="439">
        <v>0</v>
      </c>
      <c r="M41" s="439">
        <v>456.54</v>
      </c>
      <c r="N41" s="439">
        <v>0</v>
      </c>
      <c r="O41" s="439">
        <v>270.44</v>
      </c>
      <c r="P41" s="439">
        <f t="shared" si="0"/>
        <v>2386.1</v>
      </c>
    </row>
    <row r="42" spans="1:16" s="320" customFormat="1">
      <c r="A42" s="384" t="s">
        <v>864</v>
      </c>
      <c r="B42" s="413" t="s">
        <v>516</v>
      </c>
      <c r="C42" s="423">
        <v>9916272450</v>
      </c>
      <c r="D42" s="426" t="s">
        <v>789</v>
      </c>
      <c r="E42" s="421" t="s">
        <v>529</v>
      </c>
      <c r="F42" s="417" t="s">
        <v>788</v>
      </c>
      <c r="G42" s="418" t="s">
        <v>774</v>
      </c>
      <c r="H42" s="419" t="s">
        <v>529</v>
      </c>
      <c r="I42" s="420">
        <v>24</v>
      </c>
      <c r="J42" s="439">
        <v>8000</v>
      </c>
      <c r="K42" s="439">
        <v>0</v>
      </c>
      <c r="L42" s="439">
        <v>0</v>
      </c>
      <c r="M42" s="439">
        <v>1378.02</v>
      </c>
      <c r="N42" s="439">
        <v>0</v>
      </c>
      <c r="O42" s="439">
        <v>1717.6</v>
      </c>
      <c r="P42" s="439">
        <f t="shared" si="0"/>
        <v>7660.42</v>
      </c>
    </row>
    <row r="43" spans="1:16" s="320" customFormat="1">
      <c r="A43" s="384" t="s">
        <v>864</v>
      </c>
      <c r="B43" s="413" t="s">
        <v>516</v>
      </c>
      <c r="C43" s="423">
        <v>57749027572</v>
      </c>
      <c r="D43" s="427" t="s">
        <v>688</v>
      </c>
      <c r="E43" s="421" t="s">
        <v>521</v>
      </c>
      <c r="F43" s="417" t="s">
        <v>689</v>
      </c>
      <c r="G43" s="418" t="s">
        <v>774</v>
      </c>
      <c r="H43" s="419" t="s">
        <v>519</v>
      </c>
      <c r="I43" s="420">
        <v>44</v>
      </c>
      <c r="J43" s="439">
        <v>12000</v>
      </c>
      <c r="K43" s="439">
        <v>0</v>
      </c>
      <c r="L43" s="439">
        <v>0</v>
      </c>
      <c r="M43" s="439">
        <v>242.4</v>
      </c>
      <c r="N43" s="439">
        <v>0</v>
      </c>
      <c r="O43" s="439">
        <v>3337.88</v>
      </c>
      <c r="P43" s="439">
        <f t="shared" si="0"/>
        <v>8904.52</v>
      </c>
    </row>
    <row r="44" spans="1:16" s="320" customFormat="1">
      <c r="A44" s="384" t="s">
        <v>864</v>
      </c>
      <c r="B44" s="413" t="s">
        <v>516</v>
      </c>
      <c r="C44" s="414">
        <v>2839751488</v>
      </c>
      <c r="D44" s="415" t="s">
        <v>548</v>
      </c>
      <c r="E44" s="421" t="s">
        <v>521</v>
      </c>
      <c r="F44" s="422" t="s">
        <v>690</v>
      </c>
      <c r="G44" s="418" t="s">
        <v>774</v>
      </c>
      <c r="H44" s="419" t="s">
        <v>529</v>
      </c>
      <c r="I44" s="420">
        <v>44</v>
      </c>
      <c r="J44" s="439">
        <v>1368.29</v>
      </c>
      <c r="K44" s="439">
        <v>0</v>
      </c>
      <c r="L44" s="439">
        <v>0</v>
      </c>
      <c r="M44" s="439">
        <v>376.89</v>
      </c>
      <c r="N44" s="439">
        <v>0</v>
      </c>
      <c r="O44" s="439">
        <v>248.34</v>
      </c>
      <c r="P44" s="439">
        <f t="shared" si="0"/>
        <v>1496.84</v>
      </c>
    </row>
    <row r="45" spans="1:16" s="320" customFormat="1">
      <c r="A45" s="384" t="s">
        <v>864</v>
      </c>
      <c r="B45" s="413" t="s">
        <v>516</v>
      </c>
      <c r="C45" s="414">
        <v>5519452490</v>
      </c>
      <c r="D45" s="415" t="s">
        <v>549</v>
      </c>
      <c r="E45" s="421" t="s">
        <v>521</v>
      </c>
      <c r="F45" s="417" t="s">
        <v>685</v>
      </c>
      <c r="G45" s="418" t="s">
        <v>774</v>
      </c>
      <c r="H45" s="419" t="s">
        <v>529</v>
      </c>
      <c r="I45" s="420">
        <v>44</v>
      </c>
      <c r="J45" s="439">
        <v>1212</v>
      </c>
      <c r="K45" s="439">
        <v>0</v>
      </c>
      <c r="L45" s="439">
        <v>0</v>
      </c>
      <c r="M45" s="439">
        <v>242.4</v>
      </c>
      <c r="N45" s="439">
        <v>0</v>
      </c>
      <c r="O45" s="439">
        <v>209.67</v>
      </c>
      <c r="P45" s="439">
        <f t="shared" si="0"/>
        <v>1244.73</v>
      </c>
    </row>
    <row r="46" spans="1:16" s="320" customFormat="1">
      <c r="A46" s="384" t="s">
        <v>864</v>
      </c>
      <c r="B46" s="413" t="s">
        <v>516</v>
      </c>
      <c r="C46" s="414">
        <v>9607793455</v>
      </c>
      <c r="D46" s="415" t="s">
        <v>550</v>
      </c>
      <c r="E46" s="421" t="s">
        <v>521</v>
      </c>
      <c r="F46" s="417" t="s">
        <v>691</v>
      </c>
      <c r="G46" s="418" t="s">
        <v>774</v>
      </c>
      <c r="H46" s="419" t="s">
        <v>519</v>
      </c>
      <c r="I46" s="420">
        <v>44</v>
      </c>
      <c r="J46" s="439">
        <v>1212</v>
      </c>
      <c r="K46" s="439">
        <v>0</v>
      </c>
      <c r="L46" s="439">
        <v>0</v>
      </c>
      <c r="M46" s="439">
        <v>1117.93</v>
      </c>
      <c r="N46" s="439">
        <v>0</v>
      </c>
      <c r="O46" s="439">
        <v>306.05</v>
      </c>
      <c r="P46" s="439">
        <f t="shared" si="0"/>
        <v>2023.8800000000003</v>
      </c>
    </row>
    <row r="47" spans="1:16" s="320" customFormat="1">
      <c r="A47" s="384" t="s">
        <v>864</v>
      </c>
      <c r="B47" s="413" t="s">
        <v>516</v>
      </c>
      <c r="C47" s="423">
        <v>9630838486</v>
      </c>
      <c r="D47" s="428" t="s">
        <v>551</v>
      </c>
      <c r="E47" s="421" t="s">
        <v>519</v>
      </c>
      <c r="F47" s="422" t="s">
        <v>692</v>
      </c>
      <c r="G47" s="418" t="s">
        <v>774</v>
      </c>
      <c r="H47" s="419" t="s">
        <v>529</v>
      </c>
      <c r="I47" s="420">
        <v>26</v>
      </c>
      <c r="J47" s="439">
        <v>0</v>
      </c>
      <c r="K47" s="439">
        <v>0</v>
      </c>
      <c r="L47" s="439">
        <v>0</v>
      </c>
      <c r="M47" s="440">
        <v>7478.4</v>
      </c>
      <c r="N47" s="440">
        <v>567.04</v>
      </c>
      <c r="O47" s="440">
        <v>2993.44</v>
      </c>
      <c r="P47" s="440">
        <f t="shared" si="0"/>
        <v>5052</v>
      </c>
    </row>
    <row r="48" spans="1:16" s="320" customFormat="1">
      <c r="A48" s="384" t="s">
        <v>864</v>
      </c>
      <c r="B48" s="413" t="s">
        <v>516</v>
      </c>
      <c r="C48" s="414">
        <v>7218074456</v>
      </c>
      <c r="D48" s="429" t="s">
        <v>552</v>
      </c>
      <c r="E48" s="421" t="s">
        <v>519</v>
      </c>
      <c r="F48" s="422" t="s">
        <v>674</v>
      </c>
      <c r="G48" s="418" t="s">
        <v>774</v>
      </c>
      <c r="H48" s="419" t="s">
        <v>529</v>
      </c>
      <c r="I48" s="420">
        <v>44</v>
      </c>
      <c r="J48" s="439">
        <v>0</v>
      </c>
      <c r="K48" s="439">
        <v>0</v>
      </c>
      <c r="L48" s="439">
        <v>0</v>
      </c>
      <c r="M48" s="440">
        <v>652.69000000000005</v>
      </c>
      <c r="N48" s="440">
        <v>0</v>
      </c>
      <c r="O48" s="440">
        <v>490.32</v>
      </c>
      <c r="P48" s="440">
        <f t="shared" si="0"/>
        <v>162.37000000000006</v>
      </c>
    </row>
    <row r="49" spans="1:16" s="320" customFormat="1">
      <c r="A49" s="384" t="s">
        <v>864</v>
      </c>
      <c r="B49" s="413" t="s">
        <v>516</v>
      </c>
      <c r="C49" s="414">
        <v>13600688480</v>
      </c>
      <c r="D49" s="415" t="s">
        <v>553</v>
      </c>
      <c r="E49" s="421" t="s">
        <v>521</v>
      </c>
      <c r="F49" s="430" t="s">
        <v>691</v>
      </c>
      <c r="G49" s="418" t="s">
        <v>774</v>
      </c>
      <c r="H49" s="419" t="s">
        <v>529</v>
      </c>
      <c r="I49" s="420">
        <v>44</v>
      </c>
      <c r="J49" s="439">
        <v>1212</v>
      </c>
      <c r="K49" s="439">
        <v>0</v>
      </c>
      <c r="L49" s="439">
        <v>0</v>
      </c>
      <c r="M49" s="439">
        <v>278.27</v>
      </c>
      <c r="N49" s="439">
        <v>0</v>
      </c>
      <c r="O49" s="439">
        <v>350.46</v>
      </c>
      <c r="P49" s="439">
        <f t="shared" si="0"/>
        <v>1139.81</v>
      </c>
    </row>
    <row r="50" spans="1:16" s="320" customFormat="1">
      <c r="A50" s="384" t="s">
        <v>864</v>
      </c>
      <c r="B50" s="413" t="s">
        <v>516</v>
      </c>
      <c r="C50" s="414">
        <v>3984331436</v>
      </c>
      <c r="D50" s="415" t="s">
        <v>554</v>
      </c>
      <c r="E50" s="421" t="s">
        <v>519</v>
      </c>
      <c r="F50" s="417" t="s">
        <v>678</v>
      </c>
      <c r="G50" s="418" t="s">
        <v>774</v>
      </c>
      <c r="H50" s="419" t="s">
        <v>529</v>
      </c>
      <c r="I50" s="420">
        <v>40</v>
      </c>
      <c r="J50" s="439">
        <v>2200</v>
      </c>
      <c r="K50" s="439">
        <v>0</v>
      </c>
      <c r="L50" s="439">
        <v>0</v>
      </c>
      <c r="M50" s="439">
        <v>444.3</v>
      </c>
      <c r="N50" s="439">
        <v>0</v>
      </c>
      <c r="O50" s="439">
        <v>253.94</v>
      </c>
      <c r="P50" s="439">
        <f t="shared" si="0"/>
        <v>2390.36</v>
      </c>
    </row>
    <row r="51" spans="1:16" s="320" customFormat="1">
      <c r="A51" s="384" t="s">
        <v>864</v>
      </c>
      <c r="B51" s="413" t="s">
        <v>516</v>
      </c>
      <c r="C51" s="423">
        <v>798726466</v>
      </c>
      <c r="D51" s="424" t="s">
        <v>555</v>
      </c>
      <c r="E51" s="421" t="s">
        <v>519</v>
      </c>
      <c r="F51" s="417" t="s">
        <v>633</v>
      </c>
      <c r="G51" s="418" t="s">
        <v>774</v>
      </c>
      <c r="H51" s="419" t="s">
        <v>529</v>
      </c>
      <c r="I51" s="420">
        <v>24</v>
      </c>
      <c r="J51" s="439">
        <v>2215.5700000000002</v>
      </c>
      <c r="K51" s="439">
        <v>0</v>
      </c>
      <c r="L51" s="439">
        <v>0</v>
      </c>
      <c r="M51" s="439">
        <v>1028.68</v>
      </c>
      <c r="N51" s="439">
        <v>0</v>
      </c>
      <c r="O51" s="439">
        <v>403.15</v>
      </c>
      <c r="P51" s="439">
        <f t="shared" si="0"/>
        <v>2841.1</v>
      </c>
    </row>
    <row r="52" spans="1:16" s="320" customFormat="1">
      <c r="A52" s="384" t="s">
        <v>864</v>
      </c>
      <c r="B52" s="413" t="s">
        <v>516</v>
      </c>
      <c r="C52" s="414">
        <v>8771945482</v>
      </c>
      <c r="D52" s="415" t="s">
        <v>556</v>
      </c>
      <c r="E52" s="421" t="s">
        <v>519</v>
      </c>
      <c r="F52" s="417" t="s">
        <v>693</v>
      </c>
      <c r="G52" s="418" t="s">
        <v>774</v>
      </c>
      <c r="H52" s="419" t="s">
        <v>529</v>
      </c>
      <c r="I52" s="420">
        <v>44</v>
      </c>
      <c r="J52" s="439">
        <v>2076.15</v>
      </c>
      <c r="K52" s="439">
        <v>0</v>
      </c>
      <c r="L52" s="439">
        <v>0</v>
      </c>
      <c r="M52" s="439">
        <v>242.4</v>
      </c>
      <c r="N52" s="439">
        <v>0</v>
      </c>
      <c r="O52" s="439">
        <v>373.38</v>
      </c>
      <c r="P52" s="439">
        <f t="shared" si="0"/>
        <v>1945.17</v>
      </c>
    </row>
    <row r="53" spans="1:16" s="320" customFormat="1">
      <c r="A53" s="384" t="s">
        <v>864</v>
      </c>
      <c r="B53" s="413" t="s">
        <v>516</v>
      </c>
      <c r="C53" s="414">
        <v>7190729488</v>
      </c>
      <c r="D53" s="415" t="s">
        <v>557</v>
      </c>
      <c r="E53" s="421" t="s">
        <v>521</v>
      </c>
      <c r="F53" s="417" t="s">
        <v>675</v>
      </c>
      <c r="G53" s="418" t="s">
        <v>774</v>
      </c>
      <c r="H53" s="419" t="s">
        <v>529</v>
      </c>
      <c r="I53" s="420">
        <v>44</v>
      </c>
      <c r="J53" s="439">
        <v>1212</v>
      </c>
      <c r="K53" s="439">
        <v>0</v>
      </c>
      <c r="L53" s="439">
        <v>0</v>
      </c>
      <c r="M53" s="439">
        <v>242.4</v>
      </c>
      <c r="N53" s="439">
        <v>0</v>
      </c>
      <c r="O53" s="439">
        <v>136.94999999999999</v>
      </c>
      <c r="P53" s="439">
        <f t="shared" si="0"/>
        <v>1317.45</v>
      </c>
    </row>
    <row r="54" spans="1:16" s="320" customFormat="1">
      <c r="A54" s="384" t="s">
        <v>864</v>
      </c>
      <c r="B54" s="413" t="s">
        <v>516</v>
      </c>
      <c r="C54" s="414">
        <v>3482060460</v>
      </c>
      <c r="D54" s="415" t="s">
        <v>558</v>
      </c>
      <c r="E54" s="421" t="s">
        <v>521</v>
      </c>
      <c r="F54" s="417" t="s">
        <v>690</v>
      </c>
      <c r="G54" s="418" t="s">
        <v>774</v>
      </c>
      <c r="H54" s="419" t="s">
        <v>529</v>
      </c>
      <c r="I54" s="420">
        <v>44</v>
      </c>
      <c r="J54" s="439">
        <v>1368.29</v>
      </c>
      <c r="K54" s="439">
        <v>0</v>
      </c>
      <c r="L54" s="439">
        <v>0</v>
      </c>
      <c r="M54" s="439">
        <v>376.89</v>
      </c>
      <c r="N54" s="439">
        <v>0</v>
      </c>
      <c r="O54" s="439">
        <v>248.35</v>
      </c>
      <c r="P54" s="439">
        <f t="shared" si="0"/>
        <v>1496.83</v>
      </c>
    </row>
    <row r="55" spans="1:16" s="320" customFormat="1">
      <c r="A55" s="384" t="s">
        <v>864</v>
      </c>
      <c r="B55" s="413" t="s">
        <v>516</v>
      </c>
      <c r="C55" s="414">
        <v>39960544400</v>
      </c>
      <c r="D55" s="415" t="s">
        <v>559</v>
      </c>
      <c r="E55" s="421" t="s">
        <v>519</v>
      </c>
      <c r="F55" s="417" t="s">
        <v>633</v>
      </c>
      <c r="G55" s="418" t="s">
        <v>774</v>
      </c>
      <c r="H55" s="419" t="s">
        <v>529</v>
      </c>
      <c r="I55" s="420">
        <v>44</v>
      </c>
      <c r="J55" s="439">
        <v>2215.5700000000002</v>
      </c>
      <c r="K55" s="439">
        <v>0</v>
      </c>
      <c r="L55" s="439">
        <v>0</v>
      </c>
      <c r="M55" s="439">
        <v>1099.9100000000001</v>
      </c>
      <c r="N55" s="439">
        <v>0</v>
      </c>
      <c r="O55" s="439">
        <v>403.34</v>
      </c>
      <c r="P55" s="439">
        <f t="shared" si="0"/>
        <v>2912.1400000000003</v>
      </c>
    </row>
    <row r="56" spans="1:16" s="307" customFormat="1">
      <c r="A56" s="384" t="s">
        <v>864</v>
      </c>
      <c r="B56" s="413" t="s">
        <v>516</v>
      </c>
      <c r="C56" s="414">
        <v>6657901470</v>
      </c>
      <c r="D56" s="415" t="s">
        <v>560</v>
      </c>
      <c r="E56" s="421" t="s">
        <v>519</v>
      </c>
      <c r="F56" s="422" t="s">
        <v>674</v>
      </c>
      <c r="G56" s="418" t="s">
        <v>774</v>
      </c>
      <c r="H56" s="419" t="s">
        <v>529</v>
      </c>
      <c r="I56" s="420">
        <v>44</v>
      </c>
      <c r="J56" s="439">
        <v>1252.53</v>
      </c>
      <c r="K56" s="439">
        <v>0</v>
      </c>
      <c r="L56" s="439">
        <v>0</v>
      </c>
      <c r="M56" s="439">
        <v>242.4</v>
      </c>
      <c r="N56" s="439">
        <v>0</v>
      </c>
      <c r="O56" s="439">
        <v>216.56</v>
      </c>
      <c r="P56" s="439">
        <f t="shared" si="0"/>
        <v>1278.3700000000001</v>
      </c>
    </row>
    <row r="57" spans="1:16" s="308" customFormat="1">
      <c r="A57" s="384" t="s">
        <v>864</v>
      </c>
      <c r="B57" s="413" t="s">
        <v>516</v>
      </c>
      <c r="C57" s="414">
        <v>10274174421</v>
      </c>
      <c r="D57" s="415" t="s">
        <v>561</v>
      </c>
      <c r="E57" s="421" t="s">
        <v>521</v>
      </c>
      <c r="F57" s="417" t="s">
        <v>681</v>
      </c>
      <c r="G57" s="418" t="s">
        <v>774</v>
      </c>
      <c r="H57" s="419" t="s">
        <v>529</v>
      </c>
      <c r="I57" s="420">
        <v>44</v>
      </c>
      <c r="J57" s="439">
        <v>1212</v>
      </c>
      <c r="K57" s="439">
        <v>0</v>
      </c>
      <c r="L57" s="439">
        <v>0</v>
      </c>
      <c r="M57" s="439">
        <v>242.4</v>
      </c>
      <c r="N57" s="439">
        <v>0</v>
      </c>
      <c r="O57" s="439">
        <v>209.67</v>
      </c>
      <c r="P57" s="439">
        <f t="shared" si="0"/>
        <v>1244.73</v>
      </c>
    </row>
    <row r="58" spans="1:16" s="308" customFormat="1">
      <c r="A58" s="384" t="s">
        <v>864</v>
      </c>
      <c r="B58" s="413" t="s">
        <v>516</v>
      </c>
      <c r="C58" s="414">
        <v>8625628486</v>
      </c>
      <c r="D58" s="415" t="s">
        <v>562</v>
      </c>
      <c r="E58" s="421" t="s">
        <v>521</v>
      </c>
      <c r="F58" s="422" t="s">
        <v>694</v>
      </c>
      <c r="G58" s="418" t="s">
        <v>774</v>
      </c>
      <c r="H58" s="419" t="s">
        <v>519</v>
      </c>
      <c r="I58" s="420">
        <v>44</v>
      </c>
      <c r="J58" s="439">
        <v>1400</v>
      </c>
      <c r="K58" s="439">
        <v>0</v>
      </c>
      <c r="L58" s="439">
        <v>0</v>
      </c>
      <c r="M58" s="439">
        <v>424.77</v>
      </c>
      <c r="N58" s="439">
        <v>0</v>
      </c>
      <c r="O58" s="439">
        <v>241.63</v>
      </c>
      <c r="P58" s="439">
        <f t="shared" si="0"/>
        <v>1583.1399999999999</v>
      </c>
    </row>
    <row r="59" spans="1:16" s="308" customFormat="1">
      <c r="A59" s="384" t="s">
        <v>864</v>
      </c>
      <c r="B59" s="413" t="s">
        <v>516</v>
      </c>
      <c r="C59" s="414">
        <v>810359421</v>
      </c>
      <c r="D59" s="415" t="s">
        <v>563</v>
      </c>
      <c r="E59" s="421" t="s">
        <v>519</v>
      </c>
      <c r="F59" s="417" t="s">
        <v>693</v>
      </c>
      <c r="G59" s="418" t="s">
        <v>774</v>
      </c>
      <c r="H59" s="419" t="s">
        <v>529</v>
      </c>
      <c r="I59" s="420">
        <v>30</v>
      </c>
      <c r="J59" s="439">
        <v>2076.15</v>
      </c>
      <c r="K59" s="439">
        <v>0</v>
      </c>
      <c r="L59" s="439">
        <v>0</v>
      </c>
      <c r="M59" s="439">
        <v>2584.9899999999998</v>
      </c>
      <c r="N59" s="439">
        <v>0</v>
      </c>
      <c r="O59" s="439">
        <v>832.91</v>
      </c>
      <c r="P59" s="439">
        <f t="shared" si="0"/>
        <v>3828.2299999999996</v>
      </c>
    </row>
    <row r="60" spans="1:16" s="308" customFormat="1">
      <c r="A60" s="384" t="s">
        <v>864</v>
      </c>
      <c r="B60" s="413" t="s">
        <v>516</v>
      </c>
      <c r="C60" s="414">
        <v>8031934401</v>
      </c>
      <c r="D60" s="415" t="s">
        <v>695</v>
      </c>
      <c r="E60" s="421" t="s">
        <v>519</v>
      </c>
      <c r="F60" s="417" t="s">
        <v>633</v>
      </c>
      <c r="G60" s="418" t="s">
        <v>774</v>
      </c>
      <c r="H60" s="419" t="s">
        <v>529</v>
      </c>
      <c r="I60" s="420">
        <v>24</v>
      </c>
      <c r="J60" s="439">
        <v>2215.5700000000002</v>
      </c>
      <c r="K60" s="439">
        <v>0</v>
      </c>
      <c r="L60" s="439">
        <v>0</v>
      </c>
      <c r="M60" s="439">
        <v>1099.9100000000001</v>
      </c>
      <c r="N60" s="439">
        <v>0</v>
      </c>
      <c r="O60" s="439">
        <v>421.1</v>
      </c>
      <c r="P60" s="439">
        <f t="shared" si="0"/>
        <v>2894.3800000000006</v>
      </c>
    </row>
    <row r="61" spans="1:16" s="308" customFormat="1">
      <c r="A61" s="384" t="s">
        <v>864</v>
      </c>
      <c r="B61" s="413" t="s">
        <v>516</v>
      </c>
      <c r="C61" s="414">
        <v>4620775436</v>
      </c>
      <c r="D61" s="415" t="s">
        <v>790</v>
      </c>
      <c r="E61" s="421" t="s">
        <v>519</v>
      </c>
      <c r="F61" s="417" t="s">
        <v>692</v>
      </c>
      <c r="G61" s="418" t="s">
        <v>774</v>
      </c>
      <c r="H61" s="419" t="s">
        <v>529</v>
      </c>
      <c r="I61" s="420">
        <v>44</v>
      </c>
      <c r="J61" s="439">
        <v>1020.67</v>
      </c>
      <c r="K61" s="439">
        <v>0</v>
      </c>
      <c r="L61" s="439">
        <v>0</v>
      </c>
      <c r="M61" s="439">
        <v>109.08</v>
      </c>
      <c r="N61" s="439">
        <v>0</v>
      </c>
      <c r="O61" s="439">
        <v>89.83</v>
      </c>
      <c r="P61" s="439">
        <f t="shared" si="0"/>
        <v>1039.92</v>
      </c>
    </row>
    <row r="62" spans="1:16" s="308" customFormat="1">
      <c r="A62" s="384" t="s">
        <v>864</v>
      </c>
      <c r="B62" s="413" t="s">
        <v>516</v>
      </c>
      <c r="C62" s="423">
        <v>61087300487</v>
      </c>
      <c r="D62" s="426" t="s">
        <v>564</v>
      </c>
      <c r="E62" s="421" t="s">
        <v>519</v>
      </c>
      <c r="F62" s="422" t="s">
        <v>674</v>
      </c>
      <c r="G62" s="418" t="s">
        <v>774</v>
      </c>
      <c r="H62" s="419" t="s">
        <v>529</v>
      </c>
      <c r="I62" s="420">
        <v>44</v>
      </c>
      <c r="J62" s="439">
        <v>1252.53</v>
      </c>
      <c r="K62" s="439">
        <v>0</v>
      </c>
      <c r="L62" s="439">
        <v>0</v>
      </c>
      <c r="M62" s="439">
        <v>242.4</v>
      </c>
      <c r="N62" s="439">
        <v>0</v>
      </c>
      <c r="O62" s="439">
        <v>216.56</v>
      </c>
      <c r="P62" s="439">
        <f t="shared" si="0"/>
        <v>1278.3700000000001</v>
      </c>
    </row>
    <row r="63" spans="1:16" s="308" customFormat="1">
      <c r="A63" s="384" t="s">
        <v>864</v>
      </c>
      <c r="B63" s="413" t="s">
        <v>516</v>
      </c>
      <c r="C63" s="414">
        <v>92120482420</v>
      </c>
      <c r="D63" s="415" t="s">
        <v>565</v>
      </c>
      <c r="E63" s="421" t="s">
        <v>519</v>
      </c>
      <c r="F63" s="430" t="s">
        <v>674</v>
      </c>
      <c r="G63" s="418" t="s">
        <v>774</v>
      </c>
      <c r="H63" s="419" t="s">
        <v>529</v>
      </c>
      <c r="I63" s="420">
        <v>44</v>
      </c>
      <c r="J63" s="439">
        <v>1252.53</v>
      </c>
      <c r="K63" s="439">
        <v>0</v>
      </c>
      <c r="L63" s="439">
        <v>0</v>
      </c>
      <c r="M63" s="439">
        <v>342.27</v>
      </c>
      <c r="N63" s="439">
        <v>0</v>
      </c>
      <c r="O63" s="439">
        <v>225.55</v>
      </c>
      <c r="P63" s="439">
        <f t="shared" si="0"/>
        <v>1369.25</v>
      </c>
    </row>
    <row r="64" spans="1:16" s="308" customFormat="1">
      <c r="A64" s="384" t="s">
        <v>864</v>
      </c>
      <c r="B64" s="413" t="s">
        <v>516</v>
      </c>
      <c r="C64" s="423">
        <v>4995622403</v>
      </c>
      <c r="D64" s="426" t="s">
        <v>566</v>
      </c>
      <c r="E64" s="421" t="s">
        <v>519</v>
      </c>
      <c r="F64" s="417" t="s">
        <v>674</v>
      </c>
      <c r="G64" s="418" t="s">
        <v>774</v>
      </c>
      <c r="H64" s="419" t="s">
        <v>529</v>
      </c>
      <c r="I64" s="420">
        <v>44</v>
      </c>
      <c r="J64" s="439">
        <v>1252.53</v>
      </c>
      <c r="K64" s="439">
        <v>0</v>
      </c>
      <c r="L64" s="439">
        <v>0</v>
      </c>
      <c r="M64" s="439">
        <v>279.85000000000002</v>
      </c>
      <c r="N64" s="439">
        <v>0</v>
      </c>
      <c r="O64" s="439">
        <v>219.93</v>
      </c>
      <c r="P64" s="439">
        <f t="shared" si="0"/>
        <v>1312.45</v>
      </c>
    </row>
    <row r="65" spans="1:16" s="308" customFormat="1">
      <c r="A65" s="384" t="s">
        <v>864</v>
      </c>
      <c r="B65" s="413" t="s">
        <v>516</v>
      </c>
      <c r="C65" s="423">
        <v>86566539468</v>
      </c>
      <c r="D65" s="426" t="s">
        <v>791</v>
      </c>
      <c r="E65" s="421" t="s">
        <v>521</v>
      </c>
      <c r="F65" s="417" t="s">
        <v>694</v>
      </c>
      <c r="G65" s="418" t="s">
        <v>774</v>
      </c>
      <c r="H65" s="419" t="s">
        <v>529</v>
      </c>
      <c r="I65" s="420">
        <v>44</v>
      </c>
      <c r="J65" s="439">
        <v>746.67</v>
      </c>
      <c r="K65" s="439">
        <v>0</v>
      </c>
      <c r="L65" s="439">
        <v>0</v>
      </c>
      <c r="M65" s="439">
        <v>129.28</v>
      </c>
      <c r="N65" s="439">
        <v>0</v>
      </c>
      <c r="O65" s="439">
        <v>125.42</v>
      </c>
      <c r="P65" s="439">
        <f t="shared" si="0"/>
        <v>750.53</v>
      </c>
    </row>
    <row r="66" spans="1:16" s="308" customFormat="1">
      <c r="A66" s="384" t="s">
        <v>864</v>
      </c>
      <c r="B66" s="413" t="s">
        <v>516</v>
      </c>
      <c r="C66" s="414">
        <v>3825030407</v>
      </c>
      <c r="D66" s="415" t="s">
        <v>567</v>
      </c>
      <c r="E66" s="421" t="s">
        <v>519</v>
      </c>
      <c r="F66" s="417" t="s">
        <v>680</v>
      </c>
      <c r="G66" s="418" t="s">
        <v>774</v>
      </c>
      <c r="H66" s="419" t="s">
        <v>529</v>
      </c>
      <c r="I66" s="420">
        <v>44</v>
      </c>
      <c r="J66" s="439">
        <v>1252.53</v>
      </c>
      <c r="K66" s="439">
        <v>0</v>
      </c>
      <c r="L66" s="439">
        <v>0</v>
      </c>
      <c r="M66" s="439">
        <v>367.23</v>
      </c>
      <c r="N66" s="439">
        <v>0</v>
      </c>
      <c r="O66" s="439">
        <v>152.63999999999999</v>
      </c>
      <c r="P66" s="439">
        <f t="shared" si="0"/>
        <v>1467.12</v>
      </c>
    </row>
    <row r="67" spans="1:16" s="308" customFormat="1">
      <c r="A67" s="384" t="s">
        <v>864</v>
      </c>
      <c r="B67" s="413" t="s">
        <v>516</v>
      </c>
      <c r="C67" s="425">
        <v>3237239429</v>
      </c>
      <c r="D67" s="427" t="s">
        <v>568</v>
      </c>
      <c r="E67" s="421" t="s">
        <v>519</v>
      </c>
      <c r="F67" s="422" t="s">
        <v>678</v>
      </c>
      <c r="G67" s="418" t="s">
        <v>774</v>
      </c>
      <c r="H67" s="419" t="s">
        <v>529</v>
      </c>
      <c r="I67" s="420">
        <v>40</v>
      </c>
      <c r="J67" s="439">
        <v>2200</v>
      </c>
      <c r="K67" s="439">
        <v>0</v>
      </c>
      <c r="L67" s="439">
        <v>0</v>
      </c>
      <c r="M67" s="439">
        <v>444.3</v>
      </c>
      <c r="N67" s="439">
        <v>0</v>
      </c>
      <c r="O67" s="439">
        <v>268.16000000000003</v>
      </c>
      <c r="P67" s="439">
        <f t="shared" si="0"/>
        <v>2376.1400000000003</v>
      </c>
    </row>
    <row r="68" spans="1:16" s="308" customFormat="1">
      <c r="A68" s="384" t="s">
        <v>864</v>
      </c>
      <c r="B68" s="413" t="s">
        <v>516</v>
      </c>
      <c r="C68" s="414">
        <v>7744363442</v>
      </c>
      <c r="D68" s="415" t="s">
        <v>569</v>
      </c>
      <c r="E68" s="421" t="s">
        <v>521</v>
      </c>
      <c r="F68" s="422" t="s">
        <v>681</v>
      </c>
      <c r="G68" s="418" t="s">
        <v>774</v>
      </c>
      <c r="H68" s="419" t="s">
        <v>529</v>
      </c>
      <c r="I68" s="420">
        <v>44</v>
      </c>
      <c r="J68" s="439">
        <v>1212</v>
      </c>
      <c r="K68" s="439">
        <v>0</v>
      </c>
      <c r="L68" s="439">
        <v>0</v>
      </c>
      <c r="M68" s="439">
        <v>242.4</v>
      </c>
      <c r="N68" s="439">
        <v>0</v>
      </c>
      <c r="O68" s="439">
        <v>209.67</v>
      </c>
      <c r="P68" s="439">
        <f t="shared" si="0"/>
        <v>1244.73</v>
      </c>
    </row>
    <row r="69" spans="1:16" s="308" customFormat="1">
      <c r="A69" s="384" t="s">
        <v>864</v>
      </c>
      <c r="B69" s="413" t="s">
        <v>516</v>
      </c>
      <c r="C69" s="431">
        <v>10505042401</v>
      </c>
      <c r="D69" s="426" t="s">
        <v>570</v>
      </c>
      <c r="E69" s="421" t="s">
        <v>519</v>
      </c>
      <c r="F69" s="417" t="s">
        <v>674</v>
      </c>
      <c r="G69" s="418" t="s">
        <v>774</v>
      </c>
      <c r="H69" s="419" t="s">
        <v>529</v>
      </c>
      <c r="I69" s="420">
        <v>44</v>
      </c>
      <c r="J69" s="439">
        <v>1252.53</v>
      </c>
      <c r="K69" s="439">
        <v>0</v>
      </c>
      <c r="L69" s="439">
        <v>0</v>
      </c>
      <c r="M69" s="439">
        <v>398.74</v>
      </c>
      <c r="N69" s="439">
        <v>0</v>
      </c>
      <c r="O69" s="439">
        <v>225.55</v>
      </c>
      <c r="P69" s="439">
        <f t="shared" si="0"/>
        <v>1425.72</v>
      </c>
    </row>
    <row r="70" spans="1:16" s="308" customFormat="1">
      <c r="A70" s="384" t="s">
        <v>864</v>
      </c>
      <c r="B70" s="413" t="s">
        <v>516</v>
      </c>
      <c r="C70" s="414">
        <v>7538262407</v>
      </c>
      <c r="D70" s="415" t="s">
        <v>571</v>
      </c>
      <c r="E70" s="421" t="s">
        <v>519</v>
      </c>
      <c r="F70" s="417" t="s">
        <v>692</v>
      </c>
      <c r="G70" s="418" t="s">
        <v>774</v>
      </c>
      <c r="H70" s="419" t="s">
        <v>529</v>
      </c>
      <c r="I70" s="420">
        <v>26</v>
      </c>
      <c r="J70" s="439">
        <v>3402.23</v>
      </c>
      <c r="K70" s="439">
        <v>0</v>
      </c>
      <c r="L70" s="439">
        <v>0</v>
      </c>
      <c r="M70" s="439">
        <v>1234.1099999999999</v>
      </c>
      <c r="N70" s="439">
        <v>0</v>
      </c>
      <c r="O70" s="439">
        <v>750.69</v>
      </c>
      <c r="P70" s="439">
        <f t="shared" si="0"/>
        <v>3885.65</v>
      </c>
    </row>
    <row r="71" spans="1:16" s="307" customFormat="1">
      <c r="A71" s="384" t="s">
        <v>864</v>
      </c>
      <c r="B71" s="413" t="s">
        <v>516</v>
      </c>
      <c r="C71" s="414">
        <v>3360673484</v>
      </c>
      <c r="D71" s="415" t="s">
        <v>572</v>
      </c>
      <c r="E71" s="421" t="s">
        <v>519</v>
      </c>
      <c r="F71" s="417" t="s">
        <v>674</v>
      </c>
      <c r="G71" s="418" t="s">
        <v>774</v>
      </c>
      <c r="H71" s="419" t="s">
        <v>529</v>
      </c>
      <c r="I71" s="420">
        <v>44</v>
      </c>
      <c r="J71" s="439">
        <v>1252.53</v>
      </c>
      <c r="K71" s="439">
        <v>0</v>
      </c>
      <c r="L71" s="439">
        <v>0</v>
      </c>
      <c r="M71" s="439">
        <v>423.7</v>
      </c>
      <c r="N71" s="439">
        <v>0</v>
      </c>
      <c r="O71" s="439">
        <v>227.79</v>
      </c>
      <c r="P71" s="439">
        <f t="shared" si="0"/>
        <v>1448.44</v>
      </c>
    </row>
    <row r="72" spans="1:16" s="308" customFormat="1">
      <c r="A72" s="384" t="s">
        <v>864</v>
      </c>
      <c r="B72" s="413" t="s">
        <v>516</v>
      </c>
      <c r="C72" s="414">
        <v>77307950430</v>
      </c>
      <c r="D72" s="415" t="s">
        <v>573</v>
      </c>
      <c r="E72" s="421" t="s">
        <v>521</v>
      </c>
      <c r="F72" s="417" t="s">
        <v>681</v>
      </c>
      <c r="G72" s="418" t="s">
        <v>774</v>
      </c>
      <c r="H72" s="419" t="s">
        <v>529</v>
      </c>
      <c r="I72" s="420">
        <v>44</v>
      </c>
      <c r="J72" s="439">
        <v>1212</v>
      </c>
      <c r="K72" s="439">
        <v>0</v>
      </c>
      <c r="L72" s="439">
        <v>0</v>
      </c>
      <c r="M72" s="439">
        <v>339.56</v>
      </c>
      <c r="N72" s="439">
        <v>0</v>
      </c>
      <c r="O72" s="439">
        <v>218.42</v>
      </c>
      <c r="P72" s="439">
        <f t="shared" si="0"/>
        <v>1333.1399999999999</v>
      </c>
    </row>
    <row r="73" spans="1:16" s="306" customFormat="1">
      <c r="A73" s="384" t="s">
        <v>864</v>
      </c>
      <c r="B73" s="413" t="s">
        <v>516</v>
      </c>
      <c r="C73" s="414">
        <v>5060282406</v>
      </c>
      <c r="D73" s="415" t="s">
        <v>574</v>
      </c>
      <c r="E73" s="421" t="s">
        <v>519</v>
      </c>
      <c r="F73" s="417" t="s">
        <v>692</v>
      </c>
      <c r="G73" s="418" t="s">
        <v>774</v>
      </c>
      <c r="H73" s="419" t="s">
        <v>529</v>
      </c>
      <c r="I73" s="420">
        <v>26</v>
      </c>
      <c r="J73" s="439">
        <v>3402.23</v>
      </c>
      <c r="K73" s="439">
        <v>0</v>
      </c>
      <c r="L73" s="439">
        <v>0</v>
      </c>
      <c r="M73" s="439">
        <v>363.6</v>
      </c>
      <c r="N73" s="439">
        <v>0</v>
      </c>
      <c r="O73" s="439">
        <v>535.97</v>
      </c>
      <c r="P73" s="439">
        <f t="shared" si="0"/>
        <v>3229.8599999999997</v>
      </c>
    </row>
    <row r="74" spans="1:16" s="306" customFormat="1">
      <c r="A74" s="384" t="s">
        <v>864</v>
      </c>
      <c r="B74" s="413" t="s">
        <v>516</v>
      </c>
      <c r="C74" s="414">
        <v>10068012438</v>
      </c>
      <c r="D74" s="415" t="s">
        <v>575</v>
      </c>
      <c r="E74" s="421" t="s">
        <v>521</v>
      </c>
      <c r="F74" s="417" t="s">
        <v>675</v>
      </c>
      <c r="G74" s="418" t="s">
        <v>774</v>
      </c>
      <c r="H74" s="419" t="s">
        <v>529</v>
      </c>
      <c r="I74" s="420">
        <v>44</v>
      </c>
      <c r="J74" s="439">
        <v>1212</v>
      </c>
      <c r="K74" s="439">
        <v>0</v>
      </c>
      <c r="L74" s="439">
        <v>0</v>
      </c>
      <c r="M74" s="439">
        <v>461.01</v>
      </c>
      <c r="N74" s="439">
        <v>0</v>
      </c>
      <c r="O74" s="439">
        <v>229.35</v>
      </c>
      <c r="P74" s="439">
        <f t="shared" si="0"/>
        <v>1443.66</v>
      </c>
    </row>
    <row r="75" spans="1:16" s="306" customFormat="1">
      <c r="A75" s="384" t="s">
        <v>864</v>
      </c>
      <c r="B75" s="413" t="s">
        <v>516</v>
      </c>
      <c r="C75" s="414">
        <v>8493083488</v>
      </c>
      <c r="D75" s="415" t="s">
        <v>576</v>
      </c>
      <c r="E75" s="421" t="s">
        <v>529</v>
      </c>
      <c r="F75" s="422" t="s">
        <v>679</v>
      </c>
      <c r="G75" s="418" t="s">
        <v>774</v>
      </c>
      <c r="H75" s="419" t="s">
        <v>529</v>
      </c>
      <c r="I75" s="420">
        <v>12</v>
      </c>
      <c r="J75" s="439">
        <v>2181.6</v>
      </c>
      <c r="K75" s="439">
        <v>0</v>
      </c>
      <c r="L75" s="439">
        <v>0</v>
      </c>
      <c r="M75" s="439">
        <v>436.32</v>
      </c>
      <c r="N75" s="439">
        <v>0</v>
      </c>
      <c r="O75" s="439">
        <v>262.13</v>
      </c>
      <c r="P75" s="439">
        <f t="shared" si="0"/>
        <v>2355.79</v>
      </c>
    </row>
    <row r="76" spans="1:16" s="306" customFormat="1">
      <c r="A76" s="384" t="s">
        <v>864</v>
      </c>
      <c r="B76" s="413" t="s">
        <v>516</v>
      </c>
      <c r="C76" s="414">
        <v>39140016404</v>
      </c>
      <c r="D76" s="415" t="s">
        <v>577</v>
      </c>
      <c r="E76" s="421" t="s">
        <v>529</v>
      </c>
      <c r="F76" s="417" t="s">
        <v>696</v>
      </c>
      <c r="G76" s="418" t="s">
        <v>774</v>
      </c>
      <c r="H76" s="419" t="s">
        <v>519</v>
      </c>
      <c r="I76" s="420">
        <v>44</v>
      </c>
      <c r="J76" s="439">
        <v>18000</v>
      </c>
      <c r="K76" s="439">
        <v>0</v>
      </c>
      <c r="L76" s="439">
        <v>0</v>
      </c>
      <c r="M76" s="439">
        <v>8101.12</v>
      </c>
      <c r="N76" s="439">
        <v>0</v>
      </c>
      <c r="O76" s="439">
        <v>6927.02</v>
      </c>
      <c r="P76" s="439">
        <f t="shared" si="0"/>
        <v>19174.099999999999</v>
      </c>
    </row>
    <row r="77" spans="1:16" s="308" customFormat="1">
      <c r="A77" s="384" t="s">
        <v>864</v>
      </c>
      <c r="B77" s="413" t="s">
        <v>516</v>
      </c>
      <c r="C77" s="423">
        <v>46543214899</v>
      </c>
      <c r="D77" s="426" t="s">
        <v>578</v>
      </c>
      <c r="E77" s="421" t="s">
        <v>521</v>
      </c>
      <c r="F77" s="417" t="s">
        <v>685</v>
      </c>
      <c r="G77" s="418" t="s">
        <v>774</v>
      </c>
      <c r="H77" s="419" t="s">
        <v>529</v>
      </c>
      <c r="I77" s="420">
        <v>44</v>
      </c>
      <c r="J77" s="439">
        <v>1212</v>
      </c>
      <c r="K77" s="439">
        <v>0</v>
      </c>
      <c r="L77" s="439">
        <v>0</v>
      </c>
      <c r="M77" s="439">
        <v>533.86</v>
      </c>
      <c r="N77" s="439">
        <v>0</v>
      </c>
      <c r="O77" s="439">
        <v>235.9</v>
      </c>
      <c r="P77" s="439">
        <f t="shared" si="0"/>
        <v>1509.96</v>
      </c>
    </row>
    <row r="78" spans="1:16" s="308" customFormat="1">
      <c r="A78" s="384" t="s">
        <v>864</v>
      </c>
      <c r="B78" s="413" t="s">
        <v>516</v>
      </c>
      <c r="C78" s="414">
        <v>3299041401</v>
      </c>
      <c r="D78" s="415" t="s">
        <v>579</v>
      </c>
      <c r="E78" s="421" t="s">
        <v>521</v>
      </c>
      <c r="F78" s="430" t="s">
        <v>685</v>
      </c>
      <c r="G78" s="418" t="s">
        <v>774</v>
      </c>
      <c r="H78" s="419" t="s">
        <v>529</v>
      </c>
      <c r="I78" s="420">
        <v>44</v>
      </c>
      <c r="J78" s="439">
        <v>848.4</v>
      </c>
      <c r="K78" s="439">
        <v>0</v>
      </c>
      <c r="L78" s="439">
        <v>0</v>
      </c>
      <c r="M78" s="439">
        <v>709.42</v>
      </c>
      <c r="N78" s="439">
        <v>0</v>
      </c>
      <c r="O78" s="439">
        <v>218.98</v>
      </c>
      <c r="P78" s="439">
        <f t="shared" si="0"/>
        <v>1338.84</v>
      </c>
    </row>
    <row r="79" spans="1:16" s="308" customFormat="1">
      <c r="A79" s="384" t="s">
        <v>864</v>
      </c>
      <c r="B79" s="413" t="s">
        <v>516</v>
      </c>
      <c r="C79" s="414">
        <v>2562493427</v>
      </c>
      <c r="D79" s="415" t="s">
        <v>580</v>
      </c>
      <c r="E79" s="421" t="s">
        <v>519</v>
      </c>
      <c r="F79" s="417" t="s">
        <v>633</v>
      </c>
      <c r="G79" s="418" t="s">
        <v>774</v>
      </c>
      <c r="H79" s="419" t="s">
        <v>529</v>
      </c>
      <c r="I79" s="420">
        <v>24</v>
      </c>
      <c r="J79" s="439">
        <v>2215.5700000000002</v>
      </c>
      <c r="K79" s="439">
        <v>0</v>
      </c>
      <c r="L79" s="439">
        <v>0</v>
      </c>
      <c r="M79" s="439">
        <v>1099.9100000000001</v>
      </c>
      <c r="N79" s="439">
        <v>0</v>
      </c>
      <c r="O79" s="439">
        <v>421.1</v>
      </c>
      <c r="P79" s="439">
        <f t="shared" si="0"/>
        <v>2894.3800000000006</v>
      </c>
    </row>
    <row r="80" spans="1:16" s="308" customFormat="1">
      <c r="A80" s="384" t="s">
        <v>864</v>
      </c>
      <c r="B80" s="413" t="s">
        <v>516</v>
      </c>
      <c r="C80" s="414">
        <v>2546359460</v>
      </c>
      <c r="D80" s="415" t="s">
        <v>581</v>
      </c>
      <c r="E80" s="421" t="s">
        <v>521</v>
      </c>
      <c r="F80" s="417" t="s">
        <v>683</v>
      </c>
      <c r="G80" s="418" t="s">
        <v>774</v>
      </c>
      <c r="H80" s="419" t="s">
        <v>529</v>
      </c>
      <c r="I80" s="420">
        <v>44</v>
      </c>
      <c r="J80" s="439">
        <v>1550</v>
      </c>
      <c r="K80" s="439">
        <v>0</v>
      </c>
      <c r="L80" s="439">
        <v>0</v>
      </c>
      <c r="M80" s="439">
        <v>392.07</v>
      </c>
      <c r="N80" s="439">
        <v>0</v>
      </c>
      <c r="O80" s="439">
        <v>187.6</v>
      </c>
      <c r="P80" s="439">
        <f t="shared" si="0"/>
        <v>1754.47</v>
      </c>
    </row>
    <row r="81" spans="1:16" s="308" customFormat="1">
      <c r="A81" s="384" t="s">
        <v>864</v>
      </c>
      <c r="B81" s="413" t="s">
        <v>516</v>
      </c>
      <c r="C81" s="423">
        <v>3678599478</v>
      </c>
      <c r="D81" s="426" t="s">
        <v>582</v>
      </c>
      <c r="E81" s="421" t="s">
        <v>519</v>
      </c>
      <c r="F81" s="417" t="s">
        <v>678</v>
      </c>
      <c r="G81" s="418" t="s">
        <v>774</v>
      </c>
      <c r="H81" s="419" t="s">
        <v>529</v>
      </c>
      <c r="I81" s="420">
        <v>40</v>
      </c>
      <c r="J81" s="439">
        <v>2200</v>
      </c>
      <c r="K81" s="439">
        <v>0</v>
      </c>
      <c r="L81" s="439">
        <v>0</v>
      </c>
      <c r="M81" s="439">
        <v>242.4</v>
      </c>
      <c r="N81" s="439">
        <v>121</v>
      </c>
      <c r="O81" s="439">
        <v>253.11</v>
      </c>
      <c r="P81" s="439">
        <f t="shared" si="0"/>
        <v>2310.29</v>
      </c>
    </row>
    <row r="82" spans="1:16" s="308" customFormat="1">
      <c r="A82" s="384" t="s">
        <v>864</v>
      </c>
      <c r="B82" s="413" t="s">
        <v>516</v>
      </c>
      <c r="C82" s="423">
        <v>6662742406</v>
      </c>
      <c r="D82" s="426" t="s">
        <v>792</v>
      </c>
      <c r="E82" s="421" t="s">
        <v>529</v>
      </c>
      <c r="F82" s="417" t="s">
        <v>776</v>
      </c>
      <c r="G82" s="418" t="s">
        <v>774</v>
      </c>
      <c r="H82" s="419" t="s">
        <v>529</v>
      </c>
      <c r="I82" s="420">
        <v>24</v>
      </c>
      <c r="J82" s="439">
        <v>9000</v>
      </c>
      <c r="K82" s="439">
        <v>0</v>
      </c>
      <c r="L82" s="439">
        <v>0</v>
      </c>
      <c r="M82" s="439">
        <v>1515.8</v>
      </c>
      <c r="N82" s="439">
        <v>0</v>
      </c>
      <c r="O82" s="439">
        <v>2579.92</v>
      </c>
      <c r="P82" s="439">
        <f t="shared" si="0"/>
        <v>7935.8799999999992</v>
      </c>
    </row>
    <row r="83" spans="1:16" s="308" customFormat="1">
      <c r="A83" s="384" t="s">
        <v>864</v>
      </c>
      <c r="B83" s="413" t="s">
        <v>516</v>
      </c>
      <c r="C83" s="414">
        <v>6315436439</v>
      </c>
      <c r="D83" s="415" t="s">
        <v>583</v>
      </c>
      <c r="E83" s="421" t="s">
        <v>519</v>
      </c>
      <c r="F83" s="417" t="s">
        <v>674</v>
      </c>
      <c r="G83" s="418" t="s">
        <v>774</v>
      </c>
      <c r="H83" s="419" t="s">
        <v>529</v>
      </c>
      <c r="I83" s="420">
        <v>44</v>
      </c>
      <c r="J83" s="439">
        <v>1252.53</v>
      </c>
      <c r="K83" s="439">
        <v>0</v>
      </c>
      <c r="L83" s="439">
        <v>0</v>
      </c>
      <c r="M83" s="439">
        <v>367.23</v>
      </c>
      <c r="N83" s="439">
        <v>0</v>
      </c>
      <c r="O83" s="439">
        <v>227.79</v>
      </c>
      <c r="P83" s="439">
        <f t="shared" ref="P83:P149" si="1">J83+M83+N83-O83</f>
        <v>1391.97</v>
      </c>
    </row>
    <row r="84" spans="1:16" s="308" customFormat="1">
      <c r="A84" s="384" t="s">
        <v>864</v>
      </c>
      <c r="B84" s="413" t="s">
        <v>516</v>
      </c>
      <c r="C84" s="414">
        <v>9727215416</v>
      </c>
      <c r="D84" s="415" t="s">
        <v>584</v>
      </c>
      <c r="E84" s="421" t="s">
        <v>521</v>
      </c>
      <c r="F84" s="422" t="s">
        <v>697</v>
      </c>
      <c r="G84" s="418" t="s">
        <v>774</v>
      </c>
      <c r="H84" s="419" t="s">
        <v>519</v>
      </c>
      <c r="I84" s="420">
        <v>44</v>
      </c>
      <c r="J84" s="439">
        <v>1684.08</v>
      </c>
      <c r="K84" s="439">
        <v>0</v>
      </c>
      <c r="L84" s="439">
        <v>0</v>
      </c>
      <c r="M84" s="439">
        <v>242.4</v>
      </c>
      <c r="N84" s="439">
        <v>0</v>
      </c>
      <c r="O84" s="439">
        <v>188.88</v>
      </c>
      <c r="P84" s="439">
        <f t="shared" si="1"/>
        <v>1737.6</v>
      </c>
    </row>
    <row r="85" spans="1:16" s="308" customFormat="1">
      <c r="A85" s="384" t="s">
        <v>864</v>
      </c>
      <c r="B85" s="413" t="s">
        <v>516</v>
      </c>
      <c r="C85" s="414">
        <v>10560715404</v>
      </c>
      <c r="D85" s="415" t="s">
        <v>585</v>
      </c>
      <c r="E85" s="421" t="s">
        <v>529</v>
      </c>
      <c r="F85" s="422" t="s">
        <v>679</v>
      </c>
      <c r="G85" s="418" t="s">
        <v>774</v>
      </c>
      <c r="H85" s="419" t="s">
        <v>529</v>
      </c>
      <c r="I85" s="420">
        <v>12</v>
      </c>
      <c r="J85" s="439">
        <v>2181.6</v>
      </c>
      <c r="K85" s="439">
        <v>0</v>
      </c>
      <c r="L85" s="439">
        <v>0</v>
      </c>
      <c r="M85" s="439">
        <v>436.32</v>
      </c>
      <c r="N85" s="439">
        <v>0</v>
      </c>
      <c r="O85" s="439">
        <v>262.13</v>
      </c>
      <c r="P85" s="439">
        <f t="shared" si="1"/>
        <v>2355.79</v>
      </c>
    </row>
    <row r="86" spans="1:16" s="308" customFormat="1">
      <c r="A86" s="384" t="s">
        <v>864</v>
      </c>
      <c r="B86" s="413" t="s">
        <v>516</v>
      </c>
      <c r="C86" s="414">
        <v>70306823438</v>
      </c>
      <c r="D86" s="415" t="s">
        <v>586</v>
      </c>
      <c r="E86" s="421" t="s">
        <v>529</v>
      </c>
      <c r="F86" s="417" t="s">
        <v>679</v>
      </c>
      <c r="G86" s="418" t="s">
        <v>774</v>
      </c>
      <c r="H86" s="419" t="s">
        <v>529</v>
      </c>
      <c r="I86" s="420">
        <v>12</v>
      </c>
      <c r="J86" s="439">
        <v>2181.6</v>
      </c>
      <c r="K86" s="439">
        <v>0</v>
      </c>
      <c r="L86" s="439">
        <v>0</v>
      </c>
      <c r="M86" s="439">
        <v>436.32</v>
      </c>
      <c r="N86" s="439">
        <v>0</v>
      </c>
      <c r="O86" s="439">
        <v>262.13</v>
      </c>
      <c r="P86" s="439">
        <f t="shared" si="1"/>
        <v>2355.79</v>
      </c>
    </row>
    <row r="87" spans="1:16" s="308" customFormat="1">
      <c r="A87" s="384" t="s">
        <v>864</v>
      </c>
      <c r="B87" s="413" t="s">
        <v>516</v>
      </c>
      <c r="C87" s="414">
        <v>9689837400</v>
      </c>
      <c r="D87" s="415" t="s">
        <v>793</v>
      </c>
      <c r="E87" s="421" t="s">
        <v>529</v>
      </c>
      <c r="F87" s="417" t="s">
        <v>788</v>
      </c>
      <c r="G87" s="418" t="s">
        <v>774</v>
      </c>
      <c r="H87" s="419" t="s">
        <v>529</v>
      </c>
      <c r="I87" s="420">
        <v>24</v>
      </c>
      <c r="J87" s="439">
        <v>8700</v>
      </c>
      <c r="K87" s="439">
        <v>0</v>
      </c>
      <c r="L87" s="439">
        <v>0</v>
      </c>
      <c r="M87" s="439">
        <v>1959.84</v>
      </c>
      <c r="N87" s="439">
        <v>0</v>
      </c>
      <c r="O87" s="439">
        <v>1629.16</v>
      </c>
      <c r="P87" s="439">
        <f t="shared" si="1"/>
        <v>9030.68</v>
      </c>
    </row>
    <row r="88" spans="1:16" s="308" customFormat="1">
      <c r="A88" s="384" t="s">
        <v>864</v>
      </c>
      <c r="B88" s="413" t="s">
        <v>516</v>
      </c>
      <c r="C88" s="414">
        <v>70811055485</v>
      </c>
      <c r="D88" s="415" t="s">
        <v>587</v>
      </c>
      <c r="E88" s="421" t="s">
        <v>519</v>
      </c>
      <c r="F88" s="417" t="s">
        <v>674</v>
      </c>
      <c r="G88" s="418" t="s">
        <v>774</v>
      </c>
      <c r="H88" s="419" t="s">
        <v>529</v>
      </c>
      <c r="I88" s="420">
        <v>44</v>
      </c>
      <c r="J88" s="439">
        <v>1252.53</v>
      </c>
      <c r="K88" s="439">
        <v>0</v>
      </c>
      <c r="L88" s="439">
        <v>0</v>
      </c>
      <c r="M88" s="439">
        <v>254.88</v>
      </c>
      <c r="N88" s="439">
        <v>0</v>
      </c>
      <c r="O88" s="439">
        <v>217.68</v>
      </c>
      <c r="P88" s="439">
        <f t="shared" si="1"/>
        <v>1289.7299999999998</v>
      </c>
    </row>
    <row r="89" spans="1:16" s="308" customFormat="1">
      <c r="A89" s="384" t="s">
        <v>864</v>
      </c>
      <c r="B89" s="413" t="s">
        <v>516</v>
      </c>
      <c r="C89" s="414">
        <v>98694910497</v>
      </c>
      <c r="D89" s="415" t="s">
        <v>588</v>
      </c>
      <c r="E89" s="421" t="s">
        <v>519</v>
      </c>
      <c r="F89" s="417" t="s">
        <v>674</v>
      </c>
      <c r="G89" s="418" t="s">
        <v>774</v>
      </c>
      <c r="H89" s="419" t="s">
        <v>529</v>
      </c>
      <c r="I89" s="420">
        <v>44</v>
      </c>
      <c r="J89" s="439">
        <v>1252.53</v>
      </c>
      <c r="K89" s="439">
        <v>0</v>
      </c>
      <c r="L89" s="439">
        <v>0</v>
      </c>
      <c r="M89" s="439">
        <v>267.36</v>
      </c>
      <c r="N89" s="439">
        <v>0</v>
      </c>
      <c r="O89" s="439">
        <v>218.81</v>
      </c>
      <c r="P89" s="439">
        <f t="shared" si="1"/>
        <v>1301.08</v>
      </c>
    </row>
    <row r="90" spans="1:16" s="307" customFormat="1">
      <c r="A90" s="384" t="s">
        <v>864</v>
      </c>
      <c r="B90" s="413" t="s">
        <v>516</v>
      </c>
      <c r="C90" s="414">
        <v>70315023490</v>
      </c>
      <c r="D90" s="415" t="s">
        <v>589</v>
      </c>
      <c r="E90" s="421" t="s">
        <v>521</v>
      </c>
      <c r="F90" s="422" t="s">
        <v>675</v>
      </c>
      <c r="G90" s="418" t="s">
        <v>774</v>
      </c>
      <c r="H90" s="419" t="s">
        <v>529</v>
      </c>
      <c r="I90" s="420">
        <v>44</v>
      </c>
      <c r="J90" s="439">
        <v>1010</v>
      </c>
      <c r="K90" s="439">
        <v>0</v>
      </c>
      <c r="L90" s="439">
        <v>0</v>
      </c>
      <c r="M90" s="439">
        <v>557.34</v>
      </c>
      <c r="N90" s="439">
        <v>0</v>
      </c>
      <c r="O90" s="439">
        <v>205.63</v>
      </c>
      <c r="P90" s="439">
        <f t="shared" si="1"/>
        <v>1361.71</v>
      </c>
    </row>
    <row r="91" spans="1:16" s="307" customFormat="1">
      <c r="A91" s="384" t="s">
        <v>864</v>
      </c>
      <c r="B91" s="413" t="s">
        <v>516</v>
      </c>
      <c r="C91" s="414">
        <v>12233868480</v>
      </c>
      <c r="D91" s="415" t="s">
        <v>794</v>
      </c>
      <c r="E91" s="421" t="s">
        <v>529</v>
      </c>
      <c r="F91" s="422" t="s">
        <v>788</v>
      </c>
      <c r="G91" s="418" t="s">
        <v>774</v>
      </c>
      <c r="H91" s="419" t="s">
        <v>529</v>
      </c>
      <c r="I91" s="420">
        <v>24</v>
      </c>
      <c r="J91" s="439">
        <v>8000</v>
      </c>
      <c r="K91" s="439">
        <v>0</v>
      </c>
      <c r="L91" s="439">
        <v>0</v>
      </c>
      <c r="M91" s="439">
        <v>999.48</v>
      </c>
      <c r="N91" s="439">
        <v>0</v>
      </c>
      <c r="O91" s="439">
        <v>1613.5</v>
      </c>
      <c r="P91" s="439">
        <f t="shared" si="1"/>
        <v>7385.98</v>
      </c>
    </row>
    <row r="92" spans="1:16" s="307" customFormat="1">
      <c r="A92" s="384" t="s">
        <v>864</v>
      </c>
      <c r="B92" s="413" t="s">
        <v>516</v>
      </c>
      <c r="C92" s="414">
        <v>1343233437</v>
      </c>
      <c r="D92" s="415" t="s">
        <v>795</v>
      </c>
      <c r="E92" s="421" t="s">
        <v>529</v>
      </c>
      <c r="F92" s="422" t="s">
        <v>776</v>
      </c>
      <c r="G92" s="418" t="s">
        <v>774</v>
      </c>
      <c r="H92" s="419" t="s">
        <v>529</v>
      </c>
      <c r="I92" s="420">
        <v>24</v>
      </c>
      <c r="J92" s="439">
        <v>9000</v>
      </c>
      <c r="K92" s="439">
        <v>0</v>
      </c>
      <c r="L92" s="439">
        <v>0</v>
      </c>
      <c r="M92" s="439">
        <v>1515.8</v>
      </c>
      <c r="N92" s="439">
        <v>0</v>
      </c>
      <c r="O92" s="439">
        <v>1979.35</v>
      </c>
      <c r="P92" s="439">
        <f t="shared" si="1"/>
        <v>8536.4499999999989</v>
      </c>
    </row>
    <row r="93" spans="1:16" s="307" customFormat="1">
      <c r="A93" s="384" t="s">
        <v>864</v>
      </c>
      <c r="B93" s="413" t="s">
        <v>516</v>
      </c>
      <c r="C93" s="414">
        <v>3545645444</v>
      </c>
      <c r="D93" s="415" t="s">
        <v>796</v>
      </c>
      <c r="E93" s="421" t="s">
        <v>529</v>
      </c>
      <c r="F93" s="422" t="s">
        <v>788</v>
      </c>
      <c r="G93" s="418" t="s">
        <v>774</v>
      </c>
      <c r="H93" s="419" t="s">
        <v>529</v>
      </c>
      <c r="I93" s="420">
        <v>24</v>
      </c>
      <c r="J93" s="439">
        <v>8000</v>
      </c>
      <c r="K93" s="439">
        <v>0</v>
      </c>
      <c r="L93" s="439">
        <v>0</v>
      </c>
      <c r="M93" s="439">
        <v>1378.02</v>
      </c>
      <c r="N93" s="439">
        <v>0</v>
      </c>
      <c r="O93" s="439">
        <v>2213.9</v>
      </c>
      <c r="P93" s="439">
        <f t="shared" si="1"/>
        <v>7164.1200000000008</v>
      </c>
    </row>
    <row r="94" spans="1:16" s="307" customFormat="1">
      <c r="A94" s="384" t="s">
        <v>864</v>
      </c>
      <c r="B94" s="413" t="s">
        <v>516</v>
      </c>
      <c r="C94" s="414">
        <v>2693094461</v>
      </c>
      <c r="D94" s="415" t="s">
        <v>590</v>
      </c>
      <c r="E94" s="421" t="s">
        <v>519</v>
      </c>
      <c r="F94" s="417" t="s">
        <v>678</v>
      </c>
      <c r="G94" s="418" t="s">
        <v>774</v>
      </c>
      <c r="H94" s="419" t="s">
        <v>529</v>
      </c>
      <c r="I94" s="420">
        <v>40</v>
      </c>
      <c r="J94" s="439">
        <v>2800</v>
      </c>
      <c r="K94" s="439">
        <v>0</v>
      </c>
      <c r="L94" s="439">
        <v>0</v>
      </c>
      <c r="M94" s="439">
        <v>242.4</v>
      </c>
      <c r="N94" s="439">
        <v>0</v>
      </c>
      <c r="O94" s="439">
        <v>343.1</v>
      </c>
      <c r="P94" s="439">
        <f t="shared" si="1"/>
        <v>2699.3</v>
      </c>
    </row>
    <row r="95" spans="1:16" s="307" customFormat="1">
      <c r="A95" s="384" t="s">
        <v>864</v>
      </c>
      <c r="B95" s="413" t="s">
        <v>516</v>
      </c>
      <c r="C95" s="414">
        <v>3321578492</v>
      </c>
      <c r="D95" s="415" t="s">
        <v>591</v>
      </c>
      <c r="E95" s="421" t="s">
        <v>521</v>
      </c>
      <c r="F95" s="417" t="s">
        <v>675</v>
      </c>
      <c r="G95" s="418" t="s">
        <v>774</v>
      </c>
      <c r="H95" s="419" t="s">
        <v>529</v>
      </c>
      <c r="I95" s="420">
        <v>44</v>
      </c>
      <c r="J95" s="439">
        <v>1212</v>
      </c>
      <c r="K95" s="439">
        <v>0</v>
      </c>
      <c r="L95" s="439">
        <v>0</v>
      </c>
      <c r="M95" s="439">
        <v>545.4</v>
      </c>
      <c r="N95" s="439">
        <v>0</v>
      </c>
      <c r="O95" s="439">
        <v>148.97</v>
      </c>
      <c r="P95" s="439">
        <f t="shared" si="1"/>
        <v>1608.43</v>
      </c>
    </row>
    <row r="96" spans="1:16" s="307" customFormat="1">
      <c r="A96" s="384" t="s">
        <v>864</v>
      </c>
      <c r="B96" s="413" t="s">
        <v>516</v>
      </c>
      <c r="C96" s="414">
        <v>76656071449</v>
      </c>
      <c r="D96" s="415" t="s">
        <v>592</v>
      </c>
      <c r="E96" s="421" t="s">
        <v>519</v>
      </c>
      <c r="F96" s="422" t="s">
        <v>681</v>
      </c>
      <c r="G96" s="418" t="s">
        <v>774</v>
      </c>
      <c r="H96" s="419" t="s">
        <v>529</v>
      </c>
      <c r="I96" s="420">
        <v>44</v>
      </c>
      <c r="J96" s="439">
        <v>1212</v>
      </c>
      <c r="K96" s="439">
        <v>0</v>
      </c>
      <c r="L96" s="439">
        <v>0</v>
      </c>
      <c r="M96" s="439">
        <v>266.68</v>
      </c>
      <c r="N96" s="439">
        <v>0</v>
      </c>
      <c r="O96" s="439">
        <v>211.86</v>
      </c>
      <c r="P96" s="439">
        <f t="shared" si="1"/>
        <v>1266.8200000000002</v>
      </c>
    </row>
    <row r="97" spans="1:16" s="307" customFormat="1">
      <c r="A97" s="384" t="s">
        <v>864</v>
      </c>
      <c r="B97" s="413" t="s">
        <v>516</v>
      </c>
      <c r="C97" s="414">
        <v>6760774477</v>
      </c>
      <c r="D97" s="415" t="s">
        <v>593</v>
      </c>
      <c r="E97" s="421" t="s">
        <v>519</v>
      </c>
      <c r="F97" s="417" t="s">
        <v>674</v>
      </c>
      <c r="G97" s="418" t="s">
        <v>774</v>
      </c>
      <c r="H97" s="419" t="s">
        <v>529</v>
      </c>
      <c r="I97" s="420">
        <v>44</v>
      </c>
      <c r="J97" s="439">
        <v>1252.53</v>
      </c>
      <c r="K97" s="439">
        <v>0</v>
      </c>
      <c r="L97" s="439">
        <v>0</v>
      </c>
      <c r="M97" s="439">
        <v>493.11</v>
      </c>
      <c r="N97" s="439">
        <v>0</v>
      </c>
      <c r="O97" s="439">
        <v>227.79</v>
      </c>
      <c r="P97" s="439">
        <f t="shared" si="1"/>
        <v>1517.85</v>
      </c>
    </row>
    <row r="98" spans="1:16" s="307" customFormat="1">
      <c r="A98" s="384" t="s">
        <v>864</v>
      </c>
      <c r="B98" s="413" t="s">
        <v>516</v>
      </c>
      <c r="C98" s="414">
        <v>12870188404</v>
      </c>
      <c r="D98" s="415" t="s">
        <v>797</v>
      </c>
      <c r="E98" s="421" t="s">
        <v>529</v>
      </c>
      <c r="F98" s="417" t="s">
        <v>788</v>
      </c>
      <c r="G98" s="418" t="s">
        <v>774</v>
      </c>
      <c r="H98" s="419" t="s">
        <v>529</v>
      </c>
      <c r="I98" s="420">
        <v>24</v>
      </c>
      <c r="J98" s="439">
        <v>9000</v>
      </c>
      <c r="K98" s="439">
        <v>0</v>
      </c>
      <c r="L98" s="439">
        <v>0</v>
      </c>
      <c r="M98" s="439">
        <v>1515.8</v>
      </c>
      <c r="N98" s="439">
        <v>0</v>
      </c>
      <c r="O98" s="439">
        <v>2031.49</v>
      </c>
      <c r="P98" s="439">
        <f t="shared" si="1"/>
        <v>8484.31</v>
      </c>
    </row>
    <row r="99" spans="1:16" s="307" customFormat="1">
      <c r="A99" s="384" t="s">
        <v>864</v>
      </c>
      <c r="B99" s="413" t="s">
        <v>516</v>
      </c>
      <c r="C99" s="414">
        <v>8066304420</v>
      </c>
      <c r="D99" s="415" t="s">
        <v>798</v>
      </c>
      <c r="E99" s="421" t="s">
        <v>529</v>
      </c>
      <c r="F99" s="417" t="s">
        <v>776</v>
      </c>
      <c r="G99" s="418" t="s">
        <v>774</v>
      </c>
      <c r="H99" s="419" t="s">
        <v>529</v>
      </c>
      <c r="I99" s="420">
        <v>24</v>
      </c>
      <c r="J99" s="439">
        <v>8000</v>
      </c>
      <c r="K99" s="439">
        <v>0</v>
      </c>
      <c r="L99" s="439">
        <v>0</v>
      </c>
      <c r="M99" s="439">
        <v>1378.02</v>
      </c>
      <c r="N99" s="439">
        <v>0</v>
      </c>
      <c r="O99" s="439">
        <v>1849.67</v>
      </c>
      <c r="P99" s="439">
        <f t="shared" si="1"/>
        <v>7528.35</v>
      </c>
    </row>
    <row r="100" spans="1:16" s="307" customFormat="1">
      <c r="A100" s="384" t="s">
        <v>864</v>
      </c>
      <c r="B100" s="413" t="s">
        <v>516</v>
      </c>
      <c r="C100" s="414">
        <v>90002172453</v>
      </c>
      <c r="D100" s="415" t="s">
        <v>594</v>
      </c>
      <c r="E100" s="421" t="s">
        <v>521</v>
      </c>
      <c r="F100" s="417" t="s">
        <v>686</v>
      </c>
      <c r="G100" s="418" t="s">
        <v>774</v>
      </c>
      <c r="H100" s="419" t="s">
        <v>529</v>
      </c>
      <c r="I100" s="420">
        <v>44</v>
      </c>
      <c r="J100" s="439">
        <v>1212</v>
      </c>
      <c r="K100" s="439">
        <v>0</v>
      </c>
      <c r="L100" s="439">
        <v>0</v>
      </c>
      <c r="M100" s="439">
        <v>242.4</v>
      </c>
      <c r="N100" s="439">
        <v>0</v>
      </c>
      <c r="O100" s="439">
        <v>209.67</v>
      </c>
      <c r="P100" s="439">
        <f t="shared" si="1"/>
        <v>1244.73</v>
      </c>
    </row>
    <row r="101" spans="1:16" s="307" customFormat="1">
      <c r="A101" s="384" t="s">
        <v>864</v>
      </c>
      <c r="B101" s="413" t="s">
        <v>516</v>
      </c>
      <c r="C101" s="414">
        <v>66049890463</v>
      </c>
      <c r="D101" s="415" t="s">
        <v>595</v>
      </c>
      <c r="E101" s="421" t="s">
        <v>521</v>
      </c>
      <c r="F101" s="417" t="s">
        <v>681</v>
      </c>
      <c r="G101" s="418" t="s">
        <v>774</v>
      </c>
      <c r="H101" s="419" t="s">
        <v>529</v>
      </c>
      <c r="I101" s="420">
        <v>44</v>
      </c>
      <c r="J101" s="439">
        <v>1212</v>
      </c>
      <c r="K101" s="439">
        <v>0</v>
      </c>
      <c r="L101" s="439">
        <v>0</v>
      </c>
      <c r="M101" s="439">
        <v>363.84</v>
      </c>
      <c r="N101" s="439">
        <v>0</v>
      </c>
      <c r="O101" s="439">
        <v>220.6</v>
      </c>
      <c r="P101" s="439">
        <f t="shared" si="1"/>
        <v>1355.24</v>
      </c>
    </row>
    <row r="102" spans="1:16" s="307" customFormat="1">
      <c r="A102" s="384" t="s">
        <v>864</v>
      </c>
      <c r="B102" s="413" t="s">
        <v>516</v>
      </c>
      <c r="C102" s="423">
        <v>40791564487</v>
      </c>
      <c r="D102" s="426" t="s">
        <v>596</v>
      </c>
      <c r="E102" s="421" t="s">
        <v>519</v>
      </c>
      <c r="F102" s="422" t="s">
        <v>678</v>
      </c>
      <c r="G102" s="418" t="s">
        <v>774</v>
      </c>
      <c r="H102" s="419" t="s">
        <v>519</v>
      </c>
      <c r="I102" s="420">
        <v>40</v>
      </c>
      <c r="J102" s="439">
        <v>4000</v>
      </c>
      <c r="K102" s="439">
        <v>0</v>
      </c>
      <c r="L102" s="439">
        <v>0</v>
      </c>
      <c r="M102" s="439">
        <v>242.4</v>
      </c>
      <c r="N102" s="439">
        <v>0</v>
      </c>
      <c r="O102" s="439">
        <v>657.75</v>
      </c>
      <c r="P102" s="439">
        <f t="shared" si="1"/>
        <v>3584.6499999999996</v>
      </c>
    </row>
    <row r="103" spans="1:16" s="307" customFormat="1">
      <c r="A103" s="384" t="s">
        <v>864</v>
      </c>
      <c r="B103" s="413" t="s">
        <v>516</v>
      </c>
      <c r="C103" s="414">
        <v>50022440410</v>
      </c>
      <c r="D103" s="415" t="s">
        <v>597</v>
      </c>
      <c r="E103" s="421" t="s">
        <v>519</v>
      </c>
      <c r="F103" s="422" t="s">
        <v>674</v>
      </c>
      <c r="G103" s="418" t="s">
        <v>774</v>
      </c>
      <c r="H103" s="419" t="s">
        <v>529</v>
      </c>
      <c r="I103" s="420">
        <v>44</v>
      </c>
      <c r="J103" s="439">
        <v>1252.53</v>
      </c>
      <c r="K103" s="439">
        <v>0</v>
      </c>
      <c r="L103" s="439">
        <v>0</v>
      </c>
      <c r="M103" s="439">
        <v>354.75</v>
      </c>
      <c r="N103" s="439">
        <v>0</v>
      </c>
      <c r="O103" s="439">
        <v>151.52000000000001</v>
      </c>
      <c r="P103" s="439">
        <f t="shared" si="1"/>
        <v>1455.76</v>
      </c>
    </row>
    <row r="104" spans="1:16" s="307" customFormat="1">
      <c r="A104" s="384" t="s">
        <v>864</v>
      </c>
      <c r="B104" s="413" t="s">
        <v>516</v>
      </c>
      <c r="C104" s="414">
        <v>42713978491</v>
      </c>
      <c r="D104" s="415" t="s">
        <v>598</v>
      </c>
      <c r="E104" s="421" t="s">
        <v>519</v>
      </c>
      <c r="F104" s="430" t="s">
        <v>674</v>
      </c>
      <c r="G104" s="418" t="s">
        <v>774</v>
      </c>
      <c r="H104" s="419" t="s">
        <v>529</v>
      </c>
      <c r="I104" s="420">
        <v>44</v>
      </c>
      <c r="J104" s="439">
        <v>1252.53</v>
      </c>
      <c r="K104" s="439">
        <v>0</v>
      </c>
      <c r="L104" s="439">
        <v>0</v>
      </c>
      <c r="M104" s="439">
        <v>242.4</v>
      </c>
      <c r="N104" s="439">
        <v>0</v>
      </c>
      <c r="O104" s="439">
        <v>216.56</v>
      </c>
      <c r="P104" s="439">
        <f t="shared" si="1"/>
        <v>1278.3700000000001</v>
      </c>
    </row>
    <row r="105" spans="1:16" s="307" customFormat="1">
      <c r="A105" s="384" t="s">
        <v>864</v>
      </c>
      <c r="B105" s="413" t="s">
        <v>516</v>
      </c>
      <c r="C105" s="423">
        <v>97586390487</v>
      </c>
      <c r="D105" s="426" t="s">
        <v>599</v>
      </c>
      <c r="E105" s="421" t="s">
        <v>519</v>
      </c>
      <c r="F105" s="417" t="s">
        <v>674</v>
      </c>
      <c r="G105" s="418" t="s">
        <v>774</v>
      </c>
      <c r="H105" s="419" t="s">
        <v>529</v>
      </c>
      <c r="I105" s="420">
        <v>44</v>
      </c>
      <c r="J105" s="439">
        <v>1252.53</v>
      </c>
      <c r="K105" s="439">
        <v>0</v>
      </c>
      <c r="L105" s="439">
        <v>0</v>
      </c>
      <c r="M105" s="439">
        <v>367.23</v>
      </c>
      <c r="N105" s="439">
        <v>0</v>
      </c>
      <c r="O105" s="439">
        <v>227.79</v>
      </c>
      <c r="P105" s="439">
        <f t="shared" si="1"/>
        <v>1391.97</v>
      </c>
    </row>
    <row r="106" spans="1:16" s="307" customFormat="1">
      <c r="A106" s="384" t="s">
        <v>864</v>
      </c>
      <c r="B106" s="413" t="s">
        <v>516</v>
      </c>
      <c r="C106" s="414">
        <v>8232311436</v>
      </c>
      <c r="D106" s="415" t="s">
        <v>600</v>
      </c>
      <c r="E106" s="421" t="s">
        <v>519</v>
      </c>
      <c r="F106" s="422" t="s">
        <v>692</v>
      </c>
      <c r="G106" s="418" t="s">
        <v>774</v>
      </c>
      <c r="H106" s="419" t="s">
        <v>529</v>
      </c>
      <c r="I106" s="420">
        <v>26</v>
      </c>
      <c r="J106" s="439">
        <v>3402.23</v>
      </c>
      <c r="K106" s="439">
        <v>0</v>
      </c>
      <c r="L106" s="439">
        <v>0</v>
      </c>
      <c r="M106" s="439">
        <v>623.02</v>
      </c>
      <c r="N106" s="439">
        <v>0</v>
      </c>
      <c r="O106" s="439">
        <v>605.75</v>
      </c>
      <c r="P106" s="439">
        <f t="shared" si="1"/>
        <v>3419.5</v>
      </c>
    </row>
    <row r="107" spans="1:16" s="307" customFormat="1">
      <c r="A107" s="384" t="s">
        <v>864</v>
      </c>
      <c r="B107" s="413" t="s">
        <v>516</v>
      </c>
      <c r="C107" s="423">
        <v>86334050400</v>
      </c>
      <c r="D107" s="426" t="s">
        <v>601</v>
      </c>
      <c r="E107" s="421" t="s">
        <v>519</v>
      </c>
      <c r="F107" s="417" t="s">
        <v>698</v>
      </c>
      <c r="G107" s="418" t="s">
        <v>774</v>
      </c>
      <c r="H107" s="419" t="s">
        <v>519</v>
      </c>
      <c r="I107" s="420">
        <v>44</v>
      </c>
      <c r="J107" s="439">
        <v>1311.09</v>
      </c>
      <c r="K107" s="439">
        <v>0</v>
      </c>
      <c r="L107" s="439">
        <v>0</v>
      </c>
      <c r="M107" s="439">
        <v>242.4</v>
      </c>
      <c r="N107" s="439">
        <v>0</v>
      </c>
      <c r="O107" s="439">
        <v>147.85</v>
      </c>
      <c r="P107" s="439">
        <f t="shared" si="1"/>
        <v>1405.64</v>
      </c>
    </row>
    <row r="108" spans="1:16" s="307" customFormat="1">
      <c r="A108" s="384" t="s">
        <v>864</v>
      </c>
      <c r="B108" s="413" t="s">
        <v>516</v>
      </c>
      <c r="C108" s="414">
        <v>8942423426</v>
      </c>
      <c r="D108" s="415" t="s">
        <v>602</v>
      </c>
      <c r="E108" s="421" t="s">
        <v>521</v>
      </c>
      <c r="F108" s="418" t="s">
        <v>690</v>
      </c>
      <c r="G108" s="418" t="s">
        <v>774</v>
      </c>
      <c r="H108" s="419" t="s">
        <v>519</v>
      </c>
      <c r="I108" s="420">
        <v>44</v>
      </c>
      <c r="J108" s="439">
        <v>3200</v>
      </c>
      <c r="K108" s="439">
        <v>0</v>
      </c>
      <c r="L108" s="439">
        <v>0</v>
      </c>
      <c r="M108" s="439">
        <v>242.4</v>
      </c>
      <c r="N108" s="439">
        <v>0</v>
      </c>
      <c r="O108" s="439">
        <v>499.33</v>
      </c>
      <c r="P108" s="439">
        <f t="shared" si="1"/>
        <v>2943.07</v>
      </c>
    </row>
    <row r="109" spans="1:16" s="307" customFormat="1">
      <c r="A109" s="384" t="s">
        <v>864</v>
      </c>
      <c r="B109" s="413" t="s">
        <v>516</v>
      </c>
      <c r="C109" s="423">
        <v>7807917466</v>
      </c>
      <c r="D109" s="426" t="s">
        <v>603</v>
      </c>
      <c r="E109" s="421" t="s">
        <v>521</v>
      </c>
      <c r="F109" s="417" t="s">
        <v>685</v>
      </c>
      <c r="G109" s="418" t="s">
        <v>774</v>
      </c>
      <c r="H109" s="419" t="s">
        <v>529</v>
      </c>
      <c r="I109" s="420">
        <v>44</v>
      </c>
      <c r="J109" s="439">
        <v>1212</v>
      </c>
      <c r="K109" s="439">
        <v>0</v>
      </c>
      <c r="L109" s="439">
        <v>0</v>
      </c>
      <c r="M109" s="439">
        <v>242.4</v>
      </c>
      <c r="N109" s="439">
        <v>0</v>
      </c>
      <c r="O109" s="439">
        <v>209.67</v>
      </c>
      <c r="P109" s="439">
        <f t="shared" si="1"/>
        <v>1244.73</v>
      </c>
    </row>
    <row r="110" spans="1:16" s="307" customFormat="1">
      <c r="A110" s="384" t="s">
        <v>864</v>
      </c>
      <c r="B110" s="413" t="s">
        <v>516</v>
      </c>
      <c r="C110" s="423">
        <v>3566360465</v>
      </c>
      <c r="D110" s="426" t="s">
        <v>799</v>
      </c>
      <c r="E110" s="421" t="s">
        <v>529</v>
      </c>
      <c r="F110" s="417" t="s">
        <v>776</v>
      </c>
      <c r="G110" s="418" t="s">
        <v>774</v>
      </c>
      <c r="H110" s="419" t="s">
        <v>529</v>
      </c>
      <c r="I110" s="420">
        <v>24</v>
      </c>
      <c r="J110" s="439">
        <v>8000</v>
      </c>
      <c r="K110" s="439">
        <v>0</v>
      </c>
      <c r="L110" s="439">
        <v>0</v>
      </c>
      <c r="M110" s="439">
        <v>1378.02</v>
      </c>
      <c r="N110" s="439">
        <v>0</v>
      </c>
      <c r="O110" s="439">
        <v>2318.17</v>
      </c>
      <c r="P110" s="439">
        <f t="shared" si="1"/>
        <v>7059.85</v>
      </c>
    </row>
    <row r="111" spans="1:16" s="307" customFormat="1">
      <c r="A111" s="384" t="s">
        <v>864</v>
      </c>
      <c r="B111" s="413" t="s">
        <v>516</v>
      </c>
      <c r="C111" s="425">
        <v>8548399414</v>
      </c>
      <c r="D111" s="426" t="s">
        <v>604</v>
      </c>
      <c r="E111" s="421" t="s">
        <v>521</v>
      </c>
      <c r="F111" s="417" t="s">
        <v>685</v>
      </c>
      <c r="G111" s="418" t="s">
        <v>774</v>
      </c>
      <c r="H111" s="419" t="s">
        <v>529</v>
      </c>
      <c r="I111" s="420">
        <v>44</v>
      </c>
      <c r="J111" s="439">
        <v>1212</v>
      </c>
      <c r="K111" s="439">
        <v>0</v>
      </c>
      <c r="L111" s="439">
        <v>0</v>
      </c>
      <c r="M111" s="439">
        <v>420.31</v>
      </c>
      <c r="N111" s="439">
        <v>0</v>
      </c>
      <c r="O111" s="439">
        <v>220.6</v>
      </c>
      <c r="P111" s="439">
        <f t="shared" si="1"/>
        <v>1411.71</v>
      </c>
    </row>
    <row r="112" spans="1:16" s="307" customFormat="1">
      <c r="A112" s="384" t="s">
        <v>864</v>
      </c>
      <c r="B112" s="413" t="s">
        <v>516</v>
      </c>
      <c r="C112" s="425">
        <v>1347872426</v>
      </c>
      <c r="D112" s="426" t="s">
        <v>800</v>
      </c>
      <c r="E112" s="421" t="s">
        <v>529</v>
      </c>
      <c r="F112" s="417" t="s">
        <v>776</v>
      </c>
      <c r="G112" s="418" t="s">
        <v>774</v>
      </c>
      <c r="H112" s="419" t="s">
        <v>529</v>
      </c>
      <c r="I112" s="420">
        <v>44</v>
      </c>
      <c r="J112" s="439">
        <v>8000</v>
      </c>
      <c r="K112" s="439">
        <v>0</v>
      </c>
      <c r="L112" s="439">
        <v>0</v>
      </c>
      <c r="M112" s="439">
        <v>1378.02</v>
      </c>
      <c r="N112" s="439">
        <v>0</v>
      </c>
      <c r="O112" s="439">
        <v>1717.6</v>
      </c>
      <c r="P112" s="439">
        <f t="shared" si="1"/>
        <v>7660.42</v>
      </c>
    </row>
    <row r="113" spans="1:241" s="307" customFormat="1">
      <c r="A113" s="384" t="s">
        <v>864</v>
      </c>
      <c r="B113" s="413" t="s">
        <v>516</v>
      </c>
      <c r="C113" s="414">
        <v>12150006421</v>
      </c>
      <c r="D113" s="415" t="s">
        <v>605</v>
      </c>
      <c r="E113" s="421" t="s">
        <v>519</v>
      </c>
      <c r="F113" s="422" t="s">
        <v>674</v>
      </c>
      <c r="G113" s="418" t="s">
        <v>774</v>
      </c>
      <c r="H113" s="419" t="s">
        <v>529</v>
      </c>
      <c r="I113" s="420">
        <v>44</v>
      </c>
      <c r="J113" s="439">
        <v>1252.53</v>
      </c>
      <c r="K113" s="439">
        <v>0</v>
      </c>
      <c r="L113" s="439">
        <v>0</v>
      </c>
      <c r="M113" s="439">
        <v>242.4</v>
      </c>
      <c r="N113" s="439">
        <v>0</v>
      </c>
      <c r="O113" s="439">
        <v>216.56</v>
      </c>
      <c r="P113" s="439">
        <f t="shared" si="1"/>
        <v>1278.3700000000001</v>
      </c>
    </row>
    <row r="114" spans="1:241" s="307" customFormat="1">
      <c r="A114" s="384" t="s">
        <v>864</v>
      </c>
      <c r="B114" s="413" t="s">
        <v>516</v>
      </c>
      <c r="C114" s="414">
        <v>6824335436</v>
      </c>
      <c r="D114" s="415" t="s">
        <v>606</v>
      </c>
      <c r="E114" s="421" t="s">
        <v>521</v>
      </c>
      <c r="F114" s="417" t="s">
        <v>699</v>
      </c>
      <c r="G114" s="418" t="s">
        <v>774</v>
      </c>
      <c r="H114" s="419" t="s">
        <v>519</v>
      </c>
      <c r="I114" s="420">
        <v>44</v>
      </c>
      <c r="J114" s="439">
        <v>2500</v>
      </c>
      <c r="K114" s="439">
        <v>0</v>
      </c>
      <c r="L114" s="439">
        <v>0</v>
      </c>
      <c r="M114" s="439">
        <v>242.4</v>
      </c>
      <c r="N114" s="439">
        <v>0</v>
      </c>
      <c r="O114" s="439">
        <v>318.88</v>
      </c>
      <c r="P114" s="439">
        <f t="shared" si="1"/>
        <v>2423.52</v>
      </c>
      <c r="AG114" s="432"/>
      <c r="AH114" s="432"/>
      <c r="AI114" s="432"/>
      <c r="AJ114" s="432"/>
      <c r="AK114" s="432"/>
      <c r="AL114" s="432"/>
      <c r="AM114" s="432"/>
      <c r="AN114" s="432"/>
      <c r="AO114" s="432"/>
      <c r="AP114" s="432"/>
      <c r="AQ114" s="432"/>
      <c r="AR114" s="432"/>
      <c r="AS114" s="432"/>
      <c r="AT114" s="432"/>
      <c r="AU114" s="432"/>
      <c r="AV114" s="432"/>
      <c r="AW114" s="432"/>
      <c r="AX114" s="432"/>
      <c r="AY114" s="432"/>
      <c r="AZ114" s="432"/>
      <c r="BA114" s="432"/>
      <c r="BB114" s="432"/>
      <c r="BC114" s="432"/>
      <c r="BD114" s="432"/>
      <c r="BE114" s="432"/>
      <c r="BF114" s="432"/>
      <c r="BG114" s="432"/>
      <c r="BH114" s="432"/>
      <c r="BI114" s="432"/>
      <c r="BJ114" s="432"/>
      <c r="BK114" s="432"/>
      <c r="BL114" s="432"/>
      <c r="BM114" s="432"/>
      <c r="BN114" s="432"/>
      <c r="BO114" s="432"/>
      <c r="BP114" s="432"/>
      <c r="BQ114" s="432"/>
      <c r="BR114" s="432"/>
      <c r="BS114" s="432"/>
      <c r="BT114" s="432"/>
      <c r="BU114" s="432"/>
      <c r="BV114" s="432"/>
      <c r="BW114" s="432"/>
      <c r="BX114" s="432"/>
      <c r="BY114" s="432"/>
      <c r="BZ114" s="432"/>
      <c r="CA114" s="432"/>
      <c r="CB114" s="432"/>
      <c r="CC114" s="432"/>
      <c r="CD114" s="432"/>
      <c r="CE114" s="432"/>
      <c r="CF114" s="432"/>
      <c r="CG114" s="432"/>
      <c r="CH114" s="432"/>
      <c r="CI114" s="432"/>
      <c r="CJ114" s="432"/>
      <c r="CK114" s="432"/>
      <c r="CL114" s="432"/>
      <c r="CM114" s="432"/>
      <c r="CN114" s="432"/>
      <c r="CO114" s="432"/>
      <c r="CP114" s="432"/>
      <c r="CQ114" s="432"/>
      <c r="CR114" s="432"/>
      <c r="CS114" s="432"/>
      <c r="CT114" s="432"/>
      <c r="CU114" s="432"/>
      <c r="CV114" s="432"/>
      <c r="CW114" s="432"/>
      <c r="CX114" s="432"/>
      <c r="CY114" s="432"/>
      <c r="CZ114" s="432"/>
      <c r="DA114" s="432"/>
      <c r="DB114" s="432"/>
      <c r="DC114" s="432"/>
      <c r="DD114" s="432"/>
      <c r="DE114" s="432"/>
      <c r="DF114" s="432"/>
      <c r="DG114" s="432"/>
      <c r="DH114" s="432"/>
      <c r="DI114" s="432"/>
      <c r="DJ114" s="432"/>
      <c r="DK114" s="432"/>
      <c r="DL114" s="432"/>
      <c r="DM114" s="432"/>
      <c r="DN114" s="432"/>
      <c r="DO114" s="432"/>
      <c r="DP114" s="432"/>
      <c r="DQ114" s="432"/>
      <c r="DR114" s="432"/>
      <c r="DS114" s="432"/>
      <c r="DT114" s="432"/>
      <c r="DU114" s="432"/>
      <c r="DV114" s="432"/>
      <c r="DW114" s="432"/>
      <c r="DX114" s="432"/>
      <c r="DY114" s="432"/>
      <c r="DZ114" s="432"/>
      <c r="EA114" s="432"/>
      <c r="EB114" s="432"/>
      <c r="EC114" s="432"/>
      <c r="ED114" s="432"/>
      <c r="EE114" s="432"/>
      <c r="EF114" s="432"/>
      <c r="EG114" s="432"/>
      <c r="EH114" s="432"/>
      <c r="EI114" s="432"/>
      <c r="EJ114" s="432"/>
      <c r="EK114" s="432"/>
      <c r="EL114" s="432"/>
      <c r="EM114" s="432"/>
      <c r="EN114" s="432"/>
      <c r="EO114" s="432"/>
      <c r="EP114" s="432"/>
      <c r="EQ114" s="432"/>
      <c r="ER114" s="432"/>
      <c r="ES114" s="432"/>
      <c r="ET114" s="432"/>
      <c r="EU114" s="432"/>
      <c r="EV114" s="432"/>
      <c r="EW114" s="432"/>
      <c r="EX114" s="432"/>
      <c r="EY114" s="432"/>
      <c r="EZ114" s="432"/>
      <c r="FA114" s="432"/>
      <c r="FB114" s="432"/>
      <c r="FC114" s="432"/>
      <c r="FD114" s="432"/>
      <c r="FE114" s="432"/>
      <c r="FF114" s="432"/>
      <c r="FG114" s="432"/>
      <c r="FH114" s="432"/>
      <c r="FI114" s="432"/>
      <c r="FJ114" s="432"/>
      <c r="FK114" s="432"/>
      <c r="FL114" s="432"/>
      <c r="FM114" s="432"/>
      <c r="FN114" s="432"/>
      <c r="FO114" s="432"/>
      <c r="FP114" s="432"/>
      <c r="FQ114" s="432"/>
      <c r="FR114" s="432"/>
      <c r="FS114" s="432"/>
      <c r="FT114" s="432"/>
      <c r="FU114" s="432"/>
      <c r="FV114" s="432"/>
      <c r="FW114" s="432"/>
      <c r="FX114" s="432"/>
      <c r="FY114" s="432"/>
      <c r="FZ114" s="432"/>
      <c r="GA114" s="432"/>
      <c r="GB114" s="432"/>
      <c r="GC114" s="432"/>
      <c r="GD114" s="432"/>
      <c r="GE114" s="432"/>
      <c r="GF114" s="432"/>
      <c r="GG114" s="432"/>
      <c r="GH114" s="432"/>
      <c r="GI114" s="432"/>
      <c r="GJ114" s="432"/>
      <c r="GK114" s="432"/>
      <c r="GL114" s="432"/>
      <c r="GM114" s="432"/>
      <c r="GN114" s="432"/>
      <c r="GO114" s="432"/>
      <c r="GP114" s="432"/>
      <c r="GQ114" s="432"/>
      <c r="GR114" s="432"/>
      <c r="GS114" s="432"/>
      <c r="GT114" s="432"/>
      <c r="GU114" s="432"/>
      <c r="GV114" s="432"/>
      <c r="GW114" s="432"/>
      <c r="GX114" s="432"/>
      <c r="GY114" s="432"/>
      <c r="GZ114" s="432"/>
      <c r="HA114" s="432"/>
      <c r="HB114" s="432"/>
      <c r="HC114" s="432"/>
      <c r="HD114" s="432"/>
      <c r="HE114" s="432"/>
      <c r="HF114" s="432"/>
      <c r="HG114" s="432"/>
      <c r="HH114" s="432"/>
      <c r="HI114" s="432"/>
      <c r="HJ114" s="432"/>
      <c r="HK114" s="432"/>
      <c r="HL114" s="432"/>
      <c r="HM114" s="432"/>
      <c r="HN114" s="432"/>
      <c r="HO114" s="432"/>
      <c r="HP114" s="432"/>
      <c r="HQ114" s="432"/>
      <c r="HR114" s="432"/>
      <c r="HS114" s="432"/>
      <c r="HT114" s="432"/>
      <c r="HU114" s="432"/>
      <c r="HV114" s="432"/>
      <c r="HW114" s="432"/>
      <c r="HX114" s="432"/>
      <c r="HY114" s="432"/>
      <c r="HZ114" s="432"/>
      <c r="IA114" s="432"/>
      <c r="IB114" s="432"/>
      <c r="IC114" s="432"/>
      <c r="ID114" s="432"/>
      <c r="IE114" s="432"/>
      <c r="IF114" s="432"/>
      <c r="IG114" s="432"/>
    </row>
    <row r="115" spans="1:241" s="307" customFormat="1">
      <c r="A115" s="384" t="s">
        <v>864</v>
      </c>
      <c r="B115" s="413" t="s">
        <v>516</v>
      </c>
      <c r="C115" s="431">
        <v>8930960405</v>
      </c>
      <c r="D115" s="426" t="s">
        <v>607</v>
      </c>
      <c r="E115" s="421" t="s">
        <v>519</v>
      </c>
      <c r="F115" s="417" t="s">
        <v>678</v>
      </c>
      <c r="G115" s="418" t="s">
        <v>774</v>
      </c>
      <c r="H115" s="419" t="s">
        <v>529</v>
      </c>
      <c r="I115" s="420">
        <v>40</v>
      </c>
      <c r="J115" s="439">
        <v>2200</v>
      </c>
      <c r="K115" s="439">
        <v>0</v>
      </c>
      <c r="L115" s="439">
        <v>0</v>
      </c>
      <c r="M115" s="439">
        <v>379.33</v>
      </c>
      <c r="N115" s="439">
        <v>0</v>
      </c>
      <c r="O115" s="439">
        <v>368.86</v>
      </c>
      <c r="P115" s="439">
        <f t="shared" si="1"/>
        <v>2210.4699999999998</v>
      </c>
    </row>
    <row r="116" spans="1:241" s="307" customFormat="1">
      <c r="A116" s="384" t="s">
        <v>864</v>
      </c>
      <c r="B116" s="413" t="s">
        <v>516</v>
      </c>
      <c r="C116" s="414">
        <v>3828368476</v>
      </c>
      <c r="D116" s="415" t="s">
        <v>608</v>
      </c>
      <c r="E116" s="421" t="s">
        <v>521</v>
      </c>
      <c r="F116" s="422" t="s">
        <v>685</v>
      </c>
      <c r="G116" s="418" t="s">
        <v>774</v>
      </c>
      <c r="H116" s="419" t="s">
        <v>529</v>
      </c>
      <c r="I116" s="420">
        <v>44</v>
      </c>
      <c r="J116" s="439">
        <v>1212</v>
      </c>
      <c r="K116" s="439">
        <v>0</v>
      </c>
      <c r="L116" s="439">
        <v>0</v>
      </c>
      <c r="M116" s="439">
        <v>242.4</v>
      </c>
      <c r="N116" s="439">
        <v>0</v>
      </c>
      <c r="O116" s="439">
        <v>136.94999999999999</v>
      </c>
      <c r="P116" s="439">
        <f t="shared" si="1"/>
        <v>1317.45</v>
      </c>
    </row>
    <row r="117" spans="1:241" s="307" customFormat="1">
      <c r="A117" s="384" t="s">
        <v>864</v>
      </c>
      <c r="B117" s="413" t="s">
        <v>516</v>
      </c>
      <c r="C117" s="414">
        <v>50945378491</v>
      </c>
      <c r="D117" s="415" t="s">
        <v>609</v>
      </c>
      <c r="E117" s="421" t="s">
        <v>521</v>
      </c>
      <c r="F117" s="417" t="s">
        <v>675</v>
      </c>
      <c r="G117" s="418" t="s">
        <v>774</v>
      </c>
      <c r="H117" s="419" t="s">
        <v>529</v>
      </c>
      <c r="I117" s="420">
        <v>44</v>
      </c>
      <c r="J117" s="439">
        <v>1212</v>
      </c>
      <c r="K117" s="439">
        <v>0</v>
      </c>
      <c r="L117" s="439">
        <v>0</v>
      </c>
      <c r="M117" s="439">
        <v>242.4</v>
      </c>
      <c r="N117" s="439">
        <v>0</v>
      </c>
      <c r="O117" s="439">
        <v>209.67</v>
      </c>
      <c r="P117" s="439">
        <f t="shared" si="1"/>
        <v>1244.73</v>
      </c>
    </row>
    <row r="118" spans="1:241" s="307" customFormat="1">
      <c r="A118" s="384" t="s">
        <v>864</v>
      </c>
      <c r="B118" s="413" t="s">
        <v>516</v>
      </c>
      <c r="C118" s="414">
        <v>66715300410</v>
      </c>
      <c r="D118" s="415" t="s">
        <v>610</v>
      </c>
      <c r="E118" s="421" t="s">
        <v>519</v>
      </c>
      <c r="F118" s="417" t="s">
        <v>674</v>
      </c>
      <c r="G118" s="418" t="s">
        <v>774</v>
      </c>
      <c r="H118" s="419" t="s">
        <v>529</v>
      </c>
      <c r="I118" s="420">
        <v>44</v>
      </c>
      <c r="J118" s="439">
        <v>1252.53</v>
      </c>
      <c r="K118" s="439">
        <v>0</v>
      </c>
      <c r="L118" s="439">
        <v>0</v>
      </c>
      <c r="M118" s="439">
        <v>354.75</v>
      </c>
      <c r="N118" s="439">
        <v>0</v>
      </c>
      <c r="O118" s="439">
        <v>226.67</v>
      </c>
      <c r="P118" s="439">
        <f t="shared" si="1"/>
        <v>1380.61</v>
      </c>
    </row>
    <row r="119" spans="1:241" s="307" customFormat="1">
      <c r="A119" s="384" t="s">
        <v>864</v>
      </c>
      <c r="B119" s="413" t="s">
        <v>516</v>
      </c>
      <c r="C119" s="423">
        <v>1196453438</v>
      </c>
      <c r="D119" s="426" t="s">
        <v>611</v>
      </c>
      <c r="E119" s="421" t="s">
        <v>519</v>
      </c>
      <c r="F119" s="422" t="s">
        <v>674</v>
      </c>
      <c r="G119" s="418" t="s">
        <v>774</v>
      </c>
      <c r="H119" s="419" t="s">
        <v>529</v>
      </c>
      <c r="I119" s="420">
        <v>44</v>
      </c>
      <c r="J119" s="439">
        <v>1252.53</v>
      </c>
      <c r="K119" s="439">
        <v>0</v>
      </c>
      <c r="L119" s="439">
        <v>0</v>
      </c>
      <c r="M119" s="439">
        <v>354.75</v>
      </c>
      <c r="N119" s="439">
        <v>0</v>
      </c>
      <c r="O119" s="439">
        <v>251.72</v>
      </c>
      <c r="P119" s="439">
        <f t="shared" si="1"/>
        <v>1355.56</v>
      </c>
    </row>
    <row r="120" spans="1:241" s="307" customFormat="1">
      <c r="A120" s="384" t="s">
        <v>864</v>
      </c>
      <c r="B120" s="413" t="s">
        <v>516</v>
      </c>
      <c r="C120" s="423">
        <v>8963101401</v>
      </c>
      <c r="D120" s="426" t="s">
        <v>801</v>
      </c>
      <c r="E120" s="421" t="s">
        <v>529</v>
      </c>
      <c r="F120" s="422" t="s">
        <v>776</v>
      </c>
      <c r="G120" s="418" t="s">
        <v>774</v>
      </c>
      <c r="H120" s="419" t="s">
        <v>529</v>
      </c>
      <c r="I120" s="420">
        <v>24</v>
      </c>
      <c r="J120" s="439">
        <v>8000</v>
      </c>
      <c r="K120" s="439">
        <v>0</v>
      </c>
      <c r="L120" s="439">
        <v>0</v>
      </c>
      <c r="M120" s="439">
        <v>1378.02</v>
      </c>
      <c r="N120" s="439">
        <v>0</v>
      </c>
      <c r="O120" s="439">
        <v>2318.17</v>
      </c>
      <c r="P120" s="439">
        <f t="shared" si="1"/>
        <v>7059.85</v>
      </c>
    </row>
    <row r="121" spans="1:241" s="307" customFormat="1">
      <c r="A121" s="384" t="s">
        <v>864</v>
      </c>
      <c r="B121" s="413" t="s">
        <v>516</v>
      </c>
      <c r="C121" s="423">
        <v>5833188431</v>
      </c>
      <c r="D121" s="426" t="s">
        <v>802</v>
      </c>
      <c r="E121" s="421" t="s">
        <v>521</v>
      </c>
      <c r="F121" s="422" t="s">
        <v>681</v>
      </c>
      <c r="G121" s="418" t="s">
        <v>774</v>
      </c>
      <c r="H121" s="419" t="s">
        <v>529</v>
      </c>
      <c r="I121" s="420">
        <v>44</v>
      </c>
      <c r="J121" s="439">
        <v>525.20000000000005</v>
      </c>
      <c r="K121" s="439">
        <v>0</v>
      </c>
      <c r="L121" s="439">
        <v>0</v>
      </c>
      <c r="M121" s="439">
        <v>203.13</v>
      </c>
      <c r="N121" s="439">
        <v>0</v>
      </c>
      <c r="O121" s="439">
        <v>59.61</v>
      </c>
      <c r="P121" s="439">
        <f t="shared" si="1"/>
        <v>668.72</v>
      </c>
    </row>
    <row r="122" spans="1:241" s="307" customFormat="1">
      <c r="A122" s="384" t="s">
        <v>864</v>
      </c>
      <c r="B122" s="413" t="s">
        <v>516</v>
      </c>
      <c r="C122" s="414">
        <v>71197891471</v>
      </c>
      <c r="D122" s="415" t="s">
        <v>612</v>
      </c>
      <c r="E122" s="421" t="s">
        <v>521</v>
      </c>
      <c r="F122" s="422" t="s">
        <v>675</v>
      </c>
      <c r="G122" s="418" t="s">
        <v>774</v>
      </c>
      <c r="H122" s="419" t="s">
        <v>529</v>
      </c>
      <c r="I122" s="420">
        <v>44</v>
      </c>
      <c r="J122" s="439">
        <v>1212</v>
      </c>
      <c r="K122" s="439">
        <v>0</v>
      </c>
      <c r="L122" s="439">
        <v>0</v>
      </c>
      <c r="M122" s="439">
        <v>242.4</v>
      </c>
      <c r="N122" s="439">
        <v>0</v>
      </c>
      <c r="O122" s="439">
        <v>209.67</v>
      </c>
      <c r="P122" s="439">
        <f t="shared" si="1"/>
        <v>1244.73</v>
      </c>
    </row>
    <row r="123" spans="1:241" s="307" customFormat="1">
      <c r="A123" s="384" t="s">
        <v>864</v>
      </c>
      <c r="B123" s="413" t="s">
        <v>516</v>
      </c>
      <c r="C123" s="425">
        <v>4532109450</v>
      </c>
      <c r="D123" s="426" t="s">
        <v>613</v>
      </c>
      <c r="E123" s="421" t="s">
        <v>521</v>
      </c>
      <c r="F123" s="417" t="s">
        <v>683</v>
      </c>
      <c r="G123" s="418" t="s">
        <v>774</v>
      </c>
      <c r="H123" s="419" t="s">
        <v>529</v>
      </c>
      <c r="I123" s="420">
        <v>44</v>
      </c>
      <c r="J123" s="439">
        <v>1550</v>
      </c>
      <c r="K123" s="439">
        <v>0</v>
      </c>
      <c r="L123" s="439">
        <v>0</v>
      </c>
      <c r="M123" s="439">
        <v>362.14</v>
      </c>
      <c r="N123" s="439">
        <v>0</v>
      </c>
      <c r="O123" s="439">
        <v>184.91</v>
      </c>
      <c r="P123" s="439">
        <f t="shared" si="1"/>
        <v>1727.2299999999998</v>
      </c>
    </row>
    <row r="124" spans="1:241" s="307" customFormat="1">
      <c r="A124" s="384" t="s">
        <v>864</v>
      </c>
      <c r="B124" s="413" t="s">
        <v>516</v>
      </c>
      <c r="C124" s="414">
        <v>4498061462</v>
      </c>
      <c r="D124" s="415" t="s">
        <v>614</v>
      </c>
      <c r="E124" s="421" t="s">
        <v>521</v>
      </c>
      <c r="F124" s="417" t="s">
        <v>683</v>
      </c>
      <c r="G124" s="418" t="s">
        <v>774</v>
      </c>
      <c r="H124" s="419" t="s">
        <v>529</v>
      </c>
      <c r="I124" s="420">
        <v>44</v>
      </c>
      <c r="J124" s="439">
        <v>1550</v>
      </c>
      <c r="K124" s="439">
        <v>0</v>
      </c>
      <c r="L124" s="439">
        <v>0</v>
      </c>
      <c r="M124" s="439">
        <v>257.37</v>
      </c>
      <c r="N124" s="439">
        <v>0</v>
      </c>
      <c r="O124" s="439">
        <v>175.48</v>
      </c>
      <c r="P124" s="439">
        <f t="shared" si="1"/>
        <v>1631.8899999999999</v>
      </c>
    </row>
    <row r="125" spans="1:241" s="307" customFormat="1">
      <c r="A125" s="384" t="s">
        <v>864</v>
      </c>
      <c r="B125" s="413" t="s">
        <v>516</v>
      </c>
      <c r="C125" s="423">
        <v>3672267406</v>
      </c>
      <c r="D125" s="426" t="s">
        <v>615</v>
      </c>
      <c r="E125" s="421" t="s">
        <v>519</v>
      </c>
      <c r="F125" s="422" t="s">
        <v>674</v>
      </c>
      <c r="G125" s="418" t="s">
        <v>774</v>
      </c>
      <c r="H125" s="419" t="s">
        <v>529</v>
      </c>
      <c r="I125" s="420">
        <v>44</v>
      </c>
      <c r="J125" s="439">
        <v>1252.53</v>
      </c>
      <c r="K125" s="439">
        <v>0</v>
      </c>
      <c r="L125" s="439">
        <v>0</v>
      </c>
      <c r="M125" s="439">
        <v>423.7</v>
      </c>
      <c r="N125" s="439">
        <v>0</v>
      </c>
      <c r="O125" s="439">
        <v>227.79</v>
      </c>
      <c r="P125" s="439">
        <f t="shared" si="1"/>
        <v>1448.44</v>
      </c>
    </row>
    <row r="126" spans="1:241" s="307" customFormat="1">
      <c r="A126" s="384" t="s">
        <v>864</v>
      </c>
      <c r="B126" s="413" t="s">
        <v>516</v>
      </c>
      <c r="C126" s="414">
        <v>50732811449</v>
      </c>
      <c r="D126" s="415" t="s">
        <v>616</v>
      </c>
      <c r="E126" s="421" t="s">
        <v>519</v>
      </c>
      <c r="F126" s="417" t="s">
        <v>674</v>
      </c>
      <c r="G126" s="418" t="s">
        <v>774</v>
      </c>
      <c r="H126" s="419" t="s">
        <v>529</v>
      </c>
      <c r="I126" s="420">
        <v>44</v>
      </c>
      <c r="J126" s="439">
        <v>1252.53</v>
      </c>
      <c r="K126" s="439">
        <v>0</v>
      </c>
      <c r="L126" s="439">
        <v>0</v>
      </c>
      <c r="M126" s="439">
        <v>367.23</v>
      </c>
      <c r="N126" s="439">
        <v>0</v>
      </c>
      <c r="O126" s="439">
        <v>227.79</v>
      </c>
      <c r="P126" s="439">
        <f t="shared" si="1"/>
        <v>1391.97</v>
      </c>
    </row>
    <row r="127" spans="1:241" s="307" customFormat="1">
      <c r="A127" s="384" t="s">
        <v>864</v>
      </c>
      <c r="B127" s="413" t="s">
        <v>516</v>
      </c>
      <c r="C127" s="414">
        <v>68422253453</v>
      </c>
      <c r="D127" s="415" t="s">
        <v>700</v>
      </c>
      <c r="E127" s="421" t="s">
        <v>521</v>
      </c>
      <c r="F127" s="418" t="s">
        <v>696</v>
      </c>
      <c r="G127" s="418" t="s">
        <v>774</v>
      </c>
      <c r="H127" s="419" t="s">
        <v>519</v>
      </c>
      <c r="I127" s="420">
        <v>44</v>
      </c>
      <c r="J127" s="439">
        <v>9400</v>
      </c>
      <c r="K127" s="439">
        <v>0</v>
      </c>
      <c r="L127" s="439">
        <v>0</v>
      </c>
      <c r="M127" s="439">
        <v>242.4</v>
      </c>
      <c r="N127" s="439">
        <v>0</v>
      </c>
      <c r="O127" s="439">
        <v>2429.88</v>
      </c>
      <c r="P127" s="439">
        <f t="shared" si="1"/>
        <v>7212.5199999999995</v>
      </c>
    </row>
    <row r="128" spans="1:241" s="307" customFormat="1">
      <c r="A128" s="384" t="s">
        <v>864</v>
      </c>
      <c r="B128" s="413" t="s">
        <v>516</v>
      </c>
      <c r="C128" s="414">
        <v>61848670400</v>
      </c>
      <c r="D128" s="415" t="s">
        <v>803</v>
      </c>
      <c r="E128" s="421" t="s">
        <v>519</v>
      </c>
      <c r="F128" s="418" t="s">
        <v>633</v>
      </c>
      <c r="G128" s="418" t="s">
        <v>774</v>
      </c>
      <c r="H128" s="419" t="s">
        <v>529</v>
      </c>
      <c r="I128" s="420">
        <v>24</v>
      </c>
      <c r="J128" s="439">
        <v>1602.46</v>
      </c>
      <c r="K128" s="439">
        <v>0</v>
      </c>
      <c r="L128" s="439">
        <v>0</v>
      </c>
      <c r="M128" s="439">
        <v>969.83</v>
      </c>
      <c r="N128" s="439">
        <v>0</v>
      </c>
      <c r="O128" s="439">
        <v>269.23</v>
      </c>
      <c r="P128" s="439">
        <f t="shared" si="1"/>
        <v>2303.06</v>
      </c>
    </row>
    <row r="129" spans="1:241" s="307" customFormat="1">
      <c r="A129" s="384" t="s">
        <v>864</v>
      </c>
      <c r="B129" s="413" t="s">
        <v>516</v>
      </c>
      <c r="C129" s="414">
        <v>11141755440</v>
      </c>
      <c r="D129" s="415" t="s">
        <v>617</v>
      </c>
      <c r="E129" s="421" t="s">
        <v>521</v>
      </c>
      <c r="F129" s="418" t="s">
        <v>701</v>
      </c>
      <c r="G129" s="418" t="s">
        <v>774</v>
      </c>
      <c r="H129" s="419" t="s">
        <v>519</v>
      </c>
      <c r="I129" s="420">
        <v>44</v>
      </c>
      <c r="J129" s="439">
        <v>2500</v>
      </c>
      <c r="K129" s="439">
        <v>0</v>
      </c>
      <c r="L129" s="439">
        <v>0</v>
      </c>
      <c r="M129" s="439">
        <v>242.4</v>
      </c>
      <c r="N129" s="439">
        <v>0</v>
      </c>
      <c r="O129" s="439">
        <v>318.88</v>
      </c>
      <c r="P129" s="439">
        <f t="shared" si="1"/>
        <v>2423.52</v>
      </c>
    </row>
    <row r="130" spans="1:241" s="307" customFormat="1">
      <c r="A130" s="384" t="s">
        <v>864</v>
      </c>
      <c r="B130" s="413" t="s">
        <v>516</v>
      </c>
      <c r="C130" s="414">
        <v>82203210400</v>
      </c>
      <c r="D130" s="415" t="s">
        <v>618</v>
      </c>
      <c r="E130" s="421" t="s">
        <v>519</v>
      </c>
      <c r="F130" s="417" t="s">
        <v>633</v>
      </c>
      <c r="G130" s="418" t="s">
        <v>774</v>
      </c>
      <c r="H130" s="419" t="s">
        <v>529</v>
      </c>
      <c r="I130" s="420">
        <v>44</v>
      </c>
      <c r="J130" s="439">
        <v>2215.5700000000002</v>
      </c>
      <c r="K130" s="439">
        <v>0</v>
      </c>
      <c r="L130" s="439">
        <v>0</v>
      </c>
      <c r="M130" s="439">
        <v>1099.9100000000001</v>
      </c>
      <c r="N130" s="439">
        <v>0</v>
      </c>
      <c r="O130" s="439">
        <v>421.1</v>
      </c>
      <c r="P130" s="439">
        <f t="shared" si="1"/>
        <v>2894.3800000000006</v>
      </c>
      <c r="AG130" s="432"/>
      <c r="AH130" s="432"/>
      <c r="AI130" s="432"/>
      <c r="AJ130" s="432"/>
      <c r="AK130" s="432"/>
      <c r="AL130" s="432"/>
      <c r="AM130" s="432"/>
      <c r="AN130" s="432"/>
      <c r="AO130" s="432"/>
      <c r="AP130" s="432"/>
      <c r="AQ130" s="432"/>
      <c r="AR130" s="432"/>
      <c r="AS130" s="432"/>
      <c r="AT130" s="432"/>
      <c r="AU130" s="432"/>
      <c r="AV130" s="432"/>
      <c r="AW130" s="432"/>
      <c r="AX130" s="432"/>
      <c r="AY130" s="432"/>
      <c r="AZ130" s="432"/>
      <c r="BA130" s="432"/>
      <c r="BB130" s="432"/>
      <c r="BC130" s="432"/>
      <c r="BD130" s="432"/>
      <c r="BE130" s="432"/>
      <c r="BF130" s="432"/>
      <c r="BG130" s="432"/>
      <c r="BH130" s="432"/>
      <c r="BI130" s="432"/>
      <c r="BJ130" s="432"/>
      <c r="BK130" s="432"/>
      <c r="BL130" s="432"/>
      <c r="BM130" s="432"/>
      <c r="BN130" s="432"/>
      <c r="BO130" s="432"/>
      <c r="BP130" s="432"/>
      <c r="BQ130" s="432"/>
      <c r="BR130" s="432"/>
      <c r="BS130" s="432"/>
      <c r="BT130" s="432"/>
      <c r="BU130" s="432"/>
      <c r="BV130" s="432"/>
      <c r="BW130" s="432"/>
      <c r="BX130" s="432"/>
      <c r="BY130" s="432"/>
      <c r="BZ130" s="432"/>
      <c r="CA130" s="432"/>
      <c r="CB130" s="432"/>
      <c r="CC130" s="432"/>
      <c r="CD130" s="432"/>
      <c r="CE130" s="432"/>
      <c r="CF130" s="432"/>
      <c r="CG130" s="432"/>
      <c r="CH130" s="432"/>
      <c r="CI130" s="432"/>
      <c r="CJ130" s="432"/>
      <c r="CK130" s="432"/>
      <c r="CL130" s="432"/>
      <c r="CM130" s="432"/>
      <c r="CN130" s="432"/>
      <c r="CO130" s="432"/>
      <c r="CP130" s="432"/>
      <c r="CQ130" s="432"/>
      <c r="CR130" s="432"/>
      <c r="CS130" s="432"/>
      <c r="CT130" s="432"/>
      <c r="CU130" s="432"/>
      <c r="CV130" s="432"/>
      <c r="CW130" s="432"/>
      <c r="CX130" s="432"/>
      <c r="CY130" s="432"/>
      <c r="CZ130" s="432"/>
      <c r="DA130" s="432"/>
      <c r="DB130" s="432"/>
      <c r="DC130" s="432"/>
      <c r="DD130" s="432"/>
      <c r="DE130" s="432"/>
      <c r="DF130" s="432"/>
      <c r="DG130" s="432"/>
      <c r="DH130" s="432"/>
      <c r="DI130" s="432"/>
      <c r="DJ130" s="432"/>
      <c r="DK130" s="432"/>
      <c r="DL130" s="432"/>
      <c r="DM130" s="432"/>
      <c r="DN130" s="432"/>
      <c r="DO130" s="432"/>
      <c r="DP130" s="432"/>
      <c r="DQ130" s="432"/>
      <c r="DR130" s="432"/>
      <c r="DS130" s="432"/>
      <c r="DT130" s="432"/>
      <c r="DU130" s="432"/>
      <c r="DV130" s="432"/>
      <c r="DW130" s="432"/>
      <c r="DX130" s="432"/>
      <c r="DY130" s="432"/>
      <c r="DZ130" s="432"/>
      <c r="EA130" s="432"/>
      <c r="EB130" s="432"/>
      <c r="EC130" s="432"/>
      <c r="ED130" s="432"/>
      <c r="EE130" s="432"/>
      <c r="EF130" s="432"/>
      <c r="EG130" s="432"/>
      <c r="EH130" s="432"/>
      <c r="EI130" s="432"/>
      <c r="EJ130" s="432"/>
      <c r="EK130" s="432"/>
      <c r="EL130" s="432"/>
      <c r="EM130" s="432"/>
      <c r="EN130" s="432"/>
      <c r="EO130" s="432"/>
      <c r="EP130" s="432"/>
      <c r="EQ130" s="432"/>
      <c r="ER130" s="432"/>
      <c r="ES130" s="432"/>
      <c r="ET130" s="432"/>
      <c r="EU130" s="432"/>
      <c r="EV130" s="432"/>
      <c r="EW130" s="432"/>
      <c r="EX130" s="432"/>
      <c r="EY130" s="432"/>
      <c r="EZ130" s="432"/>
      <c r="FA130" s="432"/>
      <c r="FB130" s="432"/>
      <c r="FC130" s="432"/>
      <c r="FD130" s="432"/>
      <c r="FE130" s="432"/>
      <c r="FF130" s="432"/>
      <c r="FG130" s="432"/>
      <c r="FH130" s="432"/>
      <c r="FI130" s="432"/>
      <c r="FJ130" s="432"/>
      <c r="FK130" s="432"/>
      <c r="FL130" s="432"/>
      <c r="FM130" s="432"/>
      <c r="FN130" s="432"/>
      <c r="FO130" s="432"/>
      <c r="FP130" s="432"/>
      <c r="FQ130" s="432"/>
      <c r="FR130" s="432"/>
      <c r="FS130" s="432"/>
      <c r="FT130" s="432"/>
      <c r="FU130" s="432"/>
      <c r="FV130" s="432"/>
      <c r="FW130" s="432"/>
      <c r="FX130" s="432"/>
      <c r="FY130" s="432"/>
      <c r="FZ130" s="432"/>
      <c r="GA130" s="432"/>
      <c r="GB130" s="432"/>
      <c r="GC130" s="432"/>
      <c r="GD130" s="432"/>
      <c r="GE130" s="432"/>
      <c r="GF130" s="432"/>
      <c r="GG130" s="432"/>
      <c r="GH130" s="432"/>
      <c r="GI130" s="432"/>
      <c r="GJ130" s="432"/>
      <c r="GK130" s="432"/>
      <c r="GL130" s="432"/>
      <c r="GM130" s="432"/>
      <c r="GN130" s="432"/>
      <c r="GO130" s="432"/>
      <c r="GP130" s="432"/>
      <c r="GQ130" s="432"/>
      <c r="GR130" s="432"/>
      <c r="GS130" s="432"/>
      <c r="GT130" s="432"/>
      <c r="GU130" s="432"/>
      <c r="GV130" s="432"/>
      <c r="GW130" s="432"/>
      <c r="GX130" s="432"/>
      <c r="GY130" s="432"/>
      <c r="GZ130" s="432"/>
      <c r="HA130" s="432"/>
      <c r="HB130" s="432"/>
      <c r="HC130" s="432"/>
      <c r="HD130" s="432"/>
      <c r="HE130" s="432"/>
      <c r="HF130" s="432"/>
      <c r="HG130" s="432"/>
      <c r="HH130" s="432"/>
      <c r="HI130" s="432"/>
      <c r="HJ130" s="432"/>
      <c r="HK130" s="432"/>
      <c r="HL130" s="432"/>
      <c r="HM130" s="432"/>
      <c r="HN130" s="432"/>
      <c r="HO130" s="432"/>
      <c r="HP130" s="432"/>
      <c r="HQ130" s="432"/>
      <c r="HR130" s="432"/>
      <c r="HS130" s="432"/>
      <c r="HT130" s="432"/>
      <c r="HU130" s="432"/>
      <c r="HV130" s="432"/>
      <c r="HW130" s="432"/>
      <c r="HX130" s="432"/>
      <c r="HY130" s="432"/>
      <c r="HZ130" s="432"/>
      <c r="IA130" s="432"/>
      <c r="IB130" s="432"/>
      <c r="IC130" s="432"/>
      <c r="ID130" s="432"/>
      <c r="IE130" s="432"/>
      <c r="IF130" s="432"/>
      <c r="IG130" s="432"/>
    </row>
    <row r="131" spans="1:241" s="307" customFormat="1">
      <c r="A131" s="384" t="s">
        <v>864</v>
      </c>
      <c r="B131" s="413" t="s">
        <v>516</v>
      </c>
      <c r="C131" s="414">
        <v>3313952402</v>
      </c>
      <c r="D131" s="415" t="s">
        <v>619</v>
      </c>
      <c r="E131" s="416">
        <v>3</v>
      </c>
      <c r="F131" s="417" t="s">
        <v>685</v>
      </c>
      <c r="G131" s="418" t="s">
        <v>774</v>
      </c>
      <c r="H131" s="419" t="s">
        <v>529</v>
      </c>
      <c r="I131" s="420">
        <v>44</v>
      </c>
      <c r="J131" s="439">
        <v>1212</v>
      </c>
      <c r="K131" s="439">
        <v>0</v>
      </c>
      <c r="L131" s="439">
        <v>0</v>
      </c>
      <c r="M131" s="439">
        <v>363.84</v>
      </c>
      <c r="N131" s="439">
        <v>0</v>
      </c>
      <c r="O131" s="439">
        <v>147.88</v>
      </c>
      <c r="P131" s="439">
        <f t="shared" si="1"/>
        <v>1427.96</v>
      </c>
    </row>
    <row r="132" spans="1:241" s="307" customFormat="1">
      <c r="A132" s="384" t="s">
        <v>864</v>
      </c>
      <c r="B132" s="413" t="s">
        <v>516</v>
      </c>
      <c r="C132" s="414">
        <v>2498966480</v>
      </c>
      <c r="D132" s="415" t="s">
        <v>620</v>
      </c>
      <c r="E132" s="421" t="s">
        <v>521</v>
      </c>
      <c r="F132" s="417" t="s">
        <v>686</v>
      </c>
      <c r="G132" s="418" t="s">
        <v>774</v>
      </c>
      <c r="H132" s="419" t="s">
        <v>529</v>
      </c>
      <c r="I132" s="420">
        <v>44</v>
      </c>
      <c r="J132" s="439">
        <v>1212</v>
      </c>
      <c r="K132" s="439">
        <v>0</v>
      </c>
      <c r="L132" s="439">
        <v>0</v>
      </c>
      <c r="M132" s="439">
        <v>363.84</v>
      </c>
      <c r="N132" s="439">
        <v>0</v>
      </c>
      <c r="O132" s="439">
        <v>220.6</v>
      </c>
      <c r="P132" s="439">
        <f t="shared" si="1"/>
        <v>1355.24</v>
      </c>
    </row>
    <row r="133" spans="1:241" s="307" customFormat="1">
      <c r="A133" s="384" t="s">
        <v>864</v>
      </c>
      <c r="B133" s="413" t="s">
        <v>516</v>
      </c>
      <c r="C133" s="414">
        <v>50934384487</v>
      </c>
      <c r="D133" s="415" t="s">
        <v>621</v>
      </c>
      <c r="E133" s="421" t="s">
        <v>519</v>
      </c>
      <c r="F133" s="422" t="s">
        <v>678</v>
      </c>
      <c r="G133" s="418" t="s">
        <v>774</v>
      </c>
      <c r="H133" s="419" t="s">
        <v>529</v>
      </c>
      <c r="I133" s="420">
        <v>40</v>
      </c>
      <c r="J133" s="439">
        <v>2200</v>
      </c>
      <c r="K133" s="439">
        <v>0</v>
      </c>
      <c r="L133" s="439">
        <v>0</v>
      </c>
      <c r="M133" s="439">
        <v>1939.38</v>
      </c>
      <c r="N133" s="439">
        <v>121</v>
      </c>
      <c r="O133" s="439">
        <v>637.13</v>
      </c>
      <c r="P133" s="439">
        <f t="shared" si="1"/>
        <v>3623.25</v>
      </c>
    </row>
    <row r="134" spans="1:241" s="307" customFormat="1">
      <c r="A134" s="384" t="s">
        <v>864</v>
      </c>
      <c r="B134" s="413" t="s">
        <v>516</v>
      </c>
      <c r="C134" s="414">
        <v>6789214402</v>
      </c>
      <c r="D134" s="415" t="s">
        <v>804</v>
      </c>
      <c r="E134" s="421" t="s">
        <v>529</v>
      </c>
      <c r="F134" s="422" t="s">
        <v>776</v>
      </c>
      <c r="G134" s="418" t="s">
        <v>774</v>
      </c>
      <c r="H134" s="419" t="s">
        <v>529</v>
      </c>
      <c r="I134" s="420">
        <v>24</v>
      </c>
      <c r="J134" s="439">
        <v>8000</v>
      </c>
      <c r="K134" s="439">
        <v>0</v>
      </c>
      <c r="L134" s="439">
        <v>0</v>
      </c>
      <c r="M134" s="439">
        <v>999.48</v>
      </c>
      <c r="N134" s="439">
        <v>0</v>
      </c>
      <c r="O134" s="439">
        <v>2161.94</v>
      </c>
      <c r="P134" s="439">
        <f t="shared" si="1"/>
        <v>6837.5399999999991</v>
      </c>
    </row>
    <row r="135" spans="1:241" s="307" customFormat="1">
      <c r="A135" s="384" t="s">
        <v>864</v>
      </c>
      <c r="B135" s="413" t="s">
        <v>516</v>
      </c>
      <c r="C135" s="414">
        <v>6016467464</v>
      </c>
      <c r="D135" s="415" t="s">
        <v>622</v>
      </c>
      <c r="E135" s="421" t="s">
        <v>519</v>
      </c>
      <c r="F135" s="422" t="s">
        <v>674</v>
      </c>
      <c r="G135" s="418" t="s">
        <v>774</v>
      </c>
      <c r="H135" s="419" t="s">
        <v>529</v>
      </c>
      <c r="I135" s="420">
        <v>44</v>
      </c>
      <c r="J135" s="439">
        <v>1210.78</v>
      </c>
      <c r="K135" s="439">
        <v>0</v>
      </c>
      <c r="L135" s="439">
        <v>0</v>
      </c>
      <c r="M135" s="439">
        <v>392.87</v>
      </c>
      <c r="N135" s="439">
        <v>0</v>
      </c>
      <c r="O135" s="439">
        <v>226.34</v>
      </c>
      <c r="P135" s="439">
        <f t="shared" si="1"/>
        <v>1377.3100000000002</v>
      </c>
    </row>
    <row r="136" spans="1:241" s="307" customFormat="1">
      <c r="A136" s="384" t="s">
        <v>864</v>
      </c>
      <c r="B136" s="413" t="s">
        <v>516</v>
      </c>
      <c r="C136" s="414">
        <v>8969938419</v>
      </c>
      <c r="D136" s="415" t="s">
        <v>805</v>
      </c>
      <c r="E136" s="421" t="s">
        <v>529</v>
      </c>
      <c r="F136" s="422" t="s">
        <v>788</v>
      </c>
      <c r="G136" s="418" t="s">
        <v>774</v>
      </c>
      <c r="H136" s="419" t="s">
        <v>529</v>
      </c>
      <c r="I136" s="420">
        <v>24</v>
      </c>
      <c r="J136" s="439">
        <v>8000</v>
      </c>
      <c r="K136" s="439">
        <v>0</v>
      </c>
      <c r="L136" s="439">
        <v>0</v>
      </c>
      <c r="M136" s="439">
        <v>2135.1</v>
      </c>
      <c r="N136" s="439">
        <v>0</v>
      </c>
      <c r="O136" s="439">
        <v>2526.37</v>
      </c>
      <c r="P136" s="439">
        <f t="shared" si="1"/>
        <v>7608.7300000000005</v>
      </c>
    </row>
    <row r="137" spans="1:241" s="307" customFormat="1">
      <c r="A137" s="384" t="s">
        <v>864</v>
      </c>
      <c r="B137" s="413" t="s">
        <v>516</v>
      </c>
      <c r="C137" s="423">
        <v>6525990440</v>
      </c>
      <c r="D137" s="426" t="s">
        <v>623</v>
      </c>
      <c r="E137" s="421" t="s">
        <v>519</v>
      </c>
      <c r="F137" s="417" t="s">
        <v>680</v>
      </c>
      <c r="G137" s="418" t="s">
        <v>774</v>
      </c>
      <c r="H137" s="419" t="s">
        <v>529</v>
      </c>
      <c r="I137" s="420">
        <v>44</v>
      </c>
      <c r="J137" s="439">
        <v>1252.53</v>
      </c>
      <c r="K137" s="439">
        <v>0</v>
      </c>
      <c r="L137" s="439">
        <v>0</v>
      </c>
      <c r="M137" s="439">
        <v>354.75</v>
      </c>
      <c r="N137" s="439">
        <v>0</v>
      </c>
      <c r="O137" s="439">
        <v>151.52000000000001</v>
      </c>
      <c r="P137" s="439">
        <f t="shared" si="1"/>
        <v>1455.76</v>
      </c>
    </row>
    <row r="138" spans="1:241" s="307" customFormat="1">
      <c r="A138" s="384" t="s">
        <v>864</v>
      </c>
      <c r="B138" s="413" t="s">
        <v>516</v>
      </c>
      <c r="C138" s="414">
        <v>10593808460</v>
      </c>
      <c r="D138" s="415" t="s">
        <v>624</v>
      </c>
      <c r="E138" s="421" t="s">
        <v>519</v>
      </c>
      <c r="F138" s="417" t="s">
        <v>692</v>
      </c>
      <c r="G138" s="418" t="s">
        <v>774</v>
      </c>
      <c r="H138" s="419" t="s">
        <v>529</v>
      </c>
      <c r="I138" s="420">
        <v>26</v>
      </c>
      <c r="J138" s="439">
        <v>3402.23</v>
      </c>
      <c r="K138" s="439">
        <v>0</v>
      </c>
      <c r="L138" s="439">
        <v>0</v>
      </c>
      <c r="M138" s="439">
        <v>623.02</v>
      </c>
      <c r="N138" s="439">
        <v>0</v>
      </c>
      <c r="O138" s="439">
        <v>605.75</v>
      </c>
      <c r="P138" s="439">
        <f t="shared" si="1"/>
        <v>3419.5</v>
      </c>
    </row>
    <row r="139" spans="1:241" s="307" customFormat="1">
      <c r="A139" s="384" t="s">
        <v>864</v>
      </c>
      <c r="B139" s="413" t="s">
        <v>516</v>
      </c>
      <c r="C139" s="423">
        <v>9794893420</v>
      </c>
      <c r="D139" s="426" t="s">
        <v>625</v>
      </c>
      <c r="E139" s="421" t="s">
        <v>519</v>
      </c>
      <c r="F139" s="417" t="s">
        <v>678</v>
      </c>
      <c r="G139" s="418" t="s">
        <v>774</v>
      </c>
      <c r="H139" s="419" t="s">
        <v>529</v>
      </c>
      <c r="I139" s="420">
        <v>40</v>
      </c>
      <c r="J139" s="439">
        <v>2200</v>
      </c>
      <c r="K139" s="439">
        <v>0</v>
      </c>
      <c r="L139" s="439">
        <v>0</v>
      </c>
      <c r="M139" s="439">
        <v>477.95</v>
      </c>
      <c r="N139" s="439">
        <v>0</v>
      </c>
      <c r="O139" s="439">
        <v>274.42</v>
      </c>
      <c r="P139" s="439">
        <f t="shared" si="1"/>
        <v>2403.5299999999997</v>
      </c>
    </row>
    <row r="140" spans="1:241" s="307" customFormat="1">
      <c r="A140" s="384" t="s">
        <v>864</v>
      </c>
      <c r="B140" s="413" t="s">
        <v>516</v>
      </c>
      <c r="C140" s="423">
        <v>70776361430</v>
      </c>
      <c r="D140" s="426" t="s">
        <v>806</v>
      </c>
      <c r="E140" s="421" t="s">
        <v>521</v>
      </c>
      <c r="F140" s="417" t="s">
        <v>691</v>
      </c>
      <c r="G140" s="418" t="s">
        <v>774</v>
      </c>
      <c r="H140" s="419" t="s">
        <v>529</v>
      </c>
      <c r="I140" s="420">
        <v>44</v>
      </c>
      <c r="J140" s="439">
        <v>404</v>
      </c>
      <c r="K140" s="439">
        <v>0</v>
      </c>
      <c r="L140" s="439">
        <v>0</v>
      </c>
      <c r="M140" s="439">
        <v>80.8</v>
      </c>
      <c r="N140" s="439">
        <v>0</v>
      </c>
      <c r="O140" s="439">
        <v>38.380000000000003</v>
      </c>
      <c r="P140" s="439">
        <f t="shared" si="1"/>
        <v>446.42</v>
      </c>
    </row>
    <row r="141" spans="1:241" s="307" customFormat="1">
      <c r="A141" s="384" t="s">
        <v>864</v>
      </c>
      <c r="B141" s="413" t="s">
        <v>516</v>
      </c>
      <c r="C141" s="423">
        <v>6440151444</v>
      </c>
      <c r="D141" s="426" t="s">
        <v>807</v>
      </c>
      <c r="E141" s="421" t="s">
        <v>521</v>
      </c>
      <c r="F141" s="417" t="s">
        <v>685</v>
      </c>
      <c r="G141" s="418" t="s">
        <v>774</v>
      </c>
      <c r="H141" s="419" t="s">
        <v>529</v>
      </c>
      <c r="I141" s="420">
        <v>44</v>
      </c>
      <c r="J141" s="439">
        <v>525.20000000000005</v>
      </c>
      <c r="K141" s="439">
        <v>0</v>
      </c>
      <c r="L141" s="439">
        <v>0</v>
      </c>
      <c r="M141" s="439">
        <v>154.19</v>
      </c>
      <c r="N141" s="439">
        <v>0</v>
      </c>
      <c r="O141" s="439">
        <v>59.61</v>
      </c>
      <c r="P141" s="439">
        <f t="shared" si="1"/>
        <v>619.78000000000009</v>
      </c>
    </row>
    <row r="142" spans="1:241" s="307" customFormat="1">
      <c r="A142" s="384" t="s">
        <v>864</v>
      </c>
      <c r="B142" s="413" t="s">
        <v>516</v>
      </c>
      <c r="C142" s="414">
        <v>6440151444</v>
      </c>
      <c r="D142" s="415" t="s">
        <v>626</v>
      </c>
      <c r="E142" s="421" t="s">
        <v>521</v>
      </c>
      <c r="F142" s="422" t="s">
        <v>685</v>
      </c>
      <c r="G142" s="418" t="s">
        <v>774</v>
      </c>
      <c r="H142" s="419" t="s">
        <v>529</v>
      </c>
      <c r="I142" s="420">
        <v>44</v>
      </c>
      <c r="J142" s="439">
        <v>1212</v>
      </c>
      <c r="K142" s="439">
        <v>0</v>
      </c>
      <c r="L142" s="439">
        <v>0</v>
      </c>
      <c r="M142" s="439">
        <v>298.87</v>
      </c>
      <c r="N142" s="439">
        <v>0</v>
      </c>
      <c r="O142" s="439">
        <v>209.67</v>
      </c>
      <c r="P142" s="439">
        <f t="shared" si="1"/>
        <v>1301.1999999999998</v>
      </c>
    </row>
    <row r="143" spans="1:241" s="307" customFormat="1">
      <c r="A143" s="384" t="s">
        <v>864</v>
      </c>
      <c r="B143" s="413" t="s">
        <v>516</v>
      </c>
      <c r="C143" s="414">
        <v>4454849420</v>
      </c>
      <c r="D143" s="415" t="s">
        <v>627</v>
      </c>
      <c r="E143" s="421" t="s">
        <v>521</v>
      </c>
      <c r="F143" s="422" t="s">
        <v>702</v>
      </c>
      <c r="G143" s="418" t="s">
        <v>774</v>
      </c>
      <c r="H143" s="419" t="s">
        <v>519</v>
      </c>
      <c r="I143" s="420">
        <v>44</v>
      </c>
      <c r="J143" s="439">
        <v>1212</v>
      </c>
      <c r="K143" s="439">
        <v>0</v>
      </c>
      <c r="L143" s="439">
        <v>0</v>
      </c>
      <c r="M143" s="439">
        <v>298.87</v>
      </c>
      <c r="N143" s="439">
        <v>0</v>
      </c>
      <c r="O143" s="439">
        <v>209.67</v>
      </c>
      <c r="P143" s="439">
        <f t="shared" si="1"/>
        <v>1301.1999999999998</v>
      </c>
    </row>
    <row r="144" spans="1:241" s="307" customFormat="1">
      <c r="A144" s="384" t="s">
        <v>864</v>
      </c>
      <c r="B144" s="413" t="s">
        <v>516</v>
      </c>
      <c r="C144" s="421" t="s">
        <v>703</v>
      </c>
      <c r="D144" s="433" t="s">
        <v>628</v>
      </c>
      <c r="E144" s="434">
        <v>2</v>
      </c>
      <c r="F144" s="435">
        <v>322205</v>
      </c>
      <c r="G144" s="418" t="s">
        <v>774</v>
      </c>
      <c r="H144" s="436">
        <v>1</v>
      </c>
      <c r="I144" s="437">
        <v>44</v>
      </c>
      <c r="J144" s="439">
        <v>1252.53</v>
      </c>
      <c r="K144" s="439">
        <v>0</v>
      </c>
      <c r="L144" s="439">
        <v>0</v>
      </c>
      <c r="M144" s="439">
        <v>298.87</v>
      </c>
      <c r="N144" s="439">
        <v>0</v>
      </c>
      <c r="O144" s="439">
        <v>216.56</v>
      </c>
      <c r="P144" s="439">
        <f t="shared" si="1"/>
        <v>1334.8400000000001</v>
      </c>
    </row>
    <row r="145" spans="1:16" s="307" customFormat="1">
      <c r="A145" s="384" t="s">
        <v>864</v>
      </c>
      <c r="B145" s="413" t="s">
        <v>516</v>
      </c>
      <c r="C145" s="421" t="s">
        <v>704</v>
      </c>
      <c r="D145" s="433" t="s">
        <v>629</v>
      </c>
      <c r="E145" s="434">
        <v>2</v>
      </c>
      <c r="F145" s="435">
        <v>223505</v>
      </c>
      <c r="G145" s="418" t="s">
        <v>774</v>
      </c>
      <c r="H145" s="436">
        <v>1</v>
      </c>
      <c r="I145" s="437">
        <v>40</v>
      </c>
      <c r="J145" s="439">
        <v>2200</v>
      </c>
      <c r="K145" s="439">
        <v>0</v>
      </c>
      <c r="L145" s="439">
        <v>0</v>
      </c>
      <c r="M145" s="439">
        <v>444.3</v>
      </c>
      <c r="N145" s="439">
        <v>121</v>
      </c>
      <c r="O145" s="439">
        <v>290.67</v>
      </c>
      <c r="P145" s="439">
        <f t="shared" si="1"/>
        <v>2474.63</v>
      </c>
    </row>
    <row r="146" spans="1:16" s="307" customFormat="1">
      <c r="A146" s="384" t="s">
        <v>864</v>
      </c>
      <c r="B146" s="413" t="s">
        <v>516</v>
      </c>
      <c r="C146" s="421" t="s">
        <v>705</v>
      </c>
      <c r="D146" s="433" t="s">
        <v>630</v>
      </c>
      <c r="E146" s="434">
        <v>2</v>
      </c>
      <c r="F146" s="435">
        <v>322205</v>
      </c>
      <c r="G146" s="418" t="s">
        <v>774</v>
      </c>
      <c r="H146" s="436">
        <v>1</v>
      </c>
      <c r="I146" s="437">
        <v>44</v>
      </c>
      <c r="J146" s="439">
        <v>1252.53</v>
      </c>
      <c r="K146" s="439">
        <v>0</v>
      </c>
      <c r="L146" s="439">
        <v>0</v>
      </c>
      <c r="M146" s="439">
        <v>267.36</v>
      </c>
      <c r="N146" s="439">
        <v>0</v>
      </c>
      <c r="O146" s="439">
        <v>218.81</v>
      </c>
      <c r="P146" s="439">
        <f t="shared" si="1"/>
        <v>1301.08</v>
      </c>
    </row>
    <row r="147" spans="1:16" s="307" customFormat="1">
      <c r="A147" s="384" t="s">
        <v>864</v>
      </c>
      <c r="B147" s="413" t="s">
        <v>516</v>
      </c>
      <c r="C147" s="421" t="s">
        <v>706</v>
      </c>
      <c r="D147" s="433" t="s">
        <v>631</v>
      </c>
      <c r="E147" s="434">
        <v>2</v>
      </c>
      <c r="F147" s="438">
        <v>322205</v>
      </c>
      <c r="G147" s="418" t="s">
        <v>774</v>
      </c>
      <c r="H147" s="436">
        <v>1</v>
      </c>
      <c r="I147" s="437">
        <v>44</v>
      </c>
      <c r="J147" s="439">
        <v>1252.53</v>
      </c>
      <c r="K147" s="439">
        <v>0</v>
      </c>
      <c r="L147" s="439">
        <v>0</v>
      </c>
      <c r="M147" s="439">
        <v>254.88</v>
      </c>
      <c r="N147" s="439">
        <v>0</v>
      </c>
      <c r="O147" s="439">
        <v>142.53</v>
      </c>
      <c r="P147" s="439">
        <f t="shared" si="1"/>
        <v>1364.8799999999999</v>
      </c>
    </row>
    <row r="148" spans="1:16" s="307" customFormat="1">
      <c r="A148" s="384" t="s">
        <v>864</v>
      </c>
      <c r="B148" s="413" t="s">
        <v>516</v>
      </c>
      <c r="C148" s="421" t="s">
        <v>808</v>
      </c>
      <c r="D148" s="433" t="s">
        <v>809</v>
      </c>
      <c r="E148" s="434">
        <v>2</v>
      </c>
      <c r="F148" s="438">
        <v>223405</v>
      </c>
      <c r="G148" s="418" t="s">
        <v>774</v>
      </c>
      <c r="H148" s="436">
        <v>1</v>
      </c>
      <c r="I148" s="437">
        <v>26</v>
      </c>
      <c r="J148" s="439">
        <v>1134.08</v>
      </c>
      <c r="K148" s="439">
        <v>0</v>
      </c>
      <c r="L148" s="439">
        <v>0</v>
      </c>
      <c r="M148" s="439">
        <v>121.2</v>
      </c>
      <c r="N148" s="439">
        <v>0</v>
      </c>
      <c r="O148" s="439">
        <v>96.49</v>
      </c>
      <c r="P148" s="439">
        <f t="shared" si="1"/>
        <v>1158.79</v>
      </c>
    </row>
    <row r="149" spans="1:16" s="307" customFormat="1">
      <c r="A149" s="384" t="s">
        <v>864</v>
      </c>
      <c r="B149" s="413" t="s">
        <v>516</v>
      </c>
      <c r="C149" s="421" t="s">
        <v>707</v>
      </c>
      <c r="D149" s="433" t="s">
        <v>632</v>
      </c>
      <c r="E149" s="434">
        <v>2</v>
      </c>
      <c r="F149" s="435">
        <v>322205</v>
      </c>
      <c r="G149" s="418" t="s">
        <v>774</v>
      </c>
      <c r="H149" s="436">
        <v>1</v>
      </c>
      <c r="I149" s="437">
        <v>44</v>
      </c>
      <c r="J149" s="439">
        <v>1252.53</v>
      </c>
      <c r="K149" s="439">
        <v>0</v>
      </c>
      <c r="L149" s="439">
        <v>0</v>
      </c>
      <c r="M149" s="439">
        <v>242.4</v>
      </c>
      <c r="N149" s="439">
        <v>0</v>
      </c>
      <c r="O149" s="439">
        <v>216.56</v>
      </c>
      <c r="P149" s="439">
        <f t="shared" si="1"/>
        <v>1278.3700000000001</v>
      </c>
    </row>
    <row r="150" spans="1:16">
      <c r="L150" s="441"/>
    </row>
    <row r="161" spans="1:16" ht="15">
      <c r="A161" s="313"/>
      <c r="B161" s="313"/>
      <c r="C161" s="313"/>
      <c r="D161" s="313"/>
      <c r="E161" s="313"/>
      <c r="F161" s="313"/>
      <c r="G161" s="313"/>
      <c r="H161" s="313"/>
      <c r="I161" s="313"/>
      <c r="J161" s="313"/>
      <c r="K161" s="313"/>
      <c r="L161" s="313"/>
      <c r="M161" s="313"/>
      <c r="N161" s="313"/>
      <c r="O161" s="313"/>
      <c r="P161" s="313"/>
    </row>
    <row r="162" spans="1:16" ht="15">
      <c r="A162" s="313"/>
      <c r="B162" s="313"/>
      <c r="C162" s="313"/>
      <c r="D162" s="313"/>
      <c r="E162" s="313"/>
      <c r="F162" s="313"/>
      <c r="G162" s="313"/>
      <c r="H162" s="313"/>
      <c r="I162" s="313"/>
      <c r="J162" s="313"/>
      <c r="K162" s="313"/>
      <c r="L162" s="313"/>
      <c r="M162" s="313"/>
      <c r="N162" s="313"/>
      <c r="O162" s="313"/>
      <c r="P162" s="313"/>
    </row>
    <row r="163" spans="1:16" ht="15">
      <c r="A163" s="313"/>
      <c r="B163" s="313"/>
      <c r="C163" s="313"/>
      <c r="D163" s="313"/>
      <c r="E163" s="313"/>
      <c r="F163" s="313"/>
      <c r="G163" s="313"/>
      <c r="H163" s="313"/>
      <c r="I163" s="313"/>
      <c r="J163" s="313"/>
      <c r="K163" s="313"/>
      <c r="L163" s="313"/>
      <c r="M163" s="313"/>
      <c r="N163" s="313"/>
      <c r="O163" s="313"/>
      <c r="P163" s="313"/>
    </row>
    <row r="164" spans="1:16" ht="15">
      <c r="A164" s="313"/>
      <c r="B164" s="313"/>
      <c r="C164" s="313"/>
      <c r="D164" s="313"/>
      <c r="E164" s="313"/>
      <c r="F164" s="313"/>
      <c r="G164" s="313"/>
      <c r="H164" s="313"/>
      <c r="I164" s="313"/>
      <c r="J164" s="313"/>
      <c r="K164" s="313"/>
      <c r="L164" s="313"/>
      <c r="M164" s="313"/>
      <c r="N164" s="313"/>
      <c r="O164" s="313"/>
      <c r="P164" s="313"/>
    </row>
    <row r="165" spans="1:16" ht="15">
      <c r="A165" s="313"/>
      <c r="B165" s="313"/>
      <c r="C165" s="313"/>
      <c r="D165" s="313"/>
      <c r="E165" s="313"/>
      <c r="F165" s="313"/>
      <c r="G165" s="313"/>
      <c r="H165" s="313"/>
      <c r="I165" s="313"/>
      <c r="J165" s="313"/>
      <c r="K165" s="313"/>
      <c r="L165" s="313"/>
      <c r="M165" s="313"/>
      <c r="N165" s="313"/>
      <c r="O165" s="313"/>
      <c r="P165" s="313"/>
    </row>
    <row r="166" spans="1:16" ht="15">
      <c r="A166" s="313"/>
      <c r="B166" s="313"/>
      <c r="C166" s="313"/>
      <c r="D166" s="313"/>
      <c r="E166" s="313"/>
      <c r="F166" s="313"/>
      <c r="G166" s="313"/>
      <c r="H166" s="313"/>
      <c r="I166" s="313"/>
      <c r="J166" s="313"/>
      <c r="K166" s="313"/>
      <c r="L166" s="313"/>
      <c r="M166" s="313"/>
      <c r="N166" s="313"/>
      <c r="O166" s="313"/>
      <c r="P166" s="313"/>
    </row>
    <row r="167" spans="1:16" ht="15">
      <c r="A167" s="313"/>
      <c r="B167" s="313"/>
      <c r="C167" s="313"/>
      <c r="D167" s="313"/>
      <c r="E167" s="313"/>
      <c r="F167" s="313"/>
      <c r="G167" s="313"/>
      <c r="H167" s="313"/>
      <c r="I167" s="313"/>
      <c r="J167" s="313"/>
      <c r="K167" s="313"/>
      <c r="L167" s="313"/>
      <c r="M167" s="313"/>
      <c r="N167" s="313"/>
      <c r="O167" s="313"/>
      <c r="P167" s="313"/>
    </row>
    <row r="168" spans="1:16" ht="15">
      <c r="A168" s="313"/>
      <c r="B168" s="313"/>
      <c r="C168" s="313"/>
      <c r="D168" s="313"/>
      <c r="E168" s="313"/>
      <c r="F168" s="313"/>
      <c r="G168" s="313"/>
      <c r="H168" s="313"/>
      <c r="I168" s="313"/>
      <c r="J168" s="313"/>
      <c r="K168" s="313"/>
      <c r="L168" s="313"/>
      <c r="M168" s="313"/>
      <c r="N168" s="313"/>
      <c r="O168" s="313"/>
      <c r="P168" s="313"/>
    </row>
    <row r="169" spans="1:16" ht="15">
      <c r="A169" s="313"/>
      <c r="B169" s="313"/>
      <c r="C169" s="313"/>
      <c r="D169" s="313"/>
      <c r="E169" s="313"/>
      <c r="F169" s="313"/>
      <c r="G169" s="313"/>
      <c r="H169" s="313"/>
      <c r="I169" s="313"/>
      <c r="J169" s="313"/>
      <c r="K169" s="313"/>
      <c r="L169" s="313"/>
      <c r="M169" s="313"/>
      <c r="N169" s="313"/>
      <c r="O169" s="313"/>
      <c r="P169" s="313"/>
    </row>
    <row r="170" spans="1:16" ht="15">
      <c r="A170" s="313"/>
      <c r="B170" s="313"/>
      <c r="C170" s="313"/>
      <c r="D170" s="313"/>
      <c r="E170" s="313"/>
      <c r="F170" s="313"/>
      <c r="G170" s="313"/>
      <c r="H170" s="313"/>
      <c r="I170" s="313"/>
      <c r="J170" s="313"/>
      <c r="K170" s="313"/>
      <c r="L170" s="313"/>
      <c r="M170" s="313"/>
      <c r="N170" s="313"/>
      <c r="O170" s="313"/>
      <c r="P170" s="313"/>
    </row>
    <row r="171" spans="1:16" ht="15">
      <c r="A171" s="313"/>
      <c r="B171" s="313"/>
      <c r="C171" s="313"/>
      <c r="D171" s="313"/>
      <c r="E171" s="313"/>
      <c r="F171" s="313"/>
      <c r="G171" s="313"/>
      <c r="H171" s="313"/>
      <c r="I171" s="313"/>
      <c r="J171" s="313"/>
      <c r="K171" s="313"/>
      <c r="L171" s="313"/>
      <c r="M171" s="313"/>
      <c r="N171" s="313"/>
      <c r="O171" s="313"/>
      <c r="P171" s="313"/>
    </row>
    <row r="172" spans="1:16" ht="15">
      <c r="A172" s="313"/>
      <c r="B172" s="313"/>
      <c r="C172" s="313"/>
      <c r="D172" s="313"/>
      <c r="E172" s="313"/>
      <c r="F172" s="313"/>
      <c r="G172" s="313"/>
      <c r="H172" s="313"/>
      <c r="I172" s="313"/>
      <c r="J172" s="313"/>
      <c r="K172" s="313"/>
      <c r="L172" s="313"/>
      <c r="M172" s="313"/>
      <c r="N172" s="313"/>
      <c r="O172" s="313"/>
      <c r="P172" s="313"/>
    </row>
    <row r="173" spans="1:16" ht="15">
      <c r="A173" s="313"/>
      <c r="B173" s="313"/>
      <c r="C173" s="313"/>
      <c r="D173" s="313"/>
      <c r="E173" s="313"/>
      <c r="F173" s="313"/>
      <c r="G173" s="313"/>
      <c r="H173" s="313"/>
      <c r="I173" s="313"/>
      <c r="J173" s="313"/>
      <c r="K173" s="313"/>
      <c r="L173" s="313"/>
      <c r="M173" s="313"/>
      <c r="N173" s="313"/>
      <c r="O173" s="313"/>
      <c r="P173" s="313"/>
    </row>
    <row r="174" spans="1:16" ht="15">
      <c r="A174" s="313"/>
      <c r="B174" s="313"/>
      <c r="C174" s="313"/>
      <c r="D174" s="313"/>
      <c r="E174" s="313"/>
      <c r="F174" s="313"/>
      <c r="G174" s="313"/>
      <c r="H174" s="313"/>
      <c r="I174" s="313"/>
      <c r="J174" s="313"/>
      <c r="K174" s="313"/>
      <c r="L174" s="313"/>
      <c r="M174" s="313"/>
      <c r="N174" s="313"/>
      <c r="O174" s="313"/>
      <c r="P174" s="313"/>
    </row>
    <row r="175" spans="1:16" ht="15">
      <c r="A175" s="313"/>
      <c r="B175" s="313"/>
      <c r="C175" s="313"/>
      <c r="D175" s="313"/>
      <c r="E175" s="313"/>
      <c r="F175" s="313"/>
      <c r="G175" s="313"/>
      <c r="H175" s="313"/>
      <c r="I175" s="313"/>
      <c r="J175" s="313"/>
      <c r="K175" s="313"/>
      <c r="L175" s="313"/>
      <c r="M175" s="313"/>
      <c r="N175" s="313"/>
      <c r="O175" s="313"/>
      <c r="P175" s="313"/>
    </row>
    <row r="176" spans="1:16" ht="15">
      <c r="A176" s="313"/>
      <c r="B176" s="313"/>
      <c r="C176" s="313"/>
      <c r="D176" s="313"/>
      <c r="E176" s="313"/>
      <c r="F176" s="313"/>
      <c r="G176" s="313"/>
      <c r="H176" s="313"/>
      <c r="I176" s="313"/>
      <c r="J176" s="313"/>
      <c r="K176" s="313"/>
      <c r="L176" s="313"/>
      <c r="M176" s="313"/>
      <c r="N176" s="313"/>
      <c r="O176" s="313"/>
      <c r="P176" s="313"/>
    </row>
    <row r="177" spans="1:16" ht="15">
      <c r="A177" s="313"/>
      <c r="B177" s="313"/>
      <c r="C177" s="313"/>
      <c r="D177" s="313"/>
      <c r="E177" s="313"/>
      <c r="F177" s="313"/>
      <c r="G177" s="313"/>
      <c r="H177" s="313"/>
      <c r="I177" s="313"/>
      <c r="J177" s="313"/>
      <c r="K177" s="313"/>
      <c r="L177" s="313"/>
      <c r="M177" s="313"/>
      <c r="N177" s="313"/>
      <c r="O177" s="313"/>
      <c r="P177" s="313"/>
    </row>
    <row r="178" spans="1:16" ht="15">
      <c r="A178" s="313"/>
      <c r="B178" s="313"/>
      <c r="C178" s="313"/>
      <c r="D178" s="313"/>
      <c r="E178" s="313"/>
      <c r="F178" s="313"/>
      <c r="G178" s="313"/>
      <c r="H178" s="313"/>
      <c r="I178" s="313"/>
      <c r="J178" s="313"/>
      <c r="K178" s="313"/>
      <c r="L178" s="313"/>
      <c r="M178" s="313"/>
      <c r="N178" s="313"/>
      <c r="O178" s="313"/>
      <c r="P178" s="313"/>
    </row>
  </sheetData>
  <protectedRanges>
    <protectedRange sqref="B2:B149" name="Intervalo2_1_1_1_1_1"/>
    <protectedRange sqref="D7:D8" name="Intervalo1_2_1_2_1_1_1"/>
    <protectedRange sqref="I7:I8" name="Intervalo1_2_1_1_1_1_1_1_1"/>
    <protectedRange sqref="E68" name="Intervalo1_2_1_4_1_1_1"/>
  </protectedRange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3" orientation="landscape" blackAndWhite="1" r:id="rId1"/>
  <rowBreaks count="1" manualBreakCount="1">
    <brk id="70" max="240" man="1"/>
  </rowBreaks>
  <colBreaks count="1" manualBreakCount="1">
    <brk id="16" max="1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7"/>
  <sheetViews>
    <sheetView zoomScale="80" zoomScaleNormal="80" zoomScaleSheetLayoutView="82" workbookViewId="0">
      <selection activeCell="B153" sqref="B153"/>
    </sheetView>
  </sheetViews>
  <sheetFormatPr defaultColWidth="9.140625" defaultRowHeight="15.75"/>
  <cols>
    <col min="1" max="1" width="24.5703125" style="369" customWidth="1"/>
    <col min="2" max="2" width="56.42578125" style="369" customWidth="1"/>
    <col min="3" max="3" width="19.42578125" style="370" customWidth="1"/>
    <col min="4" max="4" width="46.7109375" style="369" customWidth="1"/>
    <col min="5" max="5" width="14.5703125" style="371" customWidth="1"/>
    <col min="6" max="6" width="14.140625" style="371" customWidth="1"/>
    <col min="7" max="7" width="16.28515625" style="371" customWidth="1"/>
    <col min="8" max="9" width="12.5703125" style="371" customWidth="1"/>
    <col min="10" max="10" width="10" style="371" customWidth="1"/>
    <col min="11" max="11" width="18.42578125" style="371" customWidth="1"/>
    <col min="12" max="12" width="22" style="448" customWidth="1"/>
    <col min="13" max="13" width="17.85546875" style="371" customWidth="1"/>
    <col min="14" max="14" width="16.28515625" style="371" customWidth="1"/>
    <col min="15" max="15" width="16.5703125" style="371" customWidth="1"/>
    <col min="16" max="16" width="14.85546875" style="371" customWidth="1"/>
    <col min="17" max="17" width="18.7109375" style="371" customWidth="1"/>
    <col min="18" max="18" width="17.42578125" style="372" customWidth="1"/>
    <col min="19" max="19" width="15.7109375" style="372" customWidth="1"/>
    <col min="20" max="20" width="17.28515625" style="372" customWidth="1"/>
    <col min="21" max="21" width="18.5703125" style="372" customWidth="1"/>
    <col min="22" max="22" width="18" style="372" customWidth="1"/>
    <col min="23" max="23" width="19.42578125" style="372" customWidth="1"/>
    <col min="24" max="24" width="15.5703125" style="372" customWidth="1"/>
    <col min="25" max="25" width="16.28515625" style="372" customWidth="1"/>
    <col min="26" max="26" width="14.42578125" style="372" customWidth="1"/>
    <col min="27" max="27" width="15.42578125" style="372" customWidth="1"/>
    <col min="28" max="28" width="15.5703125" style="373" customWidth="1"/>
    <col min="29" max="238" width="9.140625" style="368" customWidth="1"/>
    <col min="239" max="239" width="9.140625" style="368"/>
    <col min="240" max="240" width="6.5703125" style="368" customWidth="1"/>
    <col min="241" max="241" width="79.5703125" style="368" customWidth="1"/>
    <col min="242" max="242" width="23.5703125" style="368" customWidth="1"/>
    <col min="243" max="243" width="27.85546875" style="368" customWidth="1"/>
    <col min="244" max="244" width="22.28515625" style="368" customWidth="1"/>
    <col min="245" max="245" width="23.5703125" style="368" customWidth="1"/>
    <col min="246" max="246" width="39" style="368" customWidth="1"/>
    <col min="247" max="247" width="36.42578125" style="368" customWidth="1"/>
    <col min="248" max="248" width="8" style="368" customWidth="1"/>
    <col min="249" max="249" width="15.5703125" style="368" customWidth="1"/>
    <col min="250" max="250" width="17.28515625" style="368" customWidth="1"/>
    <col min="251" max="251" width="18.85546875" style="368" customWidth="1"/>
    <col min="252" max="252" width="81" style="368" customWidth="1"/>
    <col min="253" max="253" width="14.85546875" style="368" customWidth="1"/>
    <col min="254" max="254" width="15.7109375" style="368" customWidth="1"/>
    <col min="255" max="255" width="17.5703125" style="368" customWidth="1"/>
    <col min="256" max="256" width="18.42578125" style="368" customWidth="1"/>
    <col min="257" max="257" width="16.5703125" style="368" customWidth="1"/>
    <col min="258" max="258" width="17.7109375" style="368" customWidth="1"/>
    <col min="259" max="259" width="17.85546875" style="368" customWidth="1"/>
    <col min="260" max="260" width="18.42578125" style="368" customWidth="1"/>
    <col min="261" max="261" width="15.42578125" style="368" customWidth="1"/>
    <col min="262" max="262" width="14.5703125" style="368" customWidth="1"/>
    <col min="263" max="263" width="15" style="368" customWidth="1"/>
    <col min="264" max="264" width="6.7109375" style="368" customWidth="1"/>
    <col min="265" max="265" width="14.28515625" style="368" customWidth="1"/>
    <col min="266" max="266" width="17.5703125" style="368" customWidth="1"/>
    <col min="267" max="267" width="27.7109375" style="368" customWidth="1"/>
    <col min="268" max="270" width="9.140625" style="368" customWidth="1"/>
    <col min="271" max="271" width="14.85546875" style="368" customWidth="1"/>
    <col min="272" max="272" width="13.85546875" style="368" customWidth="1"/>
    <col min="273" max="494" width="9.140625" style="368" customWidth="1"/>
    <col min="495" max="495" width="9.140625" style="368"/>
    <col min="496" max="496" width="6.5703125" style="368" customWidth="1"/>
    <col min="497" max="497" width="79.5703125" style="368" customWidth="1"/>
    <col min="498" max="498" width="23.5703125" style="368" customWidth="1"/>
    <col min="499" max="499" width="27.85546875" style="368" customWidth="1"/>
    <col min="500" max="500" width="22.28515625" style="368" customWidth="1"/>
    <col min="501" max="501" width="23.5703125" style="368" customWidth="1"/>
    <col min="502" max="502" width="39" style="368" customWidth="1"/>
    <col min="503" max="503" width="36.42578125" style="368" customWidth="1"/>
    <col min="504" max="504" width="8" style="368" customWidth="1"/>
    <col min="505" max="505" width="15.5703125" style="368" customWidth="1"/>
    <col min="506" max="506" width="17.28515625" style="368" customWidth="1"/>
    <col min="507" max="507" width="18.85546875" style="368" customWidth="1"/>
    <col min="508" max="508" width="81" style="368" customWidth="1"/>
    <col min="509" max="509" width="14.85546875" style="368" customWidth="1"/>
    <col min="510" max="510" width="15.7109375" style="368" customWidth="1"/>
    <col min="511" max="511" width="17.5703125" style="368" customWidth="1"/>
    <col min="512" max="512" width="18.42578125" style="368" customWidth="1"/>
    <col min="513" max="513" width="16.5703125" style="368" customWidth="1"/>
    <col min="514" max="514" width="17.7109375" style="368" customWidth="1"/>
    <col min="515" max="515" width="17.85546875" style="368" customWidth="1"/>
    <col min="516" max="516" width="18.42578125" style="368" customWidth="1"/>
    <col min="517" max="517" width="15.42578125" style="368" customWidth="1"/>
    <col min="518" max="518" width="14.5703125" style="368" customWidth="1"/>
    <col min="519" max="519" width="15" style="368" customWidth="1"/>
    <col min="520" max="520" width="6.7109375" style="368" customWidth="1"/>
    <col min="521" max="521" width="14.28515625" style="368" customWidth="1"/>
    <col min="522" max="522" width="17.5703125" style="368" customWidth="1"/>
    <col min="523" max="523" width="27.7109375" style="368" customWidth="1"/>
    <col min="524" max="526" width="9.140625" style="368" customWidth="1"/>
    <col min="527" max="527" width="14.85546875" style="368" customWidth="1"/>
    <col min="528" max="528" width="13.85546875" style="368" customWidth="1"/>
    <col min="529" max="750" width="9.140625" style="368" customWidth="1"/>
    <col min="751" max="751" width="9.140625" style="368"/>
    <col min="752" max="752" width="6.5703125" style="368" customWidth="1"/>
    <col min="753" max="753" width="79.5703125" style="368" customWidth="1"/>
    <col min="754" max="754" width="23.5703125" style="368" customWidth="1"/>
    <col min="755" max="755" width="27.85546875" style="368" customWidth="1"/>
    <col min="756" max="756" width="22.28515625" style="368" customWidth="1"/>
    <col min="757" max="757" width="23.5703125" style="368" customWidth="1"/>
    <col min="758" max="758" width="39" style="368" customWidth="1"/>
    <col min="759" max="759" width="36.42578125" style="368" customWidth="1"/>
    <col min="760" max="760" width="8" style="368" customWidth="1"/>
    <col min="761" max="761" width="15.5703125" style="368" customWidth="1"/>
    <col min="762" max="762" width="17.28515625" style="368" customWidth="1"/>
    <col min="763" max="763" width="18.85546875" style="368" customWidth="1"/>
    <col min="764" max="764" width="81" style="368" customWidth="1"/>
    <col min="765" max="765" width="14.85546875" style="368" customWidth="1"/>
    <col min="766" max="766" width="15.7109375" style="368" customWidth="1"/>
    <col min="767" max="767" width="17.5703125" style="368" customWidth="1"/>
    <col min="768" max="768" width="18.42578125" style="368" customWidth="1"/>
    <col min="769" max="769" width="16.5703125" style="368" customWidth="1"/>
    <col min="770" max="770" width="17.7109375" style="368" customWidth="1"/>
    <col min="771" max="771" width="17.85546875" style="368" customWidth="1"/>
    <col min="772" max="772" width="18.42578125" style="368" customWidth="1"/>
    <col min="773" max="773" width="15.42578125" style="368" customWidth="1"/>
    <col min="774" max="774" width="14.5703125" style="368" customWidth="1"/>
    <col min="775" max="775" width="15" style="368" customWidth="1"/>
    <col min="776" max="776" width="6.7109375" style="368" customWidth="1"/>
    <col min="777" max="777" width="14.28515625" style="368" customWidth="1"/>
    <col min="778" max="778" width="17.5703125" style="368" customWidth="1"/>
    <col min="779" max="779" width="27.7109375" style="368" customWidth="1"/>
    <col min="780" max="782" width="9.140625" style="368" customWidth="1"/>
    <col min="783" max="783" width="14.85546875" style="368" customWidth="1"/>
    <col min="784" max="784" width="13.85546875" style="368" customWidth="1"/>
    <col min="785" max="1006" width="9.140625" style="368" customWidth="1"/>
    <col min="1007" max="1007" width="9.140625" style="368"/>
    <col min="1008" max="1008" width="6.5703125" style="368" customWidth="1"/>
    <col min="1009" max="1009" width="79.5703125" style="368" customWidth="1"/>
    <col min="1010" max="1010" width="23.5703125" style="368" customWidth="1"/>
    <col min="1011" max="1011" width="27.85546875" style="368" customWidth="1"/>
    <col min="1012" max="1012" width="22.28515625" style="368" customWidth="1"/>
    <col min="1013" max="1013" width="23.5703125" style="368" customWidth="1"/>
    <col min="1014" max="1014" width="39" style="368" customWidth="1"/>
    <col min="1015" max="1015" width="36.42578125" style="368" customWidth="1"/>
    <col min="1016" max="1016" width="8" style="368" customWidth="1"/>
    <col min="1017" max="1017" width="15.5703125" style="368" customWidth="1"/>
    <col min="1018" max="1018" width="17.28515625" style="368" customWidth="1"/>
    <col min="1019" max="1019" width="18.85546875" style="368" customWidth="1"/>
    <col min="1020" max="1020" width="81" style="368" customWidth="1"/>
    <col min="1021" max="1021" width="14.85546875" style="368" customWidth="1"/>
    <col min="1022" max="1022" width="15.7109375" style="368" customWidth="1"/>
    <col min="1023" max="1023" width="17.5703125" style="368" customWidth="1"/>
    <col min="1024" max="1024" width="18.42578125" style="368" customWidth="1"/>
    <col min="1025" max="1025" width="16.5703125" style="368" customWidth="1"/>
    <col min="1026" max="1026" width="17.7109375" style="368" customWidth="1"/>
    <col min="1027" max="1027" width="17.85546875" style="368" customWidth="1"/>
    <col min="1028" max="1028" width="18.42578125" style="368" customWidth="1"/>
    <col min="1029" max="1029" width="15.42578125" style="368" customWidth="1"/>
    <col min="1030" max="1030" width="14.5703125" style="368" customWidth="1"/>
    <col min="1031" max="1031" width="15" style="368" customWidth="1"/>
    <col min="1032" max="1032" width="6.7109375" style="368" customWidth="1"/>
    <col min="1033" max="1033" width="14.28515625" style="368" customWidth="1"/>
    <col min="1034" max="1034" width="17.5703125" style="368" customWidth="1"/>
    <col min="1035" max="1035" width="27.7109375" style="368" customWidth="1"/>
    <col min="1036" max="1038" width="9.140625" style="368" customWidth="1"/>
    <col min="1039" max="1039" width="14.85546875" style="368" customWidth="1"/>
    <col min="1040" max="1040" width="13.85546875" style="368" customWidth="1"/>
    <col min="1041" max="1262" width="9.140625" style="368" customWidth="1"/>
    <col min="1263" max="1263" width="9.140625" style="368"/>
    <col min="1264" max="1264" width="6.5703125" style="368" customWidth="1"/>
    <col min="1265" max="1265" width="79.5703125" style="368" customWidth="1"/>
    <col min="1266" max="1266" width="23.5703125" style="368" customWidth="1"/>
    <col min="1267" max="1267" width="27.85546875" style="368" customWidth="1"/>
    <col min="1268" max="1268" width="22.28515625" style="368" customWidth="1"/>
    <col min="1269" max="1269" width="23.5703125" style="368" customWidth="1"/>
    <col min="1270" max="1270" width="39" style="368" customWidth="1"/>
    <col min="1271" max="1271" width="36.42578125" style="368" customWidth="1"/>
    <col min="1272" max="1272" width="8" style="368" customWidth="1"/>
    <col min="1273" max="1273" width="15.5703125" style="368" customWidth="1"/>
    <col min="1274" max="1274" width="17.28515625" style="368" customWidth="1"/>
    <col min="1275" max="1275" width="18.85546875" style="368" customWidth="1"/>
    <col min="1276" max="1276" width="81" style="368" customWidth="1"/>
    <col min="1277" max="1277" width="14.85546875" style="368" customWidth="1"/>
    <col min="1278" max="1278" width="15.7109375" style="368" customWidth="1"/>
    <col min="1279" max="1279" width="17.5703125" style="368" customWidth="1"/>
    <col min="1280" max="1280" width="18.42578125" style="368" customWidth="1"/>
    <col min="1281" max="1281" width="16.5703125" style="368" customWidth="1"/>
    <col min="1282" max="1282" width="17.7109375" style="368" customWidth="1"/>
    <col min="1283" max="1283" width="17.85546875" style="368" customWidth="1"/>
    <col min="1284" max="1284" width="18.42578125" style="368" customWidth="1"/>
    <col min="1285" max="1285" width="15.42578125" style="368" customWidth="1"/>
    <col min="1286" max="1286" width="14.5703125" style="368" customWidth="1"/>
    <col min="1287" max="1287" width="15" style="368" customWidth="1"/>
    <col min="1288" max="1288" width="6.7109375" style="368" customWidth="1"/>
    <col min="1289" max="1289" width="14.28515625" style="368" customWidth="1"/>
    <col min="1290" max="1290" width="17.5703125" style="368" customWidth="1"/>
    <col min="1291" max="1291" width="27.7109375" style="368" customWidth="1"/>
    <col min="1292" max="1294" width="9.140625" style="368" customWidth="1"/>
    <col min="1295" max="1295" width="14.85546875" style="368" customWidth="1"/>
    <col min="1296" max="1296" width="13.85546875" style="368" customWidth="1"/>
    <col min="1297" max="1518" width="9.140625" style="368" customWidth="1"/>
    <col min="1519" max="1519" width="9.140625" style="368"/>
    <col min="1520" max="1520" width="6.5703125" style="368" customWidth="1"/>
    <col min="1521" max="1521" width="79.5703125" style="368" customWidth="1"/>
    <col min="1522" max="1522" width="23.5703125" style="368" customWidth="1"/>
    <col min="1523" max="1523" width="27.85546875" style="368" customWidth="1"/>
    <col min="1524" max="1524" width="22.28515625" style="368" customWidth="1"/>
    <col min="1525" max="1525" width="23.5703125" style="368" customWidth="1"/>
    <col min="1526" max="1526" width="39" style="368" customWidth="1"/>
    <col min="1527" max="1527" width="36.42578125" style="368" customWidth="1"/>
    <col min="1528" max="1528" width="8" style="368" customWidth="1"/>
    <col min="1529" max="1529" width="15.5703125" style="368" customWidth="1"/>
    <col min="1530" max="1530" width="17.28515625" style="368" customWidth="1"/>
    <col min="1531" max="1531" width="18.85546875" style="368" customWidth="1"/>
    <col min="1532" max="1532" width="81" style="368" customWidth="1"/>
    <col min="1533" max="1533" width="14.85546875" style="368" customWidth="1"/>
    <col min="1534" max="1534" width="15.7109375" style="368" customWidth="1"/>
    <col min="1535" max="1535" width="17.5703125" style="368" customWidth="1"/>
    <col min="1536" max="1536" width="18.42578125" style="368" customWidth="1"/>
    <col min="1537" max="1537" width="16.5703125" style="368" customWidth="1"/>
    <col min="1538" max="1538" width="17.7109375" style="368" customWidth="1"/>
    <col min="1539" max="1539" width="17.85546875" style="368" customWidth="1"/>
    <col min="1540" max="1540" width="18.42578125" style="368" customWidth="1"/>
    <col min="1541" max="1541" width="15.42578125" style="368" customWidth="1"/>
    <col min="1542" max="1542" width="14.5703125" style="368" customWidth="1"/>
    <col min="1543" max="1543" width="15" style="368" customWidth="1"/>
    <col min="1544" max="1544" width="6.7109375" style="368" customWidth="1"/>
    <col min="1545" max="1545" width="14.28515625" style="368" customWidth="1"/>
    <col min="1546" max="1546" width="17.5703125" style="368" customWidth="1"/>
    <col min="1547" max="1547" width="27.7109375" style="368" customWidth="1"/>
    <col min="1548" max="1550" width="9.140625" style="368" customWidth="1"/>
    <col min="1551" max="1551" width="14.85546875" style="368" customWidth="1"/>
    <col min="1552" max="1552" width="13.85546875" style="368" customWidth="1"/>
    <col min="1553" max="1774" width="9.140625" style="368" customWidth="1"/>
    <col min="1775" max="1775" width="9.140625" style="368"/>
    <col min="1776" max="1776" width="6.5703125" style="368" customWidth="1"/>
    <col min="1777" max="1777" width="79.5703125" style="368" customWidth="1"/>
    <col min="1778" max="1778" width="23.5703125" style="368" customWidth="1"/>
    <col min="1779" max="1779" width="27.85546875" style="368" customWidth="1"/>
    <col min="1780" max="1780" width="22.28515625" style="368" customWidth="1"/>
    <col min="1781" max="1781" width="23.5703125" style="368" customWidth="1"/>
    <col min="1782" max="1782" width="39" style="368" customWidth="1"/>
    <col min="1783" max="1783" width="36.42578125" style="368" customWidth="1"/>
    <col min="1784" max="1784" width="8" style="368" customWidth="1"/>
    <col min="1785" max="1785" width="15.5703125" style="368" customWidth="1"/>
    <col min="1786" max="1786" width="17.28515625" style="368" customWidth="1"/>
    <col min="1787" max="1787" width="18.85546875" style="368" customWidth="1"/>
    <col min="1788" max="1788" width="81" style="368" customWidth="1"/>
    <col min="1789" max="1789" width="14.85546875" style="368" customWidth="1"/>
    <col min="1790" max="1790" width="15.7109375" style="368" customWidth="1"/>
    <col min="1791" max="1791" width="17.5703125" style="368" customWidth="1"/>
    <col min="1792" max="1792" width="18.42578125" style="368" customWidth="1"/>
    <col min="1793" max="1793" width="16.5703125" style="368" customWidth="1"/>
    <col min="1794" max="1794" width="17.7109375" style="368" customWidth="1"/>
    <col min="1795" max="1795" width="17.85546875" style="368" customWidth="1"/>
    <col min="1796" max="1796" width="18.42578125" style="368" customWidth="1"/>
    <col min="1797" max="1797" width="15.42578125" style="368" customWidth="1"/>
    <col min="1798" max="1798" width="14.5703125" style="368" customWidth="1"/>
    <col min="1799" max="1799" width="15" style="368" customWidth="1"/>
    <col min="1800" max="1800" width="6.7109375" style="368" customWidth="1"/>
    <col min="1801" max="1801" width="14.28515625" style="368" customWidth="1"/>
    <col min="1802" max="1802" width="17.5703125" style="368" customWidth="1"/>
    <col min="1803" max="1803" width="27.7109375" style="368" customWidth="1"/>
    <col min="1804" max="1806" width="9.140625" style="368" customWidth="1"/>
    <col min="1807" max="1807" width="14.85546875" style="368" customWidth="1"/>
    <col min="1808" max="1808" width="13.85546875" style="368" customWidth="1"/>
    <col min="1809" max="2030" width="9.140625" style="368" customWidth="1"/>
    <col min="2031" max="2031" width="9.140625" style="368"/>
    <col min="2032" max="2032" width="6.5703125" style="368" customWidth="1"/>
    <col min="2033" max="2033" width="79.5703125" style="368" customWidth="1"/>
    <col min="2034" max="2034" width="23.5703125" style="368" customWidth="1"/>
    <col min="2035" max="2035" width="27.85546875" style="368" customWidth="1"/>
    <col min="2036" max="2036" width="22.28515625" style="368" customWidth="1"/>
    <col min="2037" max="2037" width="23.5703125" style="368" customWidth="1"/>
    <col min="2038" max="2038" width="39" style="368" customWidth="1"/>
    <col min="2039" max="2039" width="36.42578125" style="368" customWidth="1"/>
    <col min="2040" max="2040" width="8" style="368" customWidth="1"/>
    <col min="2041" max="2041" width="15.5703125" style="368" customWidth="1"/>
    <col min="2042" max="2042" width="17.28515625" style="368" customWidth="1"/>
    <col min="2043" max="2043" width="18.85546875" style="368" customWidth="1"/>
    <col min="2044" max="2044" width="81" style="368" customWidth="1"/>
    <col min="2045" max="2045" width="14.85546875" style="368" customWidth="1"/>
    <col min="2046" max="2046" width="15.7109375" style="368" customWidth="1"/>
    <col min="2047" max="2047" width="17.5703125" style="368" customWidth="1"/>
    <col min="2048" max="2048" width="18.42578125" style="368" customWidth="1"/>
    <col min="2049" max="2049" width="16.5703125" style="368" customWidth="1"/>
    <col min="2050" max="2050" width="17.7109375" style="368" customWidth="1"/>
    <col min="2051" max="2051" width="17.85546875" style="368" customWidth="1"/>
    <col min="2052" max="2052" width="18.42578125" style="368" customWidth="1"/>
    <col min="2053" max="2053" width="15.42578125" style="368" customWidth="1"/>
    <col min="2054" max="2054" width="14.5703125" style="368" customWidth="1"/>
    <col min="2055" max="2055" width="15" style="368" customWidth="1"/>
    <col min="2056" max="2056" width="6.7109375" style="368" customWidth="1"/>
    <col min="2057" max="2057" width="14.28515625" style="368" customWidth="1"/>
    <col min="2058" max="2058" width="17.5703125" style="368" customWidth="1"/>
    <col min="2059" max="2059" width="27.7109375" style="368" customWidth="1"/>
    <col min="2060" max="2062" width="9.140625" style="368" customWidth="1"/>
    <col min="2063" max="2063" width="14.85546875" style="368" customWidth="1"/>
    <col min="2064" max="2064" width="13.85546875" style="368" customWidth="1"/>
    <col min="2065" max="2286" width="9.140625" style="368" customWidth="1"/>
    <col min="2287" max="2287" width="9.140625" style="368"/>
    <col min="2288" max="2288" width="6.5703125" style="368" customWidth="1"/>
    <col min="2289" max="2289" width="79.5703125" style="368" customWidth="1"/>
    <col min="2290" max="2290" width="23.5703125" style="368" customWidth="1"/>
    <col min="2291" max="2291" width="27.85546875" style="368" customWidth="1"/>
    <col min="2292" max="2292" width="22.28515625" style="368" customWidth="1"/>
    <col min="2293" max="2293" width="23.5703125" style="368" customWidth="1"/>
    <col min="2294" max="2294" width="39" style="368" customWidth="1"/>
    <col min="2295" max="2295" width="36.42578125" style="368" customWidth="1"/>
    <col min="2296" max="2296" width="8" style="368" customWidth="1"/>
    <col min="2297" max="2297" width="15.5703125" style="368" customWidth="1"/>
    <col min="2298" max="2298" width="17.28515625" style="368" customWidth="1"/>
    <col min="2299" max="2299" width="18.85546875" style="368" customWidth="1"/>
    <col min="2300" max="2300" width="81" style="368" customWidth="1"/>
    <col min="2301" max="2301" width="14.85546875" style="368" customWidth="1"/>
    <col min="2302" max="2302" width="15.7109375" style="368" customWidth="1"/>
    <col min="2303" max="2303" width="17.5703125" style="368" customWidth="1"/>
    <col min="2304" max="2304" width="18.42578125" style="368" customWidth="1"/>
    <col min="2305" max="2305" width="16.5703125" style="368" customWidth="1"/>
    <col min="2306" max="2306" width="17.7109375" style="368" customWidth="1"/>
    <col min="2307" max="2307" width="17.85546875" style="368" customWidth="1"/>
    <col min="2308" max="2308" width="18.42578125" style="368" customWidth="1"/>
    <col min="2309" max="2309" width="15.42578125" style="368" customWidth="1"/>
    <col min="2310" max="2310" width="14.5703125" style="368" customWidth="1"/>
    <col min="2311" max="2311" width="15" style="368" customWidth="1"/>
    <col min="2312" max="2312" width="6.7109375" style="368" customWidth="1"/>
    <col min="2313" max="2313" width="14.28515625" style="368" customWidth="1"/>
    <col min="2314" max="2314" width="17.5703125" style="368" customWidth="1"/>
    <col min="2315" max="2315" width="27.7109375" style="368" customWidth="1"/>
    <col min="2316" max="2318" width="9.140625" style="368" customWidth="1"/>
    <col min="2319" max="2319" width="14.85546875" style="368" customWidth="1"/>
    <col min="2320" max="2320" width="13.85546875" style="368" customWidth="1"/>
    <col min="2321" max="2542" width="9.140625" style="368" customWidth="1"/>
    <col min="2543" max="2543" width="9.140625" style="368"/>
    <col min="2544" max="2544" width="6.5703125" style="368" customWidth="1"/>
    <col min="2545" max="2545" width="79.5703125" style="368" customWidth="1"/>
    <col min="2546" max="2546" width="23.5703125" style="368" customWidth="1"/>
    <col min="2547" max="2547" width="27.85546875" style="368" customWidth="1"/>
    <col min="2548" max="2548" width="22.28515625" style="368" customWidth="1"/>
    <col min="2549" max="2549" width="23.5703125" style="368" customWidth="1"/>
    <col min="2550" max="2550" width="39" style="368" customWidth="1"/>
    <col min="2551" max="2551" width="36.42578125" style="368" customWidth="1"/>
    <col min="2552" max="2552" width="8" style="368" customWidth="1"/>
    <col min="2553" max="2553" width="15.5703125" style="368" customWidth="1"/>
    <col min="2554" max="2554" width="17.28515625" style="368" customWidth="1"/>
    <col min="2555" max="2555" width="18.85546875" style="368" customWidth="1"/>
    <col min="2556" max="2556" width="81" style="368" customWidth="1"/>
    <col min="2557" max="2557" width="14.85546875" style="368" customWidth="1"/>
    <col min="2558" max="2558" width="15.7109375" style="368" customWidth="1"/>
    <col min="2559" max="2559" width="17.5703125" style="368" customWidth="1"/>
    <col min="2560" max="2560" width="18.42578125" style="368" customWidth="1"/>
    <col min="2561" max="2561" width="16.5703125" style="368" customWidth="1"/>
    <col min="2562" max="2562" width="17.7109375" style="368" customWidth="1"/>
    <col min="2563" max="2563" width="17.85546875" style="368" customWidth="1"/>
    <col min="2564" max="2564" width="18.42578125" style="368" customWidth="1"/>
    <col min="2565" max="2565" width="15.42578125" style="368" customWidth="1"/>
    <col min="2566" max="2566" width="14.5703125" style="368" customWidth="1"/>
    <col min="2567" max="2567" width="15" style="368" customWidth="1"/>
    <col min="2568" max="2568" width="6.7109375" style="368" customWidth="1"/>
    <col min="2569" max="2569" width="14.28515625" style="368" customWidth="1"/>
    <col min="2570" max="2570" width="17.5703125" style="368" customWidth="1"/>
    <col min="2571" max="2571" width="27.7109375" style="368" customWidth="1"/>
    <col min="2572" max="2574" width="9.140625" style="368" customWidth="1"/>
    <col min="2575" max="2575" width="14.85546875" style="368" customWidth="1"/>
    <col min="2576" max="2576" width="13.85546875" style="368" customWidth="1"/>
    <col min="2577" max="2798" width="9.140625" style="368" customWidth="1"/>
    <col min="2799" max="2799" width="9.140625" style="368"/>
    <col min="2800" max="2800" width="6.5703125" style="368" customWidth="1"/>
    <col min="2801" max="2801" width="79.5703125" style="368" customWidth="1"/>
    <col min="2802" max="2802" width="23.5703125" style="368" customWidth="1"/>
    <col min="2803" max="2803" width="27.85546875" style="368" customWidth="1"/>
    <col min="2804" max="2804" width="22.28515625" style="368" customWidth="1"/>
    <col min="2805" max="2805" width="23.5703125" style="368" customWidth="1"/>
    <col min="2806" max="2806" width="39" style="368" customWidth="1"/>
    <col min="2807" max="2807" width="36.42578125" style="368" customWidth="1"/>
    <col min="2808" max="2808" width="8" style="368" customWidth="1"/>
    <col min="2809" max="2809" width="15.5703125" style="368" customWidth="1"/>
    <col min="2810" max="2810" width="17.28515625" style="368" customWidth="1"/>
    <col min="2811" max="2811" width="18.85546875" style="368" customWidth="1"/>
    <col min="2812" max="2812" width="81" style="368" customWidth="1"/>
    <col min="2813" max="2813" width="14.85546875" style="368" customWidth="1"/>
    <col min="2814" max="2814" width="15.7109375" style="368" customWidth="1"/>
    <col min="2815" max="2815" width="17.5703125" style="368" customWidth="1"/>
    <col min="2816" max="2816" width="18.42578125" style="368" customWidth="1"/>
    <col min="2817" max="2817" width="16.5703125" style="368" customWidth="1"/>
    <col min="2818" max="2818" width="17.7109375" style="368" customWidth="1"/>
    <col min="2819" max="2819" width="17.85546875" style="368" customWidth="1"/>
    <col min="2820" max="2820" width="18.42578125" style="368" customWidth="1"/>
    <col min="2821" max="2821" width="15.42578125" style="368" customWidth="1"/>
    <col min="2822" max="2822" width="14.5703125" style="368" customWidth="1"/>
    <col min="2823" max="2823" width="15" style="368" customWidth="1"/>
    <col min="2824" max="2824" width="6.7109375" style="368" customWidth="1"/>
    <col min="2825" max="2825" width="14.28515625" style="368" customWidth="1"/>
    <col min="2826" max="2826" width="17.5703125" style="368" customWidth="1"/>
    <col min="2827" max="2827" width="27.7109375" style="368" customWidth="1"/>
    <col min="2828" max="2830" width="9.140625" style="368" customWidth="1"/>
    <col min="2831" max="2831" width="14.85546875" style="368" customWidth="1"/>
    <col min="2832" max="2832" width="13.85546875" style="368" customWidth="1"/>
    <col min="2833" max="3054" width="9.140625" style="368" customWidth="1"/>
    <col min="3055" max="3055" width="9.140625" style="368"/>
    <col min="3056" max="3056" width="6.5703125" style="368" customWidth="1"/>
    <col min="3057" max="3057" width="79.5703125" style="368" customWidth="1"/>
    <col min="3058" max="3058" width="23.5703125" style="368" customWidth="1"/>
    <col min="3059" max="3059" width="27.85546875" style="368" customWidth="1"/>
    <col min="3060" max="3060" width="22.28515625" style="368" customWidth="1"/>
    <col min="3061" max="3061" width="23.5703125" style="368" customWidth="1"/>
    <col min="3062" max="3062" width="39" style="368" customWidth="1"/>
    <col min="3063" max="3063" width="36.42578125" style="368" customWidth="1"/>
    <col min="3064" max="3064" width="8" style="368" customWidth="1"/>
    <col min="3065" max="3065" width="15.5703125" style="368" customWidth="1"/>
    <col min="3066" max="3066" width="17.28515625" style="368" customWidth="1"/>
    <col min="3067" max="3067" width="18.85546875" style="368" customWidth="1"/>
    <col min="3068" max="3068" width="81" style="368" customWidth="1"/>
    <col min="3069" max="3069" width="14.85546875" style="368" customWidth="1"/>
    <col min="3070" max="3070" width="15.7109375" style="368" customWidth="1"/>
    <col min="3071" max="3071" width="17.5703125" style="368" customWidth="1"/>
    <col min="3072" max="3072" width="18.42578125" style="368" customWidth="1"/>
    <col min="3073" max="3073" width="16.5703125" style="368" customWidth="1"/>
    <col min="3074" max="3074" width="17.7109375" style="368" customWidth="1"/>
    <col min="3075" max="3075" width="17.85546875" style="368" customWidth="1"/>
    <col min="3076" max="3076" width="18.42578125" style="368" customWidth="1"/>
    <col min="3077" max="3077" width="15.42578125" style="368" customWidth="1"/>
    <col min="3078" max="3078" width="14.5703125" style="368" customWidth="1"/>
    <col min="3079" max="3079" width="15" style="368" customWidth="1"/>
    <col min="3080" max="3080" width="6.7109375" style="368" customWidth="1"/>
    <col min="3081" max="3081" width="14.28515625" style="368" customWidth="1"/>
    <col min="3082" max="3082" width="17.5703125" style="368" customWidth="1"/>
    <col min="3083" max="3083" width="27.7109375" style="368" customWidth="1"/>
    <col min="3084" max="3086" width="9.140625" style="368" customWidth="1"/>
    <col min="3087" max="3087" width="14.85546875" style="368" customWidth="1"/>
    <col min="3088" max="3088" width="13.85546875" style="368" customWidth="1"/>
    <col min="3089" max="3310" width="9.140625" style="368" customWidth="1"/>
    <col min="3311" max="3311" width="9.140625" style="368"/>
    <col min="3312" max="3312" width="6.5703125" style="368" customWidth="1"/>
    <col min="3313" max="3313" width="79.5703125" style="368" customWidth="1"/>
    <col min="3314" max="3314" width="23.5703125" style="368" customWidth="1"/>
    <col min="3315" max="3315" width="27.85546875" style="368" customWidth="1"/>
    <col min="3316" max="3316" width="22.28515625" style="368" customWidth="1"/>
    <col min="3317" max="3317" width="23.5703125" style="368" customWidth="1"/>
    <col min="3318" max="3318" width="39" style="368" customWidth="1"/>
    <col min="3319" max="3319" width="36.42578125" style="368" customWidth="1"/>
    <col min="3320" max="3320" width="8" style="368" customWidth="1"/>
    <col min="3321" max="3321" width="15.5703125" style="368" customWidth="1"/>
    <col min="3322" max="3322" width="17.28515625" style="368" customWidth="1"/>
    <col min="3323" max="3323" width="18.85546875" style="368" customWidth="1"/>
    <col min="3324" max="3324" width="81" style="368" customWidth="1"/>
    <col min="3325" max="3325" width="14.85546875" style="368" customWidth="1"/>
    <col min="3326" max="3326" width="15.7109375" style="368" customWidth="1"/>
    <col min="3327" max="3327" width="17.5703125" style="368" customWidth="1"/>
    <col min="3328" max="3328" width="18.42578125" style="368" customWidth="1"/>
    <col min="3329" max="3329" width="16.5703125" style="368" customWidth="1"/>
    <col min="3330" max="3330" width="17.7109375" style="368" customWidth="1"/>
    <col min="3331" max="3331" width="17.85546875" style="368" customWidth="1"/>
    <col min="3332" max="3332" width="18.42578125" style="368" customWidth="1"/>
    <col min="3333" max="3333" width="15.42578125" style="368" customWidth="1"/>
    <col min="3334" max="3334" width="14.5703125" style="368" customWidth="1"/>
    <col min="3335" max="3335" width="15" style="368" customWidth="1"/>
    <col min="3336" max="3336" width="6.7109375" style="368" customWidth="1"/>
    <col min="3337" max="3337" width="14.28515625" style="368" customWidth="1"/>
    <col min="3338" max="3338" width="17.5703125" style="368" customWidth="1"/>
    <col min="3339" max="3339" width="27.7109375" style="368" customWidth="1"/>
    <col min="3340" max="3342" width="9.140625" style="368" customWidth="1"/>
    <col min="3343" max="3343" width="14.85546875" style="368" customWidth="1"/>
    <col min="3344" max="3344" width="13.85546875" style="368" customWidth="1"/>
    <col min="3345" max="3566" width="9.140625" style="368" customWidth="1"/>
    <col min="3567" max="3567" width="9.140625" style="368"/>
    <col min="3568" max="3568" width="6.5703125" style="368" customWidth="1"/>
    <col min="3569" max="3569" width="79.5703125" style="368" customWidth="1"/>
    <col min="3570" max="3570" width="23.5703125" style="368" customWidth="1"/>
    <col min="3571" max="3571" width="27.85546875" style="368" customWidth="1"/>
    <col min="3572" max="3572" width="22.28515625" style="368" customWidth="1"/>
    <col min="3573" max="3573" width="23.5703125" style="368" customWidth="1"/>
    <col min="3574" max="3574" width="39" style="368" customWidth="1"/>
    <col min="3575" max="3575" width="36.42578125" style="368" customWidth="1"/>
    <col min="3576" max="3576" width="8" style="368" customWidth="1"/>
    <col min="3577" max="3577" width="15.5703125" style="368" customWidth="1"/>
    <col min="3578" max="3578" width="17.28515625" style="368" customWidth="1"/>
    <col min="3579" max="3579" width="18.85546875" style="368" customWidth="1"/>
    <col min="3580" max="3580" width="81" style="368" customWidth="1"/>
    <col min="3581" max="3581" width="14.85546875" style="368" customWidth="1"/>
    <col min="3582" max="3582" width="15.7109375" style="368" customWidth="1"/>
    <col min="3583" max="3583" width="17.5703125" style="368" customWidth="1"/>
    <col min="3584" max="3584" width="18.42578125" style="368" customWidth="1"/>
    <col min="3585" max="3585" width="16.5703125" style="368" customWidth="1"/>
    <col min="3586" max="3586" width="17.7109375" style="368" customWidth="1"/>
    <col min="3587" max="3587" width="17.85546875" style="368" customWidth="1"/>
    <col min="3588" max="3588" width="18.42578125" style="368" customWidth="1"/>
    <col min="3589" max="3589" width="15.42578125" style="368" customWidth="1"/>
    <col min="3590" max="3590" width="14.5703125" style="368" customWidth="1"/>
    <col min="3591" max="3591" width="15" style="368" customWidth="1"/>
    <col min="3592" max="3592" width="6.7109375" style="368" customWidth="1"/>
    <col min="3593" max="3593" width="14.28515625" style="368" customWidth="1"/>
    <col min="3594" max="3594" width="17.5703125" style="368" customWidth="1"/>
    <col min="3595" max="3595" width="27.7109375" style="368" customWidth="1"/>
    <col min="3596" max="3598" width="9.140625" style="368" customWidth="1"/>
    <col min="3599" max="3599" width="14.85546875" style="368" customWidth="1"/>
    <col min="3600" max="3600" width="13.85546875" style="368" customWidth="1"/>
    <col min="3601" max="3822" width="9.140625" style="368" customWidth="1"/>
    <col min="3823" max="3823" width="9.140625" style="368"/>
    <col min="3824" max="3824" width="6.5703125" style="368" customWidth="1"/>
    <col min="3825" max="3825" width="79.5703125" style="368" customWidth="1"/>
    <col min="3826" max="3826" width="23.5703125" style="368" customWidth="1"/>
    <col min="3827" max="3827" width="27.85546875" style="368" customWidth="1"/>
    <col min="3828" max="3828" width="22.28515625" style="368" customWidth="1"/>
    <col min="3829" max="3829" width="23.5703125" style="368" customWidth="1"/>
    <col min="3830" max="3830" width="39" style="368" customWidth="1"/>
    <col min="3831" max="3831" width="36.42578125" style="368" customWidth="1"/>
    <col min="3832" max="3832" width="8" style="368" customWidth="1"/>
    <col min="3833" max="3833" width="15.5703125" style="368" customWidth="1"/>
    <col min="3834" max="3834" width="17.28515625" style="368" customWidth="1"/>
    <col min="3835" max="3835" width="18.85546875" style="368" customWidth="1"/>
    <col min="3836" max="3836" width="81" style="368" customWidth="1"/>
    <col min="3837" max="3837" width="14.85546875" style="368" customWidth="1"/>
    <col min="3838" max="3838" width="15.7109375" style="368" customWidth="1"/>
    <col min="3839" max="3839" width="17.5703125" style="368" customWidth="1"/>
    <col min="3840" max="3840" width="18.42578125" style="368" customWidth="1"/>
    <col min="3841" max="3841" width="16.5703125" style="368" customWidth="1"/>
    <col min="3842" max="3842" width="17.7109375" style="368" customWidth="1"/>
    <col min="3843" max="3843" width="17.85546875" style="368" customWidth="1"/>
    <col min="3844" max="3844" width="18.42578125" style="368" customWidth="1"/>
    <col min="3845" max="3845" width="15.42578125" style="368" customWidth="1"/>
    <col min="3846" max="3846" width="14.5703125" style="368" customWidth="1"/>
    <col min="3847" max="3847" width="15" style="368" customWidth="1"/>
    <col min="3848" max="3848" width="6.7109375" style="368" customWidth="1"/>
    <col min="3849" max="3849" width="14.28515625" style="368" customWidth="1"/>
    <col min="3850" max="3850" width="17.5703125" style="368" customWidth="1"/>
    <col min="3851" max="3851" width="27.7109375" style="368" customWidth="1"/>
    <col min="3852" max="3854" width="9.140625" style="368" customWidth="1"/>
    <col min="3855" max="3855" width="14.85546875" style="368" customWidth="1"/>
    <col min="3856" max="3856" width="13.85546875" style="368" customWidth="1"/>
    <col min="3857" max="4078" width="9.140625" style="368" customWidth="1"/>
    <col min="4079" max="4079" width="9.140625" style="368"/>
    <col min="4080" max="4080" width="6.5703125" style="368" customWidth="1"/>
    <col min="4081" max="4081" width="79.5703125" style="368" customWidth="1"/>
    <col min="4082" max="4082" width="23.5703125" style="368" customWidth="1"/>
    <col min="4083" max="4083" width="27.85546875" style="368" customWidth="1"/>
    <col min="4084" max="4084" width="22.28515625" style="368" customWidth="1"/>
    <col min="4085" max="4085" width="23.5703125" style="368" customWidth="1"/>
    <col min="4086" max="4086" width="39" style="368" customWidth="1"/>
    <col min="4087" max="4087" width="36.42578125" style="368" customWidth="1"/>
    <col min="4088" max="4088" width="8" style="368" customWidth="1"/>
    <col min="4089" max="4089" width="15.5703125" style="368" customWidth="1"/>
    <col min="4090" max="4090" width="17.28515625" style="368" customWidth="1"/>
    <col min="4091" max="4091" width="18.85546875" style="368" customWidth="1"/>
    <col min="4092" max="4092" width="81" style="368" customWidth="1"/>
    <col min="4093" max="4093" width="14.85546875" style="368" customWidth="1"/>
    <col min="4094" max="4094" width="15.7109375" style="368" customWidth="1"/>
    <col min="4095" max="4095" width="17.5703125" style="368" customWidth="1"/>
    <col min="4096" max="4096" width="18.42578125" style="368" customWidth="1"/>
    <col min="4097" max="4097" width="16.5703125" style="368" customWidth="1"/>
    <col min="4098" max="4098" width="17.7109375" style="368" customWidth="1"/>
    <col min="4099" max="4099" width="17.85546875" style="368" customWidth="1"/>
    <col min="4100" max="4100" width="18.42578125" style="368" customWidth="1"/>
    <col min="4101" max="4101" width="15.42578125" style="368" customWidth="1"/>
    <col min="4102" max="4102" width="14.5703125" style="368" customWidth="1"/>
    <col min="4103" max="4103" width="15" style="368" customWidth="1"/>
    <col min="4104" max="4104" width="6.7109375" style="368" customWidth="1"/>
    <col min="4105" max="4105" width="14.28515625" style="368" customWidth="1"/>
    <col min="4106" max="4106" width="17.5703125" style="368" customWidth="1"/>
    <col min="4107" max="4107" width="27.7109375" style="368" customWidth="1"/>
    <col min="4108" max="4110" width="9.140625" style="368" customWidth="1"/>
    <col min="4111" max="4111" width="14.85546875" style="368" customWidth="1"/>
    <col min="4112" max="4112" width="13.85546875" style="368" customWidth="1"/>
    <col min="4113" max="4334" width="9.140625" style="368" customWidth="1"/>
    <col min="4335" max="4335" width="9.140625" style="368"/>
    <col min="4336" max="4336" width="6.5703125" style="368" customWidth="1"/>
    <col min="4337" max="4337" width="79.5703125" style="368" customWidth="1"/>
    <col min="4338" max="4338" width="23.5703125" style="368" customWidth="1"/>
    <col min="4339" max="4339" width="27.85546875" style="368" customWidth="1"/>
    <col min="4340" max="4340" width="22.28515625" style="368" customWidth="1"/>
    <col min="4341" max="4341" width="23.5703125" style="368" customWidth="1"/>
    <col min="4342" max="4342" width="39" style="368" customWidth="1"/>
    <col min="4343" max="4343" width="36.42578125" style="368" customWidth="1"/>
    <col min="4344" max="4344" width="8" style="368" customWidth="1"/>
    <col min="4345" max="4345" width="15.5703125" style="368" customWidth="1"/>
    <col min="4346" max="4346" width="17.28515625" style="368" customWidth="1"/>
    <col min="4347" max="4347" width="18.85546875" style="368" customWidth="1"/>
    <col min="4348" max="4348" width="81" style="368" customWidth="1"/>
    <col min="4349" max="4349" width="14.85546875" style="368" customWidth="1"/>
    <col min="4350" max="4350" width="15.7109375" style="368" customWidth="1"/>
    <col min="4351" max="4351" width="17.5703125" style="368" customWidth="1"/>
    <col min="4352" max="4352" width="18.42578125" style="368" customWidth="1"/>
    <col min="4353" max="4353" width="16.5703125" style="368" customWidth="1"/>
    <col min="4354" max="4354" width="17.7109375" style="368" customWidth="1"/>
    <col min="4355" max="4355" width="17.85546875" style="368" customWidth="1"/>
    <col min="4356" max="4356" width="18.42578125" style="368" customWidth="1"/>
    <col min="4357" max="4357" width="15.42578125" style="368" customWidth="1"/>
    <col min="4358" max="4358" width="14.5703125" style="368" customWidth="1"/>
    <col min="4359" max="4359" width="15" style="368" customWidth="1"/>
    <col min="4360" max="4360" width="6.7109375" style="368" customWidth="1"/>
    <col min="4361" max="4361" width="14.28515625" style="368" customWidth="1"/>
    <col min="4362" max="4362" width="17.5703125" style="368" customWidth="1"/>
    <col min="4363" max="4363" width="27.7109375" style="368" customWidth="1"/>
    <col min="4364" max="4366" width="9.140625" style="368" customWidth="1"/>
    <col min="4367" max="4367" width="14.85546875" style="368" customWidth="1"/>
    <col min="4368" max="4368" width="13.85546875" style="368" customWidth="1"/>
    <col min="4369" max="4590" width="9.140625" style="368" customWidth="1"/>
    <col min="4591" max="4591" width="9.140625" style="368"/>
    <col min="4592" max="4592" width="6.5703125" style="368" customWidth="1"/>
    <col min="4593" max="4593" width="79.5703125" style="368" customWidth="1"/>
    <col min="4594" max="4594" width="23.5703125" style="368" customWidth="1"/>
    <col min="4595" max="4595" width="27.85546875" style="368" customWidth="1"/>
    <col min="4596" max="4596" width="22.28515625" style="368" customWidth="1"/>
    <col min="4597" max="4597" width="23.5703125" style="368" customWidth="1"/>
    <col min="4598" max="4598" width="39" style="368" customWidth="1"/>
    <col min="4599" max="4599" width="36.42578125" style="368" customWidth="1"/>
    <col min="4600" max="4600" width="8" style="368" customWidth="1"/>
    <col min="4601" max="4601" width="15.5703125" style="368" customWidth="1"/>
    <col min="4602" max="4602" width="17.28515625" style="368" customWidth="1"/>
    <col min="4603" max="4603" width="18.85546875" style="368" customWidth="1"/>
    <col min="4604" max="4604" width="81" style="368" customWidth="1"/>
    <col min="4605" max="4605" width="14.85546875" style="368" customWidth="1"/>
    <col min="4606" max="4606" width="15.7109375" style="368" customWidth="1"/>
    <col min="4607" max="4607" width="17.5703125" style="368" customWidth="1"/>
    <col min="4608" max="4608" width="18.42578125" style="368" customWidth="1"/>
    <col min="4609" max="4609" width="16.5703125" style="368" customWidth="1"/>
    <col min="4610" max="4610" width="17.7109375" style="368" customWidth="1"/>
    <col min="4611" max="4611" width="17.85546875" style="368" customWidth="1"/>
    <col min="4612" max="4612" width="18.42578125" style="368" customWidth="1"/>
    <col min="4613" max="4613" width="15.42578125" style="368" customWidth="1"/>
    <col min="4614" max="4614" width="14.5703125" style="368" customWidth="1"/>
    <col min="4615" max="4615" width="15" style="368" customWidth="1"/>
    <col min="4616" max="4616" width="6.7109375" style="368" customWidth="1"/>
    <col min="4617" max="4617" width="14.28515625" style="368" customWidth="1"/>
    <col min="4618" max="4618" width="17.5703125" style="368" customWidth="1"/>
    <col min="4619" max="4619" width="27.7109375" style="368" customWidth="1"/>
    <col min="4620" max="4622" width="9.140625" style="368" customWidth="1"/>
    <col min="4623" max="4623" width="14.85546875" style="368" customWidth="1"/>
    <col min="4624" max="4624" width="13.85546875" style="368" customWidth="1"/>
    <col min="4625" max="4846" width="9.140625" style="368" customWidth="1"/>
    <col min="4847" max="4847" width="9.140625" style="368"/>
    <col min="4848" max="4848" width="6.5703125" style="368" customWidth="1"/>
    <col min="4849" max="4849" width="79.5703125" style="368" customWidth="1"/>
    <col min="4850" max="4850" width="23.5703125" style="368" customWidth="1"/>
    <col min="4851" max="4851" width="27.85546875" style="368" customWidth="1"/>
    <col min="4852" max="4852" width="22.28515625" style="368" customWidth="1"/>
    <col min="4853" max="4853" width="23.5703125" style="368" customWidth="1"/>
    <col min="4854" max="4854" width="39" style="368" customWidth="1"/>
    <col min="4855" max="4855" width="36.42578125" style="368" customWidth="1"/>
    <col min="4856" max="4856" width="8" style="368" customWidth="1"/>
    <col min="4857" max="4857" width="15.5703125" style="368" customWidth="1"/>
    <col min="4858" max="4858" width="17.28515625" style="368" customWidth="1"/>
    <col min="4859" max="4859" width="18.85546875" style="368" customWidth="1"/>
    <col min="4860" max="4860" width="81" style="368" customWidth="1"/>
    <col min="4861" max="4861" width="14.85546875" style="368" customWidth="1"/>
    <col min="4862" max="4862" width="15.7109375" style="368" customWidth="1"/>
    <col min="4863" max="4863" width="17.5703125" style="368" customWidth="1"/>
    <col min="4864" max="4864" width="18.42578125" style="368" customWidth="1"/>
    <col min="4865" max="4865" width="16.5703125" style="368" customWidth="1"/>
    <col min="4866" max="4866" width="17.7109375" style="368" customWidth="1"/>
    <col min="4867" max="4867" width="17.85546875" style="368" customWidth="1"/>
    <col min="4868" max="4868" width="18.42578125" style="368" customWidth="1"/>
    <col min="4869" max="4869" width="15.42578125" style="368" customWidth="1"/>
    <col min="4870" max="4870" width="14.5703125" style="368" customWidth="1"/>
    <col min="4871" max="4871" width="15" style="368" customWidth="1"/>
    <col min="4872" max="4872" width="6.7109375" style="368" customWidth="1"/>
    <col min="4873" max="4873" width="14.28515625" style="368" customWidth="1"/>
    <col min="4874" max="4874" width="17.5703125" style="368" customWidth="1"/>
    <col min="4875" max="4875" width="27.7109375" style="368" customWidth="1"/>
    <col min="4876" max="4878" width="9.140625" style="368" customWidth="1"/>
    <col min="4879" max="4879" width="14.85546875" style="368" customWidth="1"/>
    <col min="4880" max="4880" width="13.85546875" style="368" customWidth="1"/>
    <col min="4881" max="5102" width="9.140625" style="368" customWidth="1"/>
    <col min="5103" max="5103" width="9.140625" style="368"/>
    <col min="5104" max="5104" width="6.5703125" style="368" customWidth="1"/>
    <col min="5105" max="5105" width="79.5703125" style="368" customWidth="1"/>
    <col min="5106" max="5106" width="23.5703125" style="368" customWidth="1"/>
    <col min="5107" max="5107" width="27.85546875" style="368" customWidth="1"/>
    <col min="5108" max="5108" width="22.28515625" style="368" customWidth="1"/>
    <col min="5109" max="5109" width="23.5703125" style="368" customWidth="1"/>
    <col min="5110" max="5110" width="39" style="368" customWidth="1"/>
    <col min="5111" max="5111" width="36.42578125" style="368" customWidth="1"/>
    <col min="5112" max="5112" width="8" style="368" customWidth="1"/>
    <col min="5113" max="5113" width="15.5703125" style="368" customWidth="1"/>
    <col min="5114" max="5114" width="17.28515625" style="368" customWidth="1"/>
    <col min="5115" max="5115" width="18.85546875" style="368" customWidth="1"/>
    <col min="5116" max="5116" width="81" style="368" customWidth="1"/>
    <col min="5117" max="5117" width="14.85546875" style="368" customWidth="1"/>
    <col min="5118" max="5118" width="15.7109375" style="368" customWidth="1"/>
    <col min="5119" max="5119" width="17.5703125" style="368" customWidth="1"/>
    <col min="5120" max="5120" width="18.42578125" style="368" customWidth="1"/>
    <col min="5121" max="5121" width="16.5703125" style="368" customWidth="1"/>
    <col min="5122" max="5122" width="17.7109375" style="368" customWidth="1"/>
    <col min="5123" max="5123" width="17.85546875" style="368" customWidth="1"/>
    <col min="5124" max="5124" width="18.42578125" style="368" customWidth="1"/>
    <col min="5125" max="5125" width="15.42578125" style="368" customWidth="1"/>
    <col min="5126" max="5126" width="14.5703125" style="368" customWidth="1"/>
    <col min="5127" max="5127" width="15" style="368" customWidth="1"/>
    <col min="5128" max="5128" width="6.7109375" style="368" customWidth="1"/>
    <col min="5129" max="5129" width="14.28515625" style="368" customWidth="1"/>
    <col min="5130" max="5130" width="17.5703125" style="368" customWidth="1"/>
    <col min="5131" max="5131" width="27.7109375" style="368" customWidth="1"/>
    <col min="5132" max="5134" width="9.140625" style="368" customWidth="1"/>
    <col min="5135" max="5135" width="14.85546875" style="368" customWidth="1"/>
    <col min="5136" max="5136" width="13.85546875" style="368" customWidth="1"/>
    <col min="5137" max="5358" width="9.140625" style="368" customWidth="1"/>
    <col min="5359" max="5359" width="9.140625" style="368"/>
    <col min="5360" max="5360" width="6.5703125" style="368" customWidth="1"/>
    <col min="5361" max="5361" width="79.5703125" style="368" customWidth="1"/>
    <col min="5362" max="5362" width="23.5703125" style="368" customWidth="1"/>
    <col min="5363" max="5363" width="27.85546875" style="368" customWidth="1"/>
    <col min="5364" max="5364" width="22.28515625" style="368" customWidth="1"/>
    <col min="5365" max="5365" width="23.5703125" style="368" customWidth="1"/>
    <col min="5366" max="5366" width="39" style="368" customWidth="1"/>
    <col min="5367" max="5367" width="36.42578125" style="368" customWidth="1"/>
    <col min="5368" max="5368" width="8" style="368" customWidth="1"/>
    <col min="5369" max="5369" width="15.5703125" style="368" customWidth="1"/>
    <col min="5370" max="5370" width="17.28515625" style="368" customWidth="1"/>
    <col min="5371" max="5371" width="18.85546875" style="368" customWidth="1"/>
    <col min="5372" max="5372" width="81" style="368" customWidth="1"/>
    <col min="5373" max="5373" width="14.85546875" style="368" customWidth="1"/>
    <col min="5374" max="5374" width="15.7109375" style="368" customWidth="1"/>
    <col min="5375" max="5375" width="17.5703125" style="368" customWidth="1"/>
    <col min="5376" max="5376" width="18.42578125" style="368" customWidth="1"/>
    <col min="5377" max="5377" width="16.5703125" style="368" customWidth="1"/>
    <col min="5378" max="5378" width="17.7109375" style="368" customWidth="1"/>
    <col min="5379" max="5379" width="17.85546875" style="368" customWidth="1"/>
    <col min="5380" max="5380" width="18.42578125" style="368" customWidth="1"/>
    <col min="5381" max="5381" width="15.42578125" style="368" customWidth="1"/>
    <col min="5382" max="5382" width="14.5703125" style="368" customWidth="1"/>
    <col min="5383" max="5383" width="15" style="368" customWidth="1"/>
    <col min="5384" max="5384" width="6.7109375" style="368" customWidth="1"/>
    <col min="5385" max="5385" width="14.28515625" style="368" customWidth="1"/>
    <col min="5386" max="5386" width="17.5703125" style="368" customWidth="1"/>
    <col min="5387" max="5387" width="27.7109375" style="368" customWidth="1"/>
    <col min="5388" max="5390" width="9.140625" style="368" customWidth="1"/>
    <col min="5391" max="5391" width="14.85546875" style="368" customWidth="1"/>
    <col min="5392" max="5392" width="13.85546875" style="368" customWidth="1"/>
    <col min="5393" max="5614" width="9.140625" style="368" customWidth="1"/>
    <col min="5615" max="5615" width="9.140625" style="368"/>
    <col min="5616" max="5616" width="6.5703125" style="368" customWidth="1"/>
    <col min="5617" max="5617" width="79.5703125" style="368" customWidth="1"/>
    <col min="5618" max="5618" width="23.5703125" style="368" customWidth="1"/>
    <col min="5619" max="5619" width="27.85546875" style="368" customWidth="1"/>
    <col min="5620" max="5620" width="22.28515625" style="368" customWidth="1"/>
    <col min="5621" max="5621" width="23.5703125" style="368" customWidth="1"/>
    <col min="5622" max="5622" width="39" style="368" customWidth="1"/>
    <col min="5623" max="5623" width="36.42578125" style="368" customWidth="1"/>
    <col min="5624" max="5624" width="8" style="368" customWidth="1"/>
    <col min="5625" max="5625" width="15.5703125" style="368" customWidth="1"/>
    <col min="5626" max="5626" width="17.28515625" style="368" customWidth="1"/>
    <col min="5627" max="5627" width="18.85546875" style="368" customWidth="1"/>
    <col min="5628" max="5628" width="81" style="368" customWidth="1"/>
    <col min="5629" max="5629" width="14.85546875" style="368" customWidth="1"/>
    <col min="5630" max="5630" width="15.7109375" style="368" customWidth="1"/>
    <col min="5631" max="5631" width="17.5703125" style="368" customWidth="1"/>
    <col min="5632" max="5632" width="18.42578125" style="368" customWidth="1"/>
    <col min="5633" max="5633" width="16.5703125" style="368" customWidth="1"/>
    <col min="5634" max="5634" width="17.7109375" style="368" customWidth="1"/>
    <col min="5635" max="5635" width="17.85546875" style="368" customWidth="1"/>
    <col min="5636" max="5636" width="18.42578125" style="368" customWidth="1"/>
    <col min="5637" max="5637" width="15.42578125" style="368" customWidth="1"/>
    <col min="5638" max="5638" width="14.5703125" style="368" customWidth="1"/>
    <col min="5639" max="5639" width="15" style="368" customWidth="1"/>
    <col min="5640" max="5640" width="6.7109375" style="368" customWidth="1"/>
    <col min="5641" max="5641" width="14.28515625" style="368" customWidth="1"/>
    <col min="5642" max="5642" width="17.5703125" style="368" customWidth="1"/>
    <col min="5643" max="5643" width="27.7109375" style="368" customWidth="1"/>
    <col min="5644" max="5646" width="9.140625" style="368" customWidth="1"/>
    <col min="5647" max="5647" width="14.85546875" style="368" customWidth="1"/>
    <col min="5648" max="5648" width="13.85546875" style="368" customWidth="1"/>
    <col min="5649" max="5870" width="9.140625" style="368" customWidth="1"/>
    <col min="5871" max="5871" width="9.140625" style="368"/>
    <col min="5872" max="5872" width="6.5703125" style="368" customWidth="1"/>
    <col min="5873" max="5873" width="79.5703125" style="368" customWidth="1"/>
    <col min="5874" max="5874" width="23.5703125" style="368" customWidth="1"/>
    <col min="5875" max="5875" width="27.85546875" style="368" customWidth="1"/>
    <col min="5876" max="5876" width="22.28515625" style="368" customWidth="1"/>
    <col min="5877" max="5877" width="23.5703125" style="368" customWidth="1"/>
    <col min="5878" max="5878" width="39" style="368" customWidth="1"/>
    <col min="5879" max="5879" width="36.42578125" style="368" customWidth="1"/>
    <col min="5880" max="5880" width="8" style="368" customWidth="1"/>
    <col min="5881" max="5881" width="15.5703125" style="368" customWidth="1"/>
    <col min="5882" max="5882" width="17.28515625" style="368" customWidth="1"/>
    <col min="5883" max="5883" width="18.85546875" style="368" customWidth="1"/>
    <col min="5884" max="5884" width="81" style="368" customWidth="1"/>
    <col min="5885" max="5885" width="14.85546875" style="368" customWidth="1"/>
    <col min="5886" max="5886" width="15.7109375" style="368" customWidth="1"/>
    <col min="5887" max="5887" width="17.5703125" style="368" customWidth="1"/>
    <col min="5888" max="5888" width="18.42578125" style="368" customWidth="1"/>
    <col min="5889" max="5889" width="16.5703125" style="368" customWidth="1"/>
    <col min="5890" max="5890" width="17.7109375" style="368" customWidth="1"/>
    <col min="5891" max="5891" width="17.85546875" style="368" customWidth="1"/>
    <col min="5892" max="5892" width="18.42578125" style="368" customWidth="1"/>
    <col min="5893" max="5893" width="15.42578125" style="368" customWidth="1"/>
    <col min="5894" max="5894" width="14.5703125" style="368" customWidth="1"/>
    <col min="5895" max="5895" width="15" style="368" customWidth="1"/>
    <col min="5896" max="5896" width="6.7109375" style="368" customWidth="1"/>
    <col min="5897" max="5897" width="14.28515625" style="368" customWidth="1"/>
    <col min="5898" max="5898" width="17.5703125" style="368" customWidth="1"/>
    <col min="5899" max="5899" width="27.7109375" style="368" customWidth="1"/>
    <col min="5900" max="5902" width="9.140625" style="368" customWidth="1"/>
    <col min="5903" max="5903" width="14.85546875" style="368" customWidth="1"/>
    <col min="5904" max="5904" width="13.85546875" style="368" customWidth="1"/>
    <col min="5905" max="6126" width="9.140625" style="368" customWidth="1"/>
    <col min="6127" max="6127" width="9.140625" style="368"/>
    <col min="6128" max="6128" width="6.5703125" style="368" customWidth="1"/>
    <col min="6129" max="6129" width="79.5703125" style="368" customWidth="1"/>
    <col min="6130" max="6130" width="23.5703125" style="368" customWidth="1"/>
    <col min="6131" max="6131" width="27.85546875" style="368" customWidth="1"/>
    <col min="6132" max="6132" width="22.28515625" style="368" customWidth="1"/>
    <col min="6133" max="6133" width="23.5703125" style="368" customWidth="1"/>
    <col min="6134" max="6134" width="39" style="368" customWidth="1"/>
    <col min="6135" max="6135" width="36.42578125" style="368" customWidth="1"/>
    <col min="6136" max="6136" width="8" style="368" customWidth="1"/>
    <col min="6137" max="6137" width="15.5703125" style="368" customWidth="1"/>
    <col min="6138" max="6138" width="17.28515625" style="368" customWidth="1"/>
    <col min="6139" max="6139" width="18.85546875" style="368" customWidth="1"/>
    <col min="6140" max="6140" width="81" style="368" customWidth="1"/>
    <col min="6141" max="6141" width="14.85546875" style="368" customWidth="1"/>
    <col min="6142" max="6142" width="15.7109375" style="368" customWidth="1"/>
    <col min="6143" max="6143" width="17.5703125" style="368" customWidth="1"/>
    <col min="6144" max="6144" width="18.42578125" style="368" customWidth="1"/>
    <col min="6145" max="6145" width="16.5703125" style="368" customWidth="1"/>
    <col min="6146" max="6146" width="17.7109375" style="368" customWidth="1"/>
    <col min="6147" max="6147" width="17.85546875" style="368" customWidth="1"/>
    <col min="6148" max="6148" width="18.42578125" style="368" customWidth="1"/>
    <col min="6149" max="6149" width="15.42578125" style="368" customWidth="1"/>
    <col min="6150" max="6150" width="14.5703125" style="368" customWidth="1"/>
    <col min="6151" max="6151" width="15" style="368" customWidth="1"/>
    <col min="6152" max="6152" width="6.7109375" style="368" customWidth="1"/>
    <col min="6153" max="6153" width="14.28515625" style="368" customWidth="1"/>
    <col min="6154" max="6154" width="17.5703125" style="368" customWidth="1"/>
    <col min="6155" max="6155" width="27.7109375" style="368" customWidth="1"/>
    <col min="6156" max="6158" width="9.140625" style="368" customWidth="1"/>
    <col min="6159" max="6159" width="14.85546875" style="368" customWidth="1"/>
    <col min="6160" max="6160" width="13.85546875" style="368" customWidth="1"/>
    <col min="6161" max="6382" width="9.140625" style="368" customWidth="1"/>
    <col min="6383" max="6383" width="9.140625" style="368"/>
    <col min="6384" max="6384" width="6.5703125" style="368" customWidth="1"/>
    <col min="6385" max="6385" width="79.5703125" style="368" customWidth="1"/>
    <col min="6386" max="6386" width="23.5703125" style="368" customWidth="1"/>
    <col min="6387" max="6387" width="27.85546875" style="368" customWidth="1"/>
    <col min="6388" max="6388" width="22.28515625" style="368" customWidth="1"/>
    <col min="6389" max="6389" width="23.5703125" style="368" customWidth="1"/>
    <col min="6390" max="6390" width="39" style="368" customWidth="1"/>
    <col min="6391" max="6391" width="36.42578125" style="368" customWidth="1"/>
    <col min="6392" max="6392" width="8" style="368" customWidth="1"/>
    <col min="6393" max="6393" width="15.5703125" style="368" customWidth="1"/>
    <col min="6394" max="6394" width="17.28515625" style="368" customWidth="1"/>
    <col min="6395" max="6395" width="18.85546875" style="368" customWidth="1"/>
    <col min="6396" max="6396" width="81" style="368" customWidth="1"/>
    <col min="6397" max="6397" width="14.85546875" style="368" customWidth="1"/>
    <col min="6398" max="6398" width="15.7109375" style="368" customWidth="1"/>
    <col min="6399" max="6399" width="17.5703125" style="368" customWidth="1"/>
    <col min="6400" max="6400" width="18.42578125" style="368" customWidth="1"/>
    <col min="6401" max="6401" width="16.5703125" style="368" customWidth="1"/>
    <col min="6402" max="6402" width="17.7109375" style="368" customWidth="1"/>
    <col min="6403" max="6403" width="17.85546875" style="368" customWidth="1"/>
    <col min="6404" max="6404" width="18.42578125" style="368" customWidth="1"/>
    <col min="6405" max="6405" width="15.42578125" style="368" customWidth="1"/>
    <col min="6406" max="6406" width="14.5703125" style="368" customWidth="1"/>
    <col min="6407" max="6407" width="15" style="368" customWidth="1"/>
    <col min="6408" max="6408" width="6.7109375" style="368" customWidth="1"/>
    <col min="6409" max="6409" width="14.28515625" style="368" customWidth="1"/>
    <col min="6410" max="6410" width="17.5703125" style="368" customWidth="1"/>
    <col min="6411" max="6411" width="27.7109375" style="368" customWidth="1"/>
    <col min="6412" max="6414" width="9.140625" style="368" customWidth="1"/>
    <col min="6415" max="6415" width="14.85546875" style="368" customWidth="1"/>
    <col min="6416" max="6416" width="13.85546875" style="368" customWidth="1"/>
    <col min="6417" max="6638" width="9.140625" style="368" customWidth="1"/>
    <col min="6639" max="6639" width="9.140625" style="368"/>
    <col min="6640" max="6640" width="6.5703125" style="368" customWidth="1"/>
    <col min="6641" max="6641" width="79.5703125" style="368" customWidth="1"/>
    <col min="6642" max="6642" width="23.5703125" style="368" customWidth="1"/>
    <col min="6643" max="6643" width="27.85546875" style="368" customWidth="1"/>
    <col min="6644" max="6644" width="22.28515625" style="368" customWidth="1"/>
    <col min="6645" max="6645" width="23.5703125" style="368" customWidth="1"/>
    <col min="6646" max="6646" width="39" style="368" customWidth="1"/>
    <col min="6647" max="6647" width="36.42578125" style="368" customWidth="1"/>
    <col min="6648" max="6648" width="8" style="368" customWidth="1"/>
    <col min="6649" max="6649" width="15.5703125" style="368" customWidth="1"/>
    <col min="6650" max="6650" width="17.28515625" style="368" customWidth="1"/>
    <col min="6651" max="6651" width="18.85546875" style="368" customWidth="1"/>
    <col min="6652" max="6652" width="81" style="368" customWidth="1"/>
    <col min="6653" max="6653" width="14.85546875" style="368" customWidth="1"/>
    <col min="6654" max="6654" width="15.7109375" style="368" customWidth="1"/>
    <col min="6655" max="6655" width="17.5703125" style="368" customWidth="1"/>
    <col min="6656" max="6656" width="18.42578125" style="368" customWidth="1"/>
    <col min="6657" max="6657" width="16.5703125" style="368" customWidth="1"/>
    <col min="6658" max="6658" width="17.7109375" style="368" customWidth="1"/>
    <col min="6659" max="6659" width="17.85546875" style="368" customWidth="1"/>
    <col min="6660" max="6660" width="18.42578125" style="368" customWidth="1"/>
    <col min="6661" max="6661" width="15.42578125" style="368" customWidth="1"/>
    <col min="6662" max="6662" width="14.5703125" style="368" customWidth="1"/>
    <col min="6663" max="6663" width="15" style="368" customWidth="1"/>
    <col min="6664" max="6664" width="6.7109375" style="368" customWidth="1"/>
    <col min="6665" max="6665" width="14.28515625" style="368" customWidth="1"/>
    <col min="6666" max="6666" width="17.5703125" style="368" customWidth="1"/>
    <col min="6667" max="6667" width="27.7109375" style="368" customWidth="1"/>
    <col min="6668" max="6670" width="9.140625" style="368" customWidth="1"/>
    <col min="6671" max="6671" width="14.85546875" style="368" customWidth="1"/>
    <col min="6672" max="6672" width="13.85546875" style="368" customWidth="1"/>
    <col min="6673" max="6894" width="9.140625" style="368" customWidth="1"/>
    <col min="6895" max="6895" width="9.140625" style="368"/>
    <col min="6896" max="6896" width="6.5703125" style="368" customWidth="1"/>
    <col min="6897" max="6897" width="79.5703125" style="368" customWidth="1"/>
    <col min="6898" max="6898" width="23.5703125" style="368" customWidth="1"/>
    <col min="6899" max="6899" width="27.85546875" style="368" customWidth="1"/>
    <col min="6900" max="6900" width="22.28515625" style="368" customWidth="1"/>
    <col min="6901" max="6901" width="23.5703125" style="368" customWidth="1"/>
    <col min="6902" max="6902" width="39" style="368" customWidth="1"/>
    <col min="6903" max="6903" width="36.42578125" style="368" customWidth="1"/>
    <col min="6904" max="6904" width="8" style="368" customWidth="1"/>
    <col min="6905" max="6905" width="15.5703125" style="368" customWidth="1"/>
    <col min="6906" max="6906" width="17.28515625" style="368" customWidth="1"/>
    <col min="6907" max="6907" width="18.85546875" style="368" customWidth="1"/>
    <col min="6908" max="6908" width="81" style="368" customWidth="1"/>
    <col min="6909" max="6909" width="14.85546875" style="368" customWidth="1"/>
    <col min="6910" max="6910" width="15.7109375" style="368" customWidth="1"/>
    <col min="6911" max="6911" width="17.5703125" style="368" customWidth="1"/>
    <col min="6912" max="6912" width="18.42578125" style="368" customWidth="1"/>
    <col min="6913" max="6913" width="16.5703125" style="368" customWidth="1"/>
    <col min="6914" max="6914" width="17.7109375" style="368" customWidth="1"/>
    <col min="6915" max="6915" width="17.85546875" style="368" customWidth="1"/>
    <col min="6916" max="6916" width="18.42578125" style="368" customWidth="1"/>
    <col min="6917" max="6917" width="15.42578125" style="368" customWidth="1"/>
    <col min="6918" max="6918" width="14.5703125" style="368" customWidth="1"/>
    <col min="6919" max="6919" width="15" style="368" customWidth="1"/>
    <col min="6920" max="6920" width="6.7109375" style="368" customWidth="1"/>
    <col min="6921" max="6921" width="14.28515625" style="368" customWidth="1"/>
    <col min="6922" max="6922" width="17.5703125" style="368" customWidth="1"/>
    <col min="6923" max="6923" width="27.7109375" style="368" customWidth="1"/>
    <col min="6924" max="6926" width="9.140625" style="368" customWidth="1"/>
    <col min="6927" max="6927" width="14.85546875" style="368" customWidth="1"/>
    <col min="6928" max="6928" width="13.85546875" style="368" customWidth="1"/>
    <col min="6929" max="7150" width="9.140625" style="368" customWidth="1"/>
    <col min="7151" max="7151" width="9.140625" style="368"/>
    <col min="7152" max="7152" width="6.5703125" style="368" customWidth="1"/>
    <col min="7153" max="7153" width="79.5703125" style="368" customWidth="1"/>
    <col min="7154" max="7154" width="23.5703125" style="368" customWidth="1"/>
    <col min="7155" max="7155" width="27.85546875" style="368" customWidth="1"/>
    <col min="7156" max="7156" width="22.28515625" style="368" customWidth="1"/>
    <col min="7157" max="7157" width="23.5703125" style="368" customWidth="1"/>
    <col min="7158" max="7158" width="39" style="368" customWidth="1"/>
    <col min="7159" max="7159" width="36.42578125" style="368" customWidth="1"/>
    <col min="7160" max="7160" width="8" style="368" customWidth="1"/>
    <col min="7161" max="7161" width="15.5703125" style="368" customWidth="1"/>
    <col min="7162" max="7162" width="17.28515625" style="368" customWidth="1"/>
    <col min="7163" max="7163" width="18.85546875" style="368" customWidth="1"/>
    <col min="7164" max="7164" width="81" style="368" customWidth="1"/>
    <col min="7165" max="7165" width="14.85546875" style="368" customWidth="1"/>
    <col min="7166" max="7166" width="15.7109375" style="368" customWidth="1"/>
    <col min="7167" max="7167" width="17.5703125" style="368" customWidth="1"/>
    <col min="7168" max="7168" width="18.42578125" style="368" customWidth="1"/>
    <col min="7169" max="7169" width="16.5703125" style="368" customWidth="1"/>
    <col min="7170" max="7170" width="17.7109375" style="368" customWidth="1"/>
    <col min="7171" max="7171" width="17.85546875" style="368" customWidth="1"/>
    <col min="7172" max="7172" width="18.42578125" style="368" customWidth="1"/>
    <col min="7173" max="7173" width="15.42578125" style="368" customWidth="1"/>
    <col min="7174" max="7174" width="14.5703125" style="368" customWidth="1"/>
    <col min="7175" max="7175" width="15" style="368" customWidth="1"/>
    <col min="7176" max="7176" width="6.7109375" style="368" customWidth="1"/>
    <col min="7177" max="7177" width="14.28515625" style="368" customWidth="1"/>
    <col min="7178" max="7178" width="17.5703125" style="368" customWidth="1"/>
    <col min="7179" max="7179" width="27.7109375" style="368" customWidth="1"/>
    <col min="7180" max="7182" width="9.140625" style="368" customWidth="1"/>
    <col min="7183" max="7183" width="14.85546875" style="368" customWidth="1"/>
    <col min="7184" max="7184" width="13.85546875" style="368" customWidth="1"/>
    <col min="7185" max="7406" width="9.140625" style="368" customWidth="1"/>
    <col min="7407" max="7407" width="9.140625" style="368"/>
    <col min="7408" max="7408" width="6.5703125" style="368" customWidth="1"/>
    <col min="7409" max="7409" width="79.5703125" style="368" customWidth="1"/>
    <col min="7410" max="7410" width="23.5703125" style="368" customWidth="1"/>
    <col min="7411" max="7411" width="27.85546875" style="368" customWidth="1"/>
    <col min="7412" max="7412" width="22.28515625" style="368" customWidth="1"/>
    <col min="7413" max="7413" width="23.5703125" style="368" customWidth="1"/>
    <col min="7414" max="7414" width="39" style="368" customWidth="1"/>
    <col min="7415" max="7415" width="36.42578125" style="368" customWidth="1"/>
    <col min="7416" max="7416" width="8" style="368" customWidth="1"/>
    <col min="7417" max="7417" width="15.5703125" style="368" customWidth="1"/>
    <col min="7418" max="7418" width="17.28515625" style="368" customWidth="1"/>
    <col min="7419" max="7419" width="18.85546875" style="368" customWidth="1"/>
    <col min="7420" max="7420" width="81" style="368" customWidth="1"/>
    <col min="7421" max="7421" width="14.85546875" style="368" customWidth="1"/>
    <col min="7422" max="7422" width="15.7109375" style="368" customWidth="1"/>
    <col min="7423" max="7423" width="17.5703125" style="368" customWidth="1"/>
    <col min="7424" max="7424" width="18.42578125" style="368" customWidth="1"/>
    <col min="7425" max="7425" width="16.5703125" style="368" customWidth="1"/>
    <col min="7426" max="7426" width="17.7109375" style="368" customWidth="1"/>
    <col min="7427" max="7427" width="17.85546875" style="368" customWidth="1"/>
    <col min="7428" max="7428" width="18.42578125" style="368" customWidth="1"/>
    <col min="7429" max="7429" width="15.42578125" style="368" customWidth="1"/>
    <col min="7430" max="7430" width="14.5703125" style="368" customWidth="1"/>
    <col min="7431" max="7431" width="15" style="368" customWidth="1"/>
    <col min="7432" max="7432" width="6.7109375" style="368" customWidth="1"/>
    <col min="7433" max="7433" width="14.28515625" style="368" customWidth="1"/>
    <col min="7434" max="7434" width="17.5703125" style="368" customWidth="1"/>
    <col min="7435" max="7435" width="27.7109375" style="368" customWidth="1"/>
    <col min="7436" max="7438" width="9.140625" style="368" customWidth="1"/>
    <col min="7439" max="7439" width="14.85546875" style="368" customWidth="1"/>
    <col min="7440" max="7440" width="13.85546875" style="368" customWidth="1"/>
    <col min="7441" max="7662" width="9.140625" style="368" customWidth="1"/>
    <col min="7663" max="7663" width="9.140625" style="368"/>
    <col min="7664" max="7664" width="6.5703125" style="368" customWidth="1"/>
    <col min="7665" max="7665" width="79.5703125" style="368" customWidth="1"/>
    <col min="7666" max="7666" width="23.5703125" style="368" customWidth="1"/>
    <col min="7667" max="7667" width="27.85546875" style="368" customWidth="1"/>
    <col min="7668" max="7668" width="22.28515625" style="368" customWidth="1"/>
    <col min="7669" max="7669" width="23.5703125" style="368" customWidth="1"/>
    <col min="7670" max="7670" width="39" style="368" customWidth="1"/>
    <col min="7671" max="7671" width="36.42578125" style="368" customWidth="1"/>
    <col min="7672" max="7672" width="8" style="368" customWidth="1"/>
    <col min="7673" max="7673" width="15.5703125" style="368" customWidth="1"/>
    <col min="7674" max="7674" width="17.28515625" style="368" customWidth="1"/>
    <col min="7675" max="7675" width="18.85546875" style="368" customWidth="1"/>
    <col min="7676" max="7676" width="81" style="368" customWidth="1"/>
    <col min="7677" max="7677" width="14.85546875" style="368" customWidth="1"/>
    <col min="7678" max="7678" width="15.7109375" style="368" customWidth="1"/>
    <col min="7679" max="7679" width="17.5703125" style="368" customWidth="1"/>
    <col min="7680" max="7680" width="18.42578125" style="368" customWidth="1"/>
    <col min="7681" max="7681" width="16.5703125" style="368" customWidth="1"/>
    <col min="7682" max="7682" width="17.7109375" style="368" customWidth="1"/>
    <col min="7683" max="7683" width="17.85546875" style="368" customWidth="1"/>
    <col min="7684" max="7684" width="18.42578125" style="368" customWidth="1"/>
    <col min="7685" max="7685" width="15.42578125" style="368" customWidth="1"/>
    <col min="7686" max="7686" width="14.5703125" style="368" customWidth="1"/>
    <col min="7687" max="7687" width="15" style="368" customWidth="1"/>
    <col min="7688" max="7688" width="6.7109375" style="368" customWidth="1"/>
    <col min="7689" max="7689" width="14.28515625" style="368" customWidth="1"/>
    <col min="7690" max="7690" width="17.5703125" style="368" customWidth="1"/>
    <col min="7691" max="7691" width="27.7109375" style="368" customWidth="1"/>
    <col min="7692" max="7694" width="9.140625" style="368" customWidth="1"/>
    <col min="7695" max="7695" width="14.85546875" style="368" customWidth="1"/>
    <col min="7696" max="7696" width="13.85546875" style="368" customWidth="1"/>
    <col min="7697" max="7918" width="9.140625" style="368" customWidth="1"/>
    <col min="7919" max="7919" width="9.140625" style="368"/>
    <col min="7920" max="7920" width="6.5703125" style="368" customWidth="1"/>
    <col min="7921" max="7921" width="79.5703125" style="368" customWidth="1"/>
    <col min="7922" max="7922" width="23.5703125" style="368" customWidth="1"/>
    <col min="7923" max="7923" width="27.85546875" style="368" customWidth="1"/>
    <col min="7924" max="7924" width="22.28515625" style="368" customWidth="1"/>
    <col min="7925" max="7925" width="23.5703125" style="368" customWidth="1"/>
    <col min="7926" max="7926" width="39" style="368" customWidth="1"/>
    <col min="7927" max="7927" width="36.42578125" style="368" customWidth="1"/>
    <col min="7928" max="7928" width="8" style="368" customWidth="1"/>
    <col min="7929" max="7929" width="15.5703125" style="368" customWidth="1"/>
    <col min="7930" max="7930" width="17.28515625" style="368" customWidth="1"/>
    <col min="7931" max="7931" width="18.85546875" style="368" customWidth="1"/>
    <col min="7932" max="7932" width="81" style="368" customWidth="1"/>
    <col min="7933" max="7933" width="14.85546875" style="368" customWidth="1"/>
    <col min="7934" max="7934" width="15.7109375" style="368" customWidth="1"/>
    <col min="7935" max="7935" width="17.5703125" style="368" customWidth="1"/>
    <col min="7936" max="7936" width="18.42578125" style="368" customWidth="1"/>
    <col min="7937" max="7937" width="16.5703125" style="368" customWidth="1"/>
    <col min="7938" max="7938" width="17.7109375" style="368" customWidth="1"/>
    <col min="7939" max="7939" width="17.85546875" style="368" customWidth="1"/>
    <col min="7940" max="7940" width="18.42578125" style="368" customWidth="1"/>
    <col min="7941" max="7941" width="15.42578125" style="368" customWidth="1"/>
    <col min="7942" max="7942" width="14.5703125" style="368" customWidth="1"/>
    <col min="7943" max="7943" width="15" style="368" customWidth="1"/>
    <col min="7944" max="7944" width="6.7109375" style="368" customWidth="1"/>
    <col min="7945" max="7945" width="14.28515625" style="368" customWidth="1"/>
    <col min="7946" max="7946" width="17.5703125" style="368" customWidth="1"/>
    <col min="7947" max="7947" width="27.7109375" style="368" customWidth="1"/>
    <col min="7948" max="7950" width="9.140625" style="368" customWidth="1"/>
    <col min="7951" max="7951" width="14.85546875" style="368" customWidth="1"/>
    <col min="7952" max="7952" width="13.85546875" style="368" customWidth="1"/>
    <col min="7953" max="8174" width="9.140625" style="368" customWidth="1"/>
    <col min="8175" max="8175" width="9.140625" style="368"/>
    <col min="8176" max="8176" width="6.5703125" style="368" customWidth="1"/>
    <col min="8177" max="8177" width="79.5703125" style="368" customWidth="1"/>
    <col min="8178" max="8178" width="23.5703125" style="368" customWidth="1"/>
    <col min="8179" max="8179" width="27.85546875" style="368" customWidth="1"/>
    <col min="8180" max="8180" width="22.28515625" style="368" customWidth="1"/>
    <col min="8181" max="8181" width="23.5703125" style="368" customWidth="1"/>
    <col min="8182" max="8182" width="39" style="368" customWidth="1"/>
    <col min="8183" max="8183" width="36.42578125" style="368" customWidth="1"/>
    <col min="8184" max="8184" width="8" style="368" customWidth="1"/>
    <col min="8185" max="8185" width="15.5703125" style="368" customWidth="1"/>
    <col min="8186" max="8186" width="17.28515625" style="368" customWidth="1"/>
    <col min="8187" max="8187" width="18.85546875" style="368" customWidth="1"/>
    <col min="8188" max="8188" width="81" style="368" customWidth="1"/>
    <col min="8189" max="8189" width="14.85546875" style="368" customWidth="1"/>
    <col min="8190" max="8190" width="15.7109375" style="368" customWidth="1"/>
    <col min="8191" max="8191" width="17.5703125" style="368" customWidth="1"/>
    <col min="8192" max="8192" width="18.42578125" style="368" customWidth="1"/>
    <col min="8193" max="8193" width="16.5703125" style="368" customWidth="1"/>
    <col min="8194" max="8194" width="17.7109375" style="368" customWidth="1"/>
    <col min="8195" max="8195" width="17.85546875" style="368" customWidth="1"/>
    <col min="8196" max="8196" width="18.42578125" style="368" customWidth="1"/>
    <col min="8197" max="8197" width="15.42578125" style="368" customWidth="1"/>
    <col min="8198" max="8198" width="14.5703125" style="368" customWidth="1"/>
    <col min="8199" max="8199" width="15" style="368" customWidth="1"/>
    <col min="8200" max="8200" width="6.7109375" style="368" customWidth="1"/>
    <col min="8201" max="8201" width="14.28515625" style="368" customWidth="1"/>
    <col min="8202" max="8202" width="17.5703125" style="368" customWidth="1"/>
    <col min="8203" max="8203" width="27.7109375" style="368" customWidth="1"/>
    <col min="8204" max="8206" width="9.140625" style="368" customWidth="1"/>
    <col min="8207" max="8207" width="14.85546875" style="368" customWidth="1"/>
    <col min="8208" max="8208" width="13.85546875" style="368" customWidth="1"/>
    <col min="8209" max="8430" width="9.140625" style="368" customWidth="1"/>
    <col min="8431" max="8431" width="9.140625" style="368"/>
    <col min="8432" max="8432" width="6.5703125" style="368" customWidth="1"/>
    <col min="8433" max="8433" width="79.5703125" style="368" customWidth="1"/>
    <col min="8434" max="8434" width="23.5703125" style="368" customWidth="1"/>
    <col min="8435" max="8435" width="27.85546875" style="368" customWidth="1"/>
    <col min="8436" max="8436" width="22.28515625" style="368" customWidth="1"/>
    <col min="8437" max="8437" width="23.5703125" style="368" customWidth="1"/>
    <col min="8438" max="8438" width="39" style="368" customWidth="1"/>
    <col min="8439" max="8439" width="36.42578125" style="368" customWidth="1"/>
    <col min="8440" max="8440" width="8" style="368" customWidth="1"/>
    <col min="8441" max="8441" width="15.5703125" style="368" customWidth="1"/>
    <col min="8442" max="8442" width="17.28515625" style="368" customWidth="1"/>
    <col min="8443" max="8443" width="18.85546875" style="368" customWidth="1"/>
    <col min="8444" max="8444" width="81" style="368" customWidth="1"/>
    <col min="8445" max="8445" width="14.85546875" style="368" customWidth="1"/>
    <col min="8446" max="8446" width="15.7109375" style="368" customWidth="1"/>
    <col min="8447" max="8447" width="17.5703125" style="368" customWidth="1"/>
    <col min="8448" max="8448" width="18.42578125" style="368" customWidth="1"/>
    <col min="8449" max="8449" width="16.5703125" style="368" customWidth="1"/>
    <col min="8450" max="8450" width="17.7109375" style="368" customWidth="1"/>
    <col min="8451" max="8451" width="17.85546875" style="368" customWidth="1"/>
    <col min="8452" max="8452" width="18.42578125" style="368" customWidth="1"/>
    <col min="8453" max="8453" width="15.42578125" style="368" customWidth="1"/>
    <col min="8454" max="8454" width="14.5703125" style="368" customWidth="1"/>
    <col min="8455" max="8455" width="15" style="368" customWidth="1"/>
    <col min="8456" max="8456" width="6.7109375" style="368" customWidth="1"/>
    <col min="8457" max="8457" width="14.28515625" style="368" customWidth="1"/>
    <col min="8458" max="8458" width="17.5703125" style="368" customWidth="1"/>
    <col min="8459" max="8459" width="27.7109375" style="368" customWidth="1"/>
    <col min="8460" max="8462" width="9.140625" style="368" customWidth="1"/>
    <col min="8463" max="8463" width="14.85546875" style="368" customWidth="1"/>
    <col min="8464" max="8464" width="13.85546875" style="368" customWidth="1"/>
    <col min="8465" max="8686" width="9.140625" style="368" customWidth="1"/>
    <col min="8687" max="8687" width="9.140625" style="368"/>
    <col min="8688" max="8688" width="6.5703125" style="368" customWidth="1"/>
    <col min="8689" max="8689" width="79.5703125" style="368" customWidth="1"/>
    <col min="8690" max="8690" width="23.5703125" style="368" customWidth="1"/>
    <col min="8691" max="8691" width="27.85546875" style="368" customWidth="1"/>
    <col min="8692" max="8692" width="22.28515625" style="368" customWidth="1"/>
    <col min="8693" max="8693" width="23.5703125" style="368" customWidth="1"/>
    <col min="8694" max="8694" width="39" style="368" customWidth="1"/>
    <col min="8695" max="8695" width="36.42578125" style="368" customWidth="1"/>
    <col min="8696" max="8696" width="8" style="368" customWidth="1"/>
    <col min="8697" max="8697" width="15.5703125" style="368" customWidth="1"/>
    <col min="8698" max="8698" width="17.28515625" style="368" customWidth="1"/>
    <col min="8699" max="8699" width="18.85546875" style="368" customWidth="1"/>
    <col min="8700" max="8700" width="81" style="368" customWidth="1"/>
    <col min="8701" max="8701" width="14.85546875" style="368" customWidth="1"/>
    <col min="8702" max="8702" width="15.7109375" style="368" customWidth="1"/>
    <col min="8703" max="8703" width="17.5703125" style="368" customWidth="1"/>
    <col min="8704" max="8704" width="18.42578125" style="368" customWidth="1"/>
    <col min="8705" max="8705" width="16.5703125" style="368" customWidth="1"/>
    <col min="8706" max="8706" width="17.7109375" style="368" customWidth="1"/>
    <col min="8707" max="8707" width="17.85546875" style="368" customWidth="1"/>
    <col min="8708" max="8708" width="18.42578125" style="368" customWidth="1"/>
    <col min="8709" max="8709" width="15.42578125" style="368" customWidth="1"/>
    <col min="8710" max="8710" width="14.5703125" style="368" customWidth="1"/>
    <col min="8711" max="8711" width="15" style="368" customWidth="1"/>
    <col min="8712" max="8712" width="6.7109375" style="368" customWidth="1"/>
    <col min="8713" max="8713" width="14.28515625" style="368" customWidth="1"/>
    <col min="8714" max="8714" width="17.5703125" style="368" customWidth="1"/>
    <col min="8715" max="8715" width="27.7109375" style="368" customWidth="1"/>
    <col min="8716" max="8718" width="9.140625" style="368" customWidth="1"/>
    <col min="8719" max="8719" width="14.85546875" style="368" customWidth="1"/>
    <col min="8720" max="8720" width="13.85546875" style="368" customWidth="1"/>
    <col min="8721" max="8942" width="9.140625" style="368" customWidth="1"/>
    <col min="8943" max="8943" width="9.140625" style="368"/>
    <col min="8944" max="8944" width="6.5703125" style="368" customWidth="1"/>
    <col min="8945" max="8945" width="79.5703125" style="368" customWidth="1"/>
    <col min="8946" max="8946" width="23.5703125" style="368" customWidth="1"/>
    <col min="8947" max="8947" width="27.85546875" style="368" customWidth="1"/>
    <col min="8948" max="8948" width="22.28515625" style="368" customWidth="1"/>
    <col min="8949" max="8949" width="23.5703125" style="368" customWidth="1"/>
    <col min="8950" max="8950" width="39" style="368" customWidth="1"/>
    <col min="8951" max="8951" width="36.42578125" style="368" customWidth="1"/>
    <col min="8952" max="8952" width="8" style="368" customWidth="1"/>
    <col min="8953" max="8953" width="15.5703125" style="368" customWidth="1"/>
    <col min="8954" max="8954" width="17.28515625" style="368" customWidth="1"/>
    <col min="8955" max="8955" width="18.85546875" style="368" customWidth="1"/>
    <col min="8956" max="8956" width="81" style="368" customWidth="1"/>
    <col min="8957" max="8957" width="14.85546875" style="368" customWidth="1"/>
    <col min="8958" max="8958" width="15.7109375" style="368" customWidth="1"/>
    <col min="8959" max="8959" width="17.5703125" style="368" customWidth="1"/>
    <col min="8960" max="8960" width="18.42578125" style="368" customWidth="1"/>
    <col min="8961" max="8961" width="16.5703125" style="368" customWidth="1"/>
    <col min="8962" max="8962" width="17.7109375" style="368" customWidth="1"/>
    <col min="8963" max="8963" width="17.85546875" style="368" customWidth="1"/>
    <col min="8964" max="8964" width="18.42578125" style="368" customWidth="1"/>
    <col min="8965" max="8965" width="15.42578125" style="368" customWidth="1"/>
    <col min="8966" max="8966" width="14.5703125" style="368" customWidth="1"/>
    <col min="8967" max="8967" width="15" style="368" customWidth="1"/>
    <col min="8968" max="8968" width="6.7109375" style="368" customWidth="1"/>
    <col min="8969" max="8969" width="14.28515625" style="368" customWidth="1"/>
    <col min="8970" max="8970" width="17.5703125" style="368" customWidth="1"/>
    <col min="8971" max="8971" width="27.7109375" style="368" customWidth="1"/>
    <col min="8972" max="8974" width="9.140625" style="368" customWidth="1"/>
    <col min="8975" max="8975" width="14.85546875" style="368" customWidth="1"/>
    <col min="8976" max="8976" width="13.85546875" style="368" customWidth="1"/>
    <col min="8977" max="9198" width="9.140625" style="368" customWidth="1"/>
    <col min="9199" max="9199" width="9.140625" style="368"/>
    <col min="9200" max="9200" width="6.5703125" style="368" customWidth="1"/>
    <col min="9201" max="9201" width="79.5703125" style="368" customWidth="1"/>
    <col min="9202" max="9202" width="23.5703125" style="368" customWidth="1"/>
    <col min="9203" max="9203" width="27.85546875" style="368" customWidth="1"/>
    <col min="9204" max="9204" width="22.28515625" style="368" customWidth="1"/>
    <col min="9205" max="9205" width="23.5703125" style="368" customWidth="1"/>
    <col min="9206" max="9206" width="39" style="368" customWidth="1"/>
    <col min="9207" max="9207" width="36.42578125" style="368" customWidth="1"/>
    <col min="9208" max="9208" width="8" style="368" customWidth="1"/>
    <col min="9209" max="9209" width="15.5703125" style="368" customWidth="1"/>
    <col min="9210" max="9210" width="17.28515625" style="368" customWidth="1"/>
    <col min="9211" max="9211" width="18.85546875" style="368" customWidth="1"/>
    <col min="9212" max="9212" width="81" style="368" customWidth="1"/>
    <col min="9213" max="9213" width="14.85546875" style="368" customWidth="1"/>
    <col min="9214" max="9214" width="15.7109375" style="368" customWidth="1"/>
    <col min="9215" max="9215" width="17.5703125" style="368" customWidth="1"/>
    <col min="9216" max="9216" width="18.42578125" style="368" customWidth="1"/>
    <col min="9217" max="9217" width="16.5703125" style="368" customWidth="1"/>
    <col min="9218" max="9218" width="17.7109375" style="368" customWidth="1"/>
    <col min="9219" max="9219" width="17.85546875" style="368" customWidth="1"/>
    <col min="9220" max="9220" width="18.42578125" style="368" customWidth="1"/>
    <col min="9221" max="9221" width="15.42578125" style="368" customWidth="1"/>
    <col min="9222" max="9222" width="14.5703125" style="368" customWidth="1"/>
    <col min="9223" max="9223" width="15" style="368" customWidth="1"/>
    <col min="9224" max="9224" width="6.7109375" style="368" customWidth="1"/>
    <col min="9225" max="9225" width="14.28515625" style="368" customWidth="1"/>
    <col min="9226" max="9226" width="17.5703125" style="368" customWidth="1"/>
    <col min="9227" max="9227" width="27.7109375" style="368" customWidth="1"/>
    <col min="9228" max="9230" width="9.140625" style="368" customWidth="1"/>
    <col min="9231" max="9231" width="14.85546875" style="368" customWidth="1"/>
    <col min="9232" max="9232" width="13.85546875" style="368" customWidth="1"/>
    <col min="9233" max="9454" width="9.140625" style="368" customWidth="1"/>
    <col min="9455" max="9455" width="9.140625" style="368"/>
    <col min="9456" max="9456" width="6.5703125" style="368" customWidth="1"/>
    <col min="9457" max="9457" width="79.5703125" style="368" customWidth="1"/>
    <col min="9458" max="9458" width="23.5703125" style="368" customWidth="1"/>
    <col min="9459" max="9459" width="27.85546875" style="368" customWidth="1"/>
    <col min="9460" max="9460" width="22.28515625" style="368" customWidth="1"/>
    <col min="9461" max="9461" width="23.5703125" style="368" customWidth="1"/>
    <col min="9462" max="9462" width="39" style="368" customWidth="1"/>
    <col min="9463" max="9463" width="36.42578125" style="368" customWidth="1"/>
    <col min="9464" max="9464" width="8" style="368" customWidth="1"/>
    <col min="9465" max="9465" width="15.5703125" style="368" customWidth="1"/>
    <col min="9466" max="9466" width="17.28515625" style="368" customWidth="1"/>
    <col min="9467" max="9467" width="18.85546875" style="368" customWidth="1"/>
    <col min="9468" max="9468" width="81" style="368" customWidth="1"/>
    <col min="9469" max="9469" width="14.85546875" style="368" customWidth="1"/>
    <col min="9470" max="9470" width="15.7109375" style="368" customWidth="1"/>
    <col min="9471" max="9471" width="17.5703125" style="368" customWidth="1"/>
    <col min="9472" max="9472" width="18.42578125" style="368" customWidth="1"/>
    <col min="9473" max="9473" width="16.5703125" style="368" customWidth="1"/>
    <col min="9474" max="9474" width="17.7109375" style="368" customWidth="1"/>
    <col min="9475" max="9475" width="17.85546875" style="368" customWidth="1"/>
    <col min="9476" max="9476" width="18.42578125" style="368" customWidth="1"/>
    <col min="9477" max="9477" width="15.42578125" style="368" customWidth="1"/>
    <col min="9478" max="9478" width="14.5703125" style="368" customWidth="1"/>
    <col min="9479" max="9479" width="15" style="368" customWidth="1"/>
    <col min="9480" max="9480" width="6.7109375" style="368" customWidth="1"/>
    <col min="9481" max="9481" width="14.28515625" style="368" customWidth="1"/>
    <col min="9482" max="9482" width="17.5703125" style="368" customWidth="1"/>
    <col min="9483" max="9483" width="27.7109375" style="368" customWidth="1"/>
    <col min="9484" max="9486" width="9.140625" style="368" customWidth="1"/>
    <col min="9487" max="9487" width="14.85546875" style="368" customWidth="1"/>
    <col min="9488" max="9488" width="13.85546875" style="368" customWidth="1"/>
    <col min="9489" max="9710" width="9.140625" style="368" customWidth="1"/>
    <col min="9711" max="9711" width="9.140625" style="368"/>
    <col min="9712" max="9712" width="6.5703125" style="368" customWidth="1"/>
    <col min="9713" max="9713" width="79.5703125" style="368" customWidth="1"/>
    <col min="9714" max="9714" width="23.5703125" style="368" customWidth="1"/>
    <col min="9715" max="9715" width="27.85546875" style="368" customWidth="1"/>
    <col min="9716" max="9716" width="22.28515625" style="368" customWidth="1"/>
    <col min="9717" max="9717" width="23.5703125" style="368" customWidth="1"/>
    <col min="9718" max="9718" width="39" style="368" customWidth="1"/>
    <col min="9719" max="9719" width="36.42578125" style="368" customWidth="1"/>
    <col min="9720" max="9720" width="8" style="368" customWidth="1"/>
    <col min="9721" max="9721" width="15.5703125" style="368" customWidth="1"/>
    <col min="9722" max="9722" width="17.28515625" style="368" customWidth="1"/>
    <col min="9723" max="9723" width="18.85546875" style="368" customWidth="1"/>
    <col min="9724" max="9724" width="81" style="368" customWidth="1"/>
    <col min="9725" max="9725" width="14.85546875" style="368" customWidth="1"/>
    <col min="9726" max="9726" width="15.7109375" style="368" customWidth="1"/>
    <col min="9727" max="9727" width="17.5703125" style="368" customWidth="1"/>
    <col min="9728" max="9728" width="18.42578125" style="368" customWidth="1"/>
    <col min="9729" max="9729" width="16.5703125" style="368" customWidth="1"/>
    <col min="9730" max="9730" width="17.7109375" style="368" customWidth="1"/>
    <col min="9731" max="9731" width="17.85546875" style="368" customWidth="1"/>
    <col min="9732" max="9732" width="18.42578125" style="368" customWidth="1"/>
    <col min="9733" max="9733" width="15.42578125" style="368" customWidth="1"/>
    <col min="9734" max="9734" width="14.5703125" style="368" customWidth="1"/>
    <col min="9735" max="9735" width="15" style="368" customWidth="1"/>
    <col min="9736" max="9736" width="6.7109375" style="368" customWidth="1"/>
    <col min="9737" max="9737" width="14.28515625" style="368" customWidth="1"/>
    <col min="9738" max="9738" width="17.5703125" style="368" customWidth="1"/>
    <col min="9739" max="9739" width="27.7109375" style="368" customWidth="1"/>
    <col min="9740" max="9742" width="9.140625" style="368" customWidth="1"/>
    <col min="9743" max="9743" width="14.85546875" style="368" customWidth="1"/>
    <col min="9744" max="9744" width="13.85546875" style="368" customWidth="1"/>
    <col min="9745" max="9966" width="9.140625" style="368" customWidth="1"/>
    <col min="9967" max="9967" width="9.140625" style="368"/>
    <col min="9968" max="9968" width="6.5703125" style="368" customWidth="1"/>
    <col min="9969" max="9969" width="79.5703125" style="368" customWidth="1"/>
    <col min="9970" max="9970" width="23.5703125" style="368" customWidth="1"/>
    <col min="9971" max="9971" width="27.85546875" style="368" customWidth="1"/>
    <col min="9972" max="9972" width="22.28515625" style="368" customWidth="1"/>
    <col min="9973" max="9973" width="23.5703125" style="368" customWidth="1"/>
    <col min="9974" max="9974" width="39" style="368" customWidth="1"/>
    <col min="9975" max="9975" width="36.42578125" style="368" customWidth="1"/>
    <col min="9976" max="9976" width="8" style="368" customWidth="1"/>
    <col min="9977" max="9977" width="15.5703125" style="368" customWidth="1"/>
    <col min="9978" max="9978" width="17.28515625" style="368" customWidth="1"/>
    <col min="9979" max="9979" width="18.85546875" style="368" customWidth="1"/>
    <col min="9980" max="9980" width="81" style="368" customWidth="1"/>
    <col min="9981" max="9981" width="14.85546875" style="368" customWidth="1"/>
    <col min="9982" max="9982" width="15.7109375" style="368" customWidth="1"/>
    <col min="9983" max="9983" width="17.5703125" style="368" customWidth="1"/>
    <col min="9984" max="9984" width="18.42578125" style="368" customWidth="1"/>
    <col min="9985" max="9985" width="16.5703125" style="368" customWidth="1"/>
    <col min="9986" max="9986" width="17.7109375" style="368" customWidth="1"/>
    <col min="9987" max="9987" width="17.85546875" style="368" customWidth="1"/>
    <col min="9988" max="9988" width="18.42578125" style="368" customWidth="1"/>
    <col min="9989" max="9989" width="15.42578125" style="368" customWidth="1"/>
    <col min="9990" max="9990" width="14.5703125" style="368" customWidth="1"/>
    <col min="9991" max="9991" width="15" style="368" customWidth="1"/>
    <col min="9992" max="9992" width="6.7109375" style="368" customWidth="1"/>
    <col min="9993" max="9993" width="14.28515625" style="368" customWidth="1"/>
    <col min="9994" max="9994" width="17.5703125" style="368" customWidth="1"/>
    <col min="9995" max="9995" width="27.7109375" style="368" customWidth="1"/>
    <col min="9996" max="9998" width="9.140625" style="368" customWidth="1"/>
    <col min="9999" max="9999" width="14.85546875" style="368" customWidth="1"/>
    <col min="10000" max="10000" width="13.85546875" style="368" customWidth="1"/>
    <col min="10001" max="10222" width="9.140625" style="368" customWidth="1"/>
    <col min="10223" max="10223" width="9.140625" style="368"/>
    <col min="10224" max="10224" width="6.5703125" style="368" customWidth="1"/>
    <col min="10225" max="10225" width="79.5703125" style="368" customWidth="1"/>
    <col min="10226" max="10226" width="23.5703125" style="368" customWidth="1"/>
    <col min="10227" max="10227" width="27.85546875" style="368" customWidth="1"/>
    <col min="10228" max="10228" width="22.28515625" style="368" customWidth="1"/>
    <col min="10229" max="10229" width="23.5703125" style="368" customWidth="1"/>
    <col min="10230" max="10230" width="39" style="368" customWidth="1"/>
    <col min="10231" max="10231" width="36.42578125" style="368" customWidth="1"/>
    <col min="10232" max="10232" width="8" style="368" customWidth="1"/>
    <col min="10233" max="10233" width="15.5703125" style="368" customWidth="1"/>
    <col min="10234" max="10234" width="17.28515625" style="368" customWidth="1"/>
    <col min="10235" max="10235" width="18.85546875" style="368" customWidth="1"/>
    <col min="10236" max="10236" width="81" style="368" customWidth="1"/>
    <col min="10237" max="10237" width="14.85546875" style="368" customWidth="1"/>
    <col min="10238" max="10238" width="15.7109375" style="368" customWidth="1"/>
    <col min="10239" max="10239" width="17.5703125" style="368" customWidth="1"/>
    <col min="10240" max="10240" width="18.42578125" style="368" customWidth="1"/>
    <col min="10241" max="10241" width="16.5703125" style="368" customWidth="1"/>
    <col min="10242" max="10242" width="17.7109375" style="368" customWidth="1"/>
    <col min="10243" max="10243" width="17.85546875" style="368" customWidth="1"/>
    <col min="10244" max="10244" width="18.42578125" style="368" customWidth="1"/>
    <col min="10245" max="10245" width="15.42578125" style="368" customWidth="1"/>
    <col min="10246" max="10246" width="14.5703125" style="368" customWidth="1"/>
    <col min="10247" max="10247" width="15" style="368" customWidth="1"/>
    <col min="10248" max="10248" width="6.7109375" style="368" customWidth="1"/>
    <col min="10249" max="10249" width="14.28515625" style="368" customWidth="1"/>
    <col min="10250" max="10250" width="17.5703125" style="368" customWidth="1"/>
    <col min="10251" max="10251" width="27.7109375" style="368" customWidth="1"/>
    <col min="10252" max="10254" width="9.140625" style="368" customWidth="1"/>
    <col min="10255" max="10255" width="14.85546875" style="368" customWidth="1"/>
    <col min="10256" max="10256" width="13.85546875" style="368" customWidth="1"/>
    <col min="10257" max="10478" width="9.140625" style="368" customWidth="1"/>
    <col min="10479" max="10479" width="9.140625" style="368"/>
    <col min="10480" max="10480" width="6.5703125" style="368" customWidth="1"/>
    <col min="10481" max="10481" width="79.5703125" style="368" customWidth="1"/>
    <col min="10482" max="10482" width="23.5703125" style="368" customWidth="1"/>
    <col min="10483" max="10483" width="27.85546875" style="368" customWidth="1"/>
    <col min="10484" max="10484" width="22.28515625" style="368" customWidth="1"/>
    <col min="10485" max="10485" width="23.5703125" style="368" customWidth="1"/>
    <col min="10486" max="10486" width="39" style="368" customWidth="1"/>
    <col min="10487" max="10487" width="36.42578125" style="368" customWidth="1"/>
    <col min="10488" max="10488" width="8" style="368" customWidth="1"/>
    <col min="10489" max="10489" width="15.5703125" style="368" customWidth="1"/>
    <col min="10490" max="10490" width="17.28515625" style="368" customWidth="1"/>
    <col min="10491" max="10491" width="18.85546875" style="368" customWidth="1"/>
    <col min="10492" max="10492" width="81" style="368" customWidth="1"/>
    <col min="10493" max="10493" width="14.85546875" style="368" customWidth="1"/>
    <col min="10494" max="10494" width="15.7109375" style="368" customWidth="1"/>
    <col min="10495" max="10495" width="17.5703125" style="368" customWidth="1"/>
    <col min="10496" max="10496" width="18.42578125" style="368" customWidth="1"/>
    <col min="10497" max="10497" width="16.5703125" style="368" customWidth="1"/>
    <col min="10498" max="10498" width="17.7109375" style="368" customWidth="1"/>
    <col min="10499" max="10499" width="17.85546875" style="368" customWidth="1"/>
    <col min="10500" max="10500" width="18.42578125" style="368" customWidth="1"/>
    <col min="10501" max="10501" width="15.42578125" style="368" customWidth="1"/>
    <col min="10502" max="10502" width="14.5703125" style="368" customWidth="1"/>
    <col min="10503" max="10503" width="15" style="368" customWidth="1"/>
    <col min="10504" max="10504" width="6.7109375" style="368" customWidth="1"/>
    <col min="10505" max="10505" width="14.28515625" style="368" customWidth="1"/>
    <col min="10506" max="10506" width="17.5703125" style="368" customWidth="1"/>
    <col min="10507" max="10507" width="27.7109375" style="368" customWidth="1"/>
    <col min="10508" max="10510" width="9.140625" style="368" customWidth="1"/>
    <col min="10511" max="10511" width="14.85546875" style="368" customWidth="1"/>
    <col min="10512" max="10512" width="13.85546875" style="368" customWidth="1"/>
    <col min="10513" max="10734" width="9.140625" style="368" customWidth="1"/>
    <col min="10735" max="10735" width="9.140625" style="368"/>
    <col min="10736" max="10736" width="6.5703125" style="368" customWidth="1"/>
    <col min="10737" max="10737" width="79.5703125" style="368" customWidth="1"/>
    <col min="10738" max="10738" width="23.5703125" style="368" customWidth="1"/>
    <col min="10739" max="10739" width="27.85546875" style="368" customWidth="1"/>
    <col min="10740" max="10740" width="22.28515625" style="368" customWidth="1"/>
    <col min="10741" max="10741" width="23.5703125" style="368" customWidth="1"/>
    <col min="10742" max="10742" width="39" style="368" customWidth="1"/>
    <col min="10743" max="10743" width="36.42578125" style="368" customWidth="1"/>
    <col min="10744" max="10744" width="8" style="368" customWidth="1"/>
    <col min="10745" max="10745" width="15.5703125" style="368" customWidth="1"/>
    <col min="10746" max="10746" width="17.28515625" style="368" customWidth="1"/>
    <col min="10747" max="10747" width="18.85546875" style="368" customWidth="1"/>
    <col min="10748" max="10748" width="81" style="368" customWidth="1"/>
    <col min="10749" max="10749" width="14.85546875" style="368" customWidth="1"/>
    <col min="10750" max="10750" width="15.7109375" style="368" customWidth="1"/>
    <col min="10751" max="10751" width="17.5703125" style="368" customWidth="1"/>
    <col min="10752" max="10752" width="18.42578125" style="368" customWidth="1"/>
    <col min="10753" max="10753" width="16.5703125" style="368" customWidth="1"/>
    <col min="10754" max="10754" width="17.7109375" style="368" customWidth="1"/>
    <col min="10755" max="10755" width="17.85546875" style="368" customWidth="1"/>
    <col min="10756" max="10756" width="18.42578125" style="368" customWidth="1"/>
    <col min="10757" max="10757" width="15.42578125" style="368" customWidth="1"/>
    <col min="10758" max="10758" width="14.5703125" style="368" customWidth="1"/>
    <col min="10759" max="10759" width="15" style="368" customWidth="1"/>
    <col min="10760" max="10760" width="6.7109375" style="368" customWidth="1"/>
    <col min="10761" max="10761" width="14.28515625" style="368" customWidth="1"/>
    <col min="10762" max="10762" width="17.5703125" style="368" customWidth="1"/>
    <col min="10763" max="10763" width="27.7109375" style="368" customWidth="1"/>
    <col min="10764" max="10766" width="9.140625" style="368" customWidth="1"/>
    <col min="10767" max="10767" width="14.85546875" style="368" customWidth="1"/>
    <col min="10768" max="10768" width="13.85546875" style="368" customWidth="1"/>
    <col min="10769" max="10990" width="9.140625" style="368" customWidth="1"/>
    <col min="10991" max="10991" width="9.140625" style="368"/>
    <col min="10992" max="10992" width="6.5703125" style="368" customWidth="1"/>
    <col min="10993" max="10993" width="79.5703125" style="368" customWidth="1"/>
    <col min="10994" max="10994" width="23.5703125" style="368" customWidth="1"/>
    <col min="10995" max="10995" width="27.85546875" style="368" customWidth="1"/>
    <col min="10996" max="10996" width="22.28515625" style="368" customWidth="1"/>
    <col min="10997" max="10997" width="23.5703125" style="368" customWidth="1"/>
    <col min="10998" max="10998" width="39" style="368" customWidth="1"/>
    <col min="10999" max="10999" width="36.42578125" style="368" customWidth="1"/>
    <col min="11000" max="11000" width="8" style="368" customWidth="1"/>
    <col min="11001" max="11001" width="15.5703125" style="368" customWidth="1"/>
    <col min="11002" max="11002" width="17.28515625" style="368" customWidth="1"/>
    <col min="11003" max="11003" width="18.85546875" style="368" customWidth="1"/>
    <col min="11004" max="11004" width="81" style="368" customWidth="1"/>
    <col min="11005" max="11005" width="14.85546875" style="368" customWidth="1"/>
    <col min="11006" max="11006" width="15.7109375" style="368" customWidth="1"/>
    <col min="11007" max="11007" width="17.5703125" style="368" customWidth="1"/>
    <col min="11008" max="11008" width="18.42578125" style="368" customWidth="1"/>
    <col min="11009" max="11009" width="16.5703125" style="368" customWidth="1"/>
    <col min="11010" max="11010" width="17.7109375" style="368" customWidth="1"/>
    <col min="11011" max="11011" width="17.85546875" style="368" customWidth="1"/>
    <col min="11012" max="11012" width="18.42578125" style="368" customWidth="1"/>
    <col min="11013" max="11013" width="15.42578125" style="368" customWidth="1"/>
    <col min="11014" max="11014" width="14.5703125" style="368" customWidth="1"/>
    <col min="11015" max="11015" width="15" style="368" customWidth="1"/>
    <col min="11016" max="11016" width="6.7109375" style="368" customWidth="1"/>
    <col min="11017" max="11017" width="14.28515625" style="368" customWidth="1"/>
    <col min="11018" max="11018" width="17.5703125" style="368" customWidth="1"/>
    <col min="11019" max="11019" width="27.7109375" style="368" customWidth="1"/>
    <col min="11020" max="11022" width="9.140625" style="368" customWidth="1"/>
    <col min="11023" max="11023" width="14.85546875" style="368" customWidth="1"/>
    <col min="11024" max="11024" width="13.85546875" style="368" customWidth="1"/>
    <col min="11025" max="11246" width="9.140625" style="368" customWidth="1"/>
    <col min="11247" max="11247" width="9.140625" style="368"/>
    <col min="11248" max="11248" width="6.5703125" style="368" customWidth="1"/>
    <col min="11249" max="11249" width="79.5703125" style="368" customWidth="1"/>
    <col min="11250" max="11250" width="23.5703125" style="368" customWidth="1"/>
    <col min="11251" max="11251" width="27.85546875" style="368" customWidth="1"/>
    <col min="11252" max="11252" width="22.28515625" style="368" customWidth="1"/>
    <col min="11253" max="11253" width="23.5703125" style="368" customWidth="1"/>
    <col min="11254" max="11254" width="39" style="368" customWidth="1"/>
    <col min="11255" max="11255" width="36.42578125" style="368" customWidth="1"/>
    <col min="11256" max="11256" width="8" style="368" customWidth="1"/>
    <col min="11257" max="11257" width="15.5703125" style="368" customWidth="1"/>
    <col min="11258" max="11258" width="17.28515625" style="368" customWidth="1"/>
    <col min="11259" max="11259" width="18.85546875" style="368" customWidth="1"/>
    <col min="11260" max="11260" width="81" style="368" customWidth="1"/>
    <col min="11261" max="11261" width="14.85546875" style="368" customWidth="1"/>
    <col min="11262" max="11262" width="15.7109375" style="368" customWidth="1"/>
    <col min="11263" max="11263" width="17.5703125" style="368" customWidth="1"/>
    <col min="11264" max="11264" width="18.42578125" style="368" customWidth="1"/>
    <col min="11265" max="11265" width="16.5703125" style="368" customWidth="1"/>
    <col min="11266" max="11266" width="17.7109375" style="368" customWidth="1"/>
    <col min="11267" max="11267" width="17.85546875" style="368" customWidth="1"/>
    <col min="11268" max="11268" width="18.42578125" style="368" customWidth="1"/>
    <col min="11269" max="11269" width="15.42578125" style="368" customWidth="1"/>
    <col min="11270" max="11270" width="14.5703125" style="368" customWidth="1"/>
    <col min="11271" max="11271" width="15" style="368" customWidth="1"/>
    <col min="11272" max="11272" width="6.7109375" style="368" customWidth="1"/>
    <col min="11273" max="11273" width="14.28515625" style="368" customWidth="1"/>
    <col min="11274" max="11274" width="17.5703125" style="368" customWidth="1"/>
    <col min="11275" max="11275" width="27.7109375" style="368" customWidth="1"/>
    <col min="11276" max="11278" width="9.140625" style="368" customWidth="1"/>
    <col min="11279" max="11279" width="14.85546875" style="368" customWidth="1"/>
    <col min="11280" max="11280" width="13.85546875" style="368" customWidth="1"/>
    <col min="11281" max="11502" width="9.140625" style="368" customWidth="1"/>
    <col min="11503" max="11503" width="9.140625" style="368"/>
    <col min="11504" max="11504" width="6.5703125" style="368" customWidth="1"/>
    <col min="11505" max="11505" width="79.5703125" style="368" customWidth="1"/>
    <col min="11506" max="11506" width="23.5703125" style="368" customWidth="1"/>
    <col min="11507" max="11507" width="27.85546875" style="368" customWidth="1"/>
    <col min="11508" max="11508" width="22.28515625" style="368" customWidth="1"/>
    <col min="11509" max="11509" width="23.5703125" style="368" customWidth="1"/>
    <col min="11510" max="11510" width="39" style="368" customWidth="1"/>
    <col min="11511" max="11511" width="36.42578125" style="368" customWidth="1"/>
    <col min="11512" max="11512" width="8" style="368" customWidth="1"/>
    <col min="11513" max="11513" width="15.5703125" style="368" customWidth="1"/>
    <col min="11514" max="11514" width="17.28515625" style="368" customWidth="1"/>
    <col min="11515" max="11515" width="18.85546875" style="368" customWidth="1"/>
    <col min="11516" max="11516" width="81" style="368" customWidth="1"/>
    <col min="11517" max="11517" width="14.85546875" style="368" customWidth="1"/>
    <col min="11518" max="11518" width="15.7109375" style="368" customWidth="1"/>
    <col min="11519" max="11519" width="17.5703125" style="368" customWidth="1"/>
    <col min="11520" max="11520" width="18.42578125" style="368" customWidth="1"/>
    <col min="11521" max="11521" width="16.5703125" style="368" customWidth="1"/>
    <col min="11522" max="11522" width="17.7109375" style="368" customWidth="1"/>
    <col min="11523" max="11523" width="17.85546875" style="368" customWidth="1"/>
    <col min="11524" max="11524" width="18.42578125" style="368" customWidth="1"/>
    <col min="11525" max="11525" width="15.42578125" style="368" customWidth="1"/>
    <col min="11526" max="11526" width="14.5703125" style="368" customWidth="1"/>
    <col min="11527" max="11527" width="15" style="368" customWidth="1"/>
    <col min="11528" max="11528" width="6.7109375" style="368" customWidth="1"/>
    <col min="11529" max="11529" width="14.28515625" style="368" customWidth="1"/>
    <col min="11530" max="11530" width="17.5703125" style="368" customWidth="1"/>
    <col min="11531" max="11531" width="27.7109375" style="368" customWidth="1"/>
    <col min="11532" max="11534" width="9.140625" style="368" customWidth="1"/>
    <col min="11535" max="11535" width="14.85546875" style="368" customWidth="1"/>
    <col min="11536" max="11536" width="13.85546875" style="368" customWidth="1"/>
    <col min="11537" max="11758" width="9.140625" style="368" customWidth="1"/>
    <col min="11759" max="11759" width="9.140625" style="368"/>
    <col min="11760" max="11760" width="6.5703125" style="368" customWidth="1"/>
    <col min="11761" max="11761" width="79.5703125" style="368" customWidth="1"/>
    <col min="11762" max="11762" width="23.5703125" style="368" customWidth="1"/>
    <col min="11763" max="11763" width="27.85546875" style="368" customWidth="1"/>
    <col min="11764" max="11764" width="22.28515625" style="368" customWidth="1"/>
    <col min="11765" max="11765" width="23.5703125" style="368" customWidth="1"/>
    <col min="11766" max="11766" width="39" style="368" customWidth="1"/>
    <col min="11767" max="11767" width="36.42578125" style="368" customWidth="1"/>
    <col min="11768" max="11768" width="8" style="368" customWidth="1"/>
    <col min="11769" max="11769" width="15.5703125" style="368" customWidth="1"/>
    <col min="11770" max="11770" width="17.28515625" style="368" customWidth="1"/>
    <col min="11771" max="11771" width="18.85546875" style="368" customWidth="1"/>
    <col min="11772" max="11772" width="81" style="368" customWidth="1"/>
    <col min="11773" max="11773" width="14.85546875" style="368" customWidth="1"/>
    <col min="11774" max="11774" width="15.7109375" style="368" customWidth="1"/>
    <col min="11775" max="11775" width="17.5703125" style="368" customWidth="1"/>
    <col min="11776" max="11776" width="18.42578125" style="368" customWidth="1"/>
    <col min="11777" max="11777" width="16.5703125" style="368" customWidth="1"/>
    <col min="11778" max="11778" width="17.7109375" style="368" customWidth="1"/>
    <col min="11779" max="11779" width="17.85546875" style="368" customWidth="1"/>
    <col min="11780" max="11780" width="18.42578125" style="368" customWidth="1"/>
    <col min="11781" max="11781" width="15.42578125" style="368" customWidth="1"/>
    <col min="11782" max="11782" width="14.5703125" style="368" customWidth="1"/>
    <col min="11783" max="11783" width="15" style="368" customWidth="1"/>
    <col min="11784" max="11784" width="6.7109375" style="368" customWidth="1"/>
    <col min="11785" max="11785" width="14.28515625" style="368" customWidth="1"/>
    <col min="11786" max="11786" width="17.5703125" style="368" customWidth="1"/>
    <col min="11787" max="11787" width="27.7109375" style="368" customWidth="1"/>
    <col min="11788" max="11790" width="9.140625" style="368" customWidth="1"/>
    <col min="11791" max="11791" width="14.85546875" style="368" customWidth="1"/>
    <col min="11792" max="11792" width="13.85546875" style="368" customWidth="1"/>
    <col min="11793" max="12014" width="9.140625" style="368" customWidth="1"/>
    <col min="12015" max="12015" width="9.140625" style="368"/>
    <col min="12016" max="12016" width="6.5703125" style="368" customWidth="1"/>
    <col min="12017" max="12017" width="79.5703125" style="368" customWidth="1"/>
    <col min="12018" max="12018" width="23.5703125" style="368" customWidth="1"/>
    <col min="12019" max="12019" width="27.85546875" style="368" customWidth="1"/>
    <col min="12020" max="12020" width="22.28515625" style="368" customWidth="1"/>
    <col min="12021" max="12021" width="23.5703125" style="368" customWidth="1"/>
    <col min="12022" max="12022" width="39" style="368" customWidth="1"/>
    <col min="12023" max="12023" width="36.42578125" style="368" customWidth="1"/>
    <col min="12024" max="12024" width="8" style="368" customWidth="1"/>
    <col min="12025" max="12025" width="15.5703125" style="368" customWidth="1"/>
    <col min="12026" max="12026" width="17.28515625" style="368" customWidth="1"/>
    <col min="12027" max="12027" width="18.85546875" style="368" customWidth="1"/>
    <col min="12028" max="12028" width="81" style="368" customWidth="1"/>
    <col min="12029" max="12029" width="14.85546875" style="368" customWidth="1"/>
    <col min="12030" max="12030" width="15.7109375" style="368" customWidth="1"/>
    <col min="12031" max="12031" width="17.5703125" style="368" customWidth="1"/>
    <col min="12032" max="12032" width="18.42578125" style="368" customWidth="1"/>
    <col min="12033" max="12033" width="16.5703125" style="368" customWidth="1"/>
    <col min="12034" max="12034" width="17.7109375" style="368" customWidth="1"/>
    <col min="12035" max="12035" width="17.85546875" style="368" customWidth="1"/>
    <col min="12036" max="12036" width="18.42578125" style="368" customWidth="1"/>
    <col min="12037" max="12037" width="15.42578125" style="368" customWidth="1"/>
    <col min="12038" max="12038" width="14.5703125" style="368" customWidth="1"/>
    <col min="12039" max="12039" width="15" style="368" customWidth="1"/>
    <col min="12040" max="12040" width="6.7109375" style="368" customWidth="1"/>
    <col min="12041" max="12041" width="14.28515625" style="368" customWidth="1"/>
    <col min="12042" max="12042" width="17.5703125" style="368" customWidth="1"/>
    <col min="12043" max="12043" width="27.7109375" style="368" customWidth="1"/>
    <col min="12044" max="12046" width="9.140625" style="368" customWidth="1"/>
    <col min="12047" max="12047" width="14.85546875" style="368" customWidth="1"/>
    <col min="12048" max="12048" width="13.85546875" style="368" customWidth="1"/>
    <col min="12049" max="12270" width="9.140625" style="368" customWidth="1"/>
    <col min="12271" max="12271" width="9.140625" style="368"/>
    <col min="12272" max="12272" width="6.5703125" style="368" customWidth="1"/>
    <col min="12273" max="12273" width="79.5703125" style="368" customWidth="1"/>
    <col min="12274" max="12274" width="23.5703125" style="368" customWidth="1"/>
    <col min="12275" max="12275" width="27.85546875" style="368" customWidth="1"/>
    <col min="12276" max="12276" width="22.28515625" style="368" customWidth="1"/>
    <col min="12277" max="12277" width="23.5703125" style="368" customWidth="1"/>
    <col min="12278" max="12278" width="39" style="368" customWidth="1"/>
    <col min="12279" max="12279" width="36.42578125" style="368" customWidth="1"/>
    <col min="12280" max="12280" width="8" style="368" customWidth="1"/>
    <col min="12281" max="12281" width="15.5703125" style="368" customWidth="1"/>
    <col min="12282" max="12282" width="17.28515625" style="368" customWidth="1"/>
    <col min="12283" max="12283" width="18.85546875" style="368" customWidth="1"/>
    <col min="12284" max="12284" width="81" style="368" customWidth="1"/>
    <col min="12285" max="12285" width="14.85546875" style="368" customWidth="1"/>
    <col min="12286" max="12286" width="15.7109375" style="368" customWidth="1"/>
    <col min="12287" max="12287" width="17.5703125" style="368" customWidth="1"/>
    <col min="12288" max="12288" width="18.42578125" style="368" customWidth="1"/>
    <col min="12289" max="12289" width="16.5703125" style="368" customWidth="1"/>
    <col min="12290" max="12290" width="17.7109375" style="368" customWidth="1"/>
    <col min="12291" max="12291" width="17.85546875" style="368" customWidth="1"/>
    <col min="12292" max="12292" width="18.42578125" style="368" customWidth="1"/>
    <col min="12293" max="12293" width="15.42578125" style="368" customWidth="1"/>
    <col min="12294" max="12294" width="14.5703125" style="368" customWidth="1"/>
    <col min="12295" max="12295" width="15" style="368" customWidth="1"/>
    <col min="12296" max="12296" width="6.7109375" style="368" customWidth="1"/>
    <col min="12297" max="12297" width="14.28515625" style="368" customWidth="1"/>
    <col min="12298" max="12298" width="17.5703125" style="368" customWidth="1"/>
    <col min="12299" max="12299" width="27.7109375" style="368" customWidth="1"/>
    <col min="12300" max="12302" width="9.140625" style="368" customWidth="1"/>
    <col min="12303" max="12303" width="14.85546875" style="368" customWidth="1"/>
    <col min="12304" max="12304" width="13.85546875" style="368" customWidth="1"/>
    <col min="12305" max="12526" width="9.140625" style="368" customWidth="1"/>
    <col min="12527" max="12527" width="9.140625" style="368"/>
    <col min="12528" max="12528" width="6.5703125" style="368" customWidth="1"/>
    <col min="12529" max="12529" width="79.5703125" style="368" customWidth="1"/>
    <col min="12530" max="12530" width="23.5703125" style="368" customWidth="1"/>
    <col min="12531" max="12531" width="27.85546875" style="368" customWidth="1"/>
    <col min="12532" max="12532" width="22.28515625" style="368" customWidth="1"/>
    <col min="12533" max="12533" width="23.5703125" style="368" customWidth="1"/>
    <col min="12534" max="12534" width="39" style="368" customWidth="1"/>
    <col min="12535" max="12535" width="36.42578125" style="368" customWidth="1"/>
    <col min="12536" max="12536" width="8" style="368" customWidth="1"/>
    <col min="12537" max="12537" width="15.5703125" style="368" customWidth="1"/>
    <col min="12538" max="12538" width="17.28515625" style="368" customWidth="1"/>
    <col min="12539" max="12539" width="18.85546875" style="368" customWidth="1"/>
    <col min="12540" max="12540" width="81" style="368" customWidth="1"/>
    <col min="12541" max="12541" width="14.85546875" style="368" customWidth="1"/>
    <col min="12542" max="12542" width="15.7109375" style="368" customWidth="1"/>
    <col min="12543" max="12543" width="17.5703125" style="368" customWidth="1"/>
    <col min="12544" max="12544" width="18.42578125" style="368" customWidth="1"/>
    <col min="12545" max="12545" width="16.5703125" style="368" customWidth="1"/>
    <col min="12546" max="12546" width="17.7109375" style="368" customWidth="1"/>
    <col min="12547" max="12547" width="17.85546875" style="368" customWidth="1"/>
    <col min="12548" max="12548" width="18.42578125" style="368" customWidth="1"/>
    <col min="12549" max="12549" width="15.42578125" style="368" customWidth="1"/>
    <col min="12550" max="12550" width="14.5703125" style="368" customWidth="1"/>
    <col min="12551" max="12551" width="15" style="368" customWidth="1"/>
    <col min="12552" max="12552" width="6.7109375" style="368" customWidth="1"/>
    <col min="12553" max="12553" width="14.28515625" style="368" customWidth="1"/>
    <col min="12554" max="12554" width="17.5703125" style="368" customWidth="1"/>
    <col min="12555" max="12555" width="27.7109375" style="368" customWidth="1"/>
    <col min="12556" max="12558" width="9.140625" style="368" customWidth="1"/>
    <col min="12559" max="12559" width="14.85546875" style="368" customWidth="1"/>
    <col min="12560" max="12560" width="13.85546875" style="368" customWidth="1"/>
    <col min="12561" max="12782" width="9.140625" style="368" customWidth="1"/>
    <col min="12783" max="12783" width="9.140625" style="368"/>
    <col min="12784" max="12784" width="6.5703125" style="368" customWidth="1"/>
    <col min="12785" max="12785" width="79.5703125" style="368" customWidth="1"/>
    <col min="12786" max="12786" width="23.5703125" style="368" customWidth="1"/>
    <col min="12787" max="12787" width="27.85546875" style="368" customWidth="1"/>
    <col min="12788" max="12788" width="22.28515625" style="368" customWidth="1"/>
    <col min="12789" max="12789" width="23.5703125" style="368" customWidth="1"/>
    <col min="12790" max="12790" width="39" style="368" customWidth="1"/>
    <col min="12791" max="12791" width="36.42578125" style="368" customWidth="1"/>
    <col min="12792" max="12792" width="8" style="368" customWidth="1"/>
    <col min="12793" max="12793" width="15.5703125" style="368" customWidth="1"/>
    <col min="12794" max="12794" width="17.28515625" style="368" customWidth="1"/>
    <col min="12795" max="12795" width="18.85546875" style="368" customWidth="1"/>
    <col min="12796" max="12796" width="81" style="368" customWidth="1"/>
    <col min="12797" max="12797" width="14.85546875" style="368" customWidth="1"/>
    <col min="12798" max="12798" width="15.7109375" style="368" customWidth="1"/>
    <col min="12799" max="12799" width="17.5703125" style="368" customWidth="1"/>
    <col min="12800" max="12800" width="18.42578125" style="368" customWidth="1"/>
    <col min="12801" max="12801" width="16.5703125" style="368" customWidth="1"/>
    <col min="12802" max="12802" width="17.7109375" style="368" customWidth="1"/>
    <col min="12803" max="12803" width="17.85546875" style="368" customWidth="1"/>
    <col min="12804" max="12804" width="18.42578125" style="368" customWidth="1"/>
    <col min="12805" max="12805" width="15.42578125" style="368" customWidth="1"/>
    <col min="12806" max="12806" width="14.5703125" style="368" customWidth="1"/>
    <col min="12807" max="12807" width="15" style="368" customWidth="1"/>
    <col min="12808" max="12808" width="6.7109375" style="368" customWidth="1"/>
    <col min="12809" max="12809" width="14.28515625" style="368" customWidth="1"/>
    <col min="12810" max="12810" width="17.5703125" style="368" customWidth="1"/>
    <col min="12811" max="12811" width="27.7109375" style="368" customWidth="1"/>
    <col min="12812" max="12814" width="9.140625" style="368" customWidth="1"/>
    <col min="12815" max="12815" width="14.85546875" style="368" customWidth="1"/>
    <col min="12816" max="12816" width="13.85546875" style="368" customWidth="1"/>
    <col min="12817" max="13038" width="9.140625" style="368" customWidth="1"/>
    <col min="13039" max="13039" width="9.140625" style="368"/>
    <col min="13040" max="13040" width="6.5703125" style="368" customWidth="1"/>
    <col min="13041" max="13041" width="79.5703125" style="368" customWidth="1"/>
    <col min="13042" max="13042" width="23.5703125" style="368" customWidth="1"/>
    <col min="13043" max="13043" width="27.85546875" style="368" customWidth="1"/>
    <col min="13044" max="13044" width="22.28515625" style="368" customWidth="1"/>
    <col min="13045" max="13045" width="23.5703125" style="368" customWidth="1"/>
    <col min="13046" max="13046" width="39" style="368" customWidth="1"/>
    <col min="13047" max="13047" width="36.42578125" style="368" customWidth="1"/>
    <col min="13048" max="13048" width="8" style="368" customWidth="1"/>
    <col min="13049" max="13049" width="15.5703125" style="368" customWidth="1"/>
    <col min="13050" max="13050" width="17.28515625" style="368" customWidth="1"/>
    <col min="13051" max="13051" width="18.85546875" style="368" customWidth="1"/>
    <col min="13052" max="13052" width="81" style="368" customWidth="1"/>
    <col min="13053" max="13053" width="14.85546875" style="368" customWidth="1"/>
    <col min="13054" max="13054" width="15.7109375" style="368" customWidth="1"/>
    <col min="13055" max="13055" width="17.5703125" style="368" customWidth="1"/>
    <col min="13056" max="13056" width="18.42578125" style="368" customWidth="1"/>
    <col min="13057" max="13057" width="16.5703125" style="368" customWidth="1"/>
    <col min="13058" max="13058" width="17.7109375" style="368" customWidth="1"/>
    <col min="13059" max="13059" width="17.85546875" style="368" customWidth="1"/>
    <col min="13060" max="13060" width="18.42578125" style="368" customWidth="1"/>
    <col min="13061" max="13061" width="15.42578125" style="368" customWidth="1"/>
    <col min="13062" max="13062" width="14.5703125" style="368" customWidth="1"/>
    <col min="13063" max="13063" width="15" style="368" customWidth="1"/>
    <col min="13064" max="13064" width="6.7109375" style="368" customWidth="1"/>
    <col min="13065" max="13065" width="14.28515625" style="368" customWidth="1"/>
    <col min="13066" max="13066" width="17.5703125" style="368" customWidth="1"/>
    <col min="13067" max="13067" width="27.7109375" style="368" customWidth="1"/>
    <col min="13068" max="13070" width="9.140625" style="368" customWidth="1"/>
    <col min="13071" max="13071" width="14.85546875" style="368" customWidth="1"/>
    <col min="13072" max="13072" width="13.85546875" style="368" customWidth="1"/>
    <col min="13073" max="13294" width="9.140625" style="368" customWidth="1"/>
    <col min="13295" max="13295" width="9.140625" style="368"/>
    <col min="13296" max="13296" width="6.5703125" style="368" customWidth="1"/>
    <col min="13297" max="13297" width="79.5703125" style="368" customWidth="1"/>
    <col min="13298" max="13298" width="23.5703125" style="368" customWidth="1"/>
    <col min="13299" max="13299" width="27.85546875" style="368" customWidth="1"/>
    <col min="13300" max="13300" width="22.28515625" style="368" customWidth="1"/>
    <col min="13301" max="13301" width="23.5703125" style="368" customWidth="1"/>
    <col min="13302" max="13302" width="39" style="368" customWidth="1"/>
    <col min="13303" max="13303" width="36.42578125" style="368" customWidth="1"/>
    <col min="13304" max="13304" width="8" style="368" customWidth="1"/>
    <col min="13305" max="13305" width="15.5703125" style="368" customWidth="1"/>
    <col min="13306" max="13306" width="17.28515625" style="368" customWidth="1"/>
    <col min="13307" max="13307" width="18.85546875" style="368" customWidth="1"/>
    <col min="13308" max="13308" width="81" style="368" customWidth="1"/>
    <col min="13309" max="13309" width="14.85546875" style="368" customWidth="1"/>
    <col min="13310" max="13310" width="15.7109375" style="368" customWidth="1"/>
    <col min="13311" max="13311" width="17.5703125" style="368" customWidth="1"/>
    <col min="13312" max="13312" width="18.42578125" style="368" customWidth="1"/>
    <col min="13313" max="13313" width="16.5703125" style="368" customWidth="1"/>
    <col min="13314" max="13314" width="17.7109375" style="368" customWidth="1"/>
    <col min="13315" max="13315" width="17.85546875" style="368" customWidth="1"/>
    <col min="13316" max="13316" width="18.42578125" style="368" customWidth="1"/>
    <col min="13317" max="13317" width="15.42578125" style="368" customWidth="1"/>
    <col min="13318" max="13318" width="14.5703125" style="368" customWidth="1"/>
    <col min="13319" max="13319" width="15" style="368" customWidth="1"/>
    <col min="13320" max="13320" width="6.7109375" style="368" customWidth="1"/>
    <col min="13321" max="13321" width="14.28515625" style="368" customWidth="1"/>
    <col min="13322" max="13322" width="17.5703125" style="368" customWidth="1"/>
    <col min="13323" max="13323" width="27.7109375" style="368" customWidth="1"/>
    <col min="13324" max="13326" width="9.140625" style="368" customWidth="1"/>
    <col min="13327" max="13327" width="14.85546875" style="368" customWidth="1"/>
    <col min="13328" max="13328" width="13.85546875" style="368" customWidth="1"/>
    <col min="13329" max="13550" width="9.140625" style="368" customWidth="1"/>
    <col min="13551" max="13551" width="9.140625" style="368"/>
    <col min="13552" max="13552" width="6.5703125" style="368" customWidth="1"/>
    <col min="13553" max="13553" width="79.5703125" style="368" customWidth="1"/>
    <col min="13554" max="13554" width="23.5703125" style="368" customWidth="1"/>
    <col min="13555" max="13555" width="27.85546875" style="368" customWidth="1"/>
    <col min="13556" max="13556" width="22.28515625" style="368" customWidth="1"/>
    <col min="13557" max="13557" width="23.5703125" style="368" customWidth="1"/>
    <col min="13558" max="13558" width="39" style="368" customWidth="1"/>
    <col min="13559" max="13559" width="36.42578125" style="368" customWidth="1"/>
    <col min="13560" max="13560" width="8" style="368" customWidth="1"/>
    <col min="13561" max="13561" width="15.5703125" style="368" customWidth="1"/>
    <col min="13562" max="13562" width="17.28515625" style="368" customWidth="1"/>
    <col min="13563" max="13563" width="18.85546875" style="368" customWidth="1"/>
    <col min="13564" max="13564" width="81" style="368" customWidth="1"/>
    <col min="13565" max="13565" width="14.85546875" style="368" customWidth="1"/>
    <col min="13566" max="13566" width="15.7109375" style="368" customWidth="1"/>
    <col min="13567" max="13567" width="17.5703125" style="368" customWidth="1"/>
    <col min="13568" max="13568" width="18.42578125" style="368" customWidth="1"/>
    <col min="13569" max="13569" width="16.5703125" style="368" customWidth="1"/>
    <col min="13570" max="13570" width="17.7109375" style="368" customWidth="1"/>
    <col min="13571" max="13571" width="17.85546875" style="368" customWidth="1"/>
    <col min="13572" max="13572" width="18.42578125" style="368" customWidth="1"/>
    <col min="13573" max="13573" width="15.42578125" style="368" customWidth="1"/>
    <col min="13574" max="13574" width="14.5703125" style="368" customWidth="1"/>
    <col min="13575" max="13575" width="15" style="368" customWidth="1"/>
    <col min="13576" max="13576" width="6.7109375" style="368" customWidth="1"/>
    <col min="13577" max="13577" width="14.28515625" style="368" customWidth="1"/>
    <col min="13578" max="13578" width="17.5703125" style="368" customWidth="1"/>
    <col min="13579" max="13579" width="27.7109375" style="368" customWidth="1"/>
    <col min="13580" max="13582" width="9.140625" style="368" customWidth="1"/>
    <col min="13583" max="13583" width="14.85546875" style="368" customWidth="1"/>
    <col min="13584" max="13584" width="13.85546875" style="368" customWidth="1"/>
    <col min="13585" max="13806" width="9.140625" style="368" customWidth="1"/>
    <col min="13807" max="13807" width="9.140625" style="368"/>
    <col min="13808" max="13808" width="6.5703125" style="368" customWidth="1"/>
    <col min="13809" max="13809" width="79.5703125" style="368" customWidth="1"/>
    <col min="13810" max="13810" width="23.5703125" style="368" customWidth="1"/>
    <col min="13811" max="13811" width="27.85546875" style="368" customWidth="1"/>
    <col min="13812" max="13812" width="22.28515625" style="368" customWidth="1"/>
    <col min="13813" max="13813" width="23.5703125" style="368" customWidth="1"/>
    <col min="13814" max="13814" width="39" style="368" customWidth="1"/>
    <col min="13815" max="13815" width="36.42578125" style="368" customWidth="1"/>
    <col min="13816" max="13816" width="8" style="368" customWidth="1"/>
    <col min="13817" max="13817" width="15.5703125" style="368" customWidth="1"/>
    <col min="13818" max="13818" width="17.28515625" style="368" customWidth="1"/>
    <col min="13819" max="13819" width="18.85546875" style="368" customWidth="1"/>
    <col min="13820" max="13820" width="81" style="368" customWidth="1"/>
    <col min="13821" max="13821" width="14.85546875" style="368" customWidth="1"/>
    <col min="13822" max="13822" width="15.7109375" style="368" customWidth="1"/>
    <col min="13823" max="13823" width="17.5703125" style="368" customWidth="1"/>
    <col min="13824" max="13824" width="18.42578125" style="368" customWidth="1"/>
    <col min="13825" max="13825" width="16.5703125" style="368" customWidth="1"/>
    <col min="13826" max="13826" width="17.7109375" style="368" customWidth="1"/>
    <col min="13827" max="13827" width="17.85546875" style="368" customWidth="1"/>
    <col min="13828" max="13828" width="18.42578125" style="368" customWidth="1"/>
    <col min="13829" max="13829" width="15.42578125" style="368" customWidth="1"/>
    <col min="13830" max="13830" width="14.5703125" style="368" customWidth="1"/>
    <col min="13831" max="13831" width="15" style="368" customWidth="1"/>
    <col min="13832" max="13832" width="6.7109375" style="368" customWidth="1"/>
    <col min="13833" max="13833" width="14.28515625" style="368" customWidth="1"/>
    <col min="13834" max="13834" width="17.5703125" style="368" customWidth="1"/>
    <col min="13835" max="13835" width="27.7109375" style="368" customWidth="1"/>
    <col min="13836" max="13838" width="9.140625" style="368" customWidth="1"/>
    <col min="13839" max="13839" width="14.85546875" style="368" customWidth="1"/>
    <col min="13840" max="13840" width="13.85546875" style="368" customWidth="1"/>
    <col min="13841" max="14062" width="9.140625" style="368" customWidth="1"/>
    <col min="14063" max="14063" width="9.140625" style="368"/>
    <col min="14064" max="14064" width="6.5703125" style="368" customWidth="1"/>
    <col min="14065" max="14065" width="79.5703125" style="368" customWidth="1"/>
    <col min="14066" max="14066" width="23.5703125" style="368" customWidth="1"/>
    <col min="14067" max="14067" width="27.85546875" style="368" customWidth="1"/>
    <col min="14068" max="14068" width="22.28515625" style="368" customWidth="1"/>
    <col min="14069" max="14069" width="23.5703125" style="368" customWidth="1"/>
    <col min="14070" max="14070" width="39" style="368" customWidth="1"/>
    <col min="14071" max="14071" width="36.42578125" style="368" customWidth="1"/>
    <col min="14072" max="14072" width="8" style="368" customWidth="1"/>
    <col min="14073" max="14073" width="15.5703125" style="368" customWidth="1"/>
    <col min="14074" max="14074" width="17.28515625" style="368" customWidth="1"/>
    <col min="14075" max="14075" width="18.85546875" style="368" customWidth="1"/>
    <col min="14076" max="14076" width="81" style="368" customWidth="1"/>
    <col min="14077" max="14077" width="14.85546875" style="368" customWidth="1"/>
    <col min="14078" max="14078" width="15.7109375" style="368" customWidth="1"/>
    <col min="14079" max="14079" width="17.5703125" style="368" customWidth="1"/>
    <col min="14080" max="14080" width="18.42578125" style="368" customWidth="1"/>
    <col min="14081" max="14081" width="16.5703125" style="368" customWidth="1"/>
    <col min="14082" max="14082" width="17.7109375" style="368" customWidth="1"/>
    <col min="14083" max="14083" width="17.85546875" style="368" customWidth="1"/>
    <col min="14084" max="14084" width="18.42578125" style="368" customWidth="1"/>
    <col min="14085" max="14085" width="15.42578125" style="368" customWidth="1"/>
    <col min="14086" max="14086" width="14.5703125" style="368" customWidth="1"/>
    <col min="14087" max="14087" width="15" style="368" customWidth="1"/>
    <col min="14088" max="14088" width="6.7109375" style="368" customWidth="1"/>
    <col min="14089" max="14089" width="14.28515625" style="368" customWidth="1"/>
    <col min="14090" max="14090" width="17.5703125" style="368" customWidth="1"/>
    <col min="14091" max="14091" width="27.7109375" style="368" customWidth="1"/>
    <col min="14092" max="14094" width="9.140625" style="368" customWidth="1"/>
    <col min="14095" max="14095" width="14.85546875" style="368" customWidth="1"/>
    <col min="14096" max="14096" width="13.85546875" style="368" customWidth="1"/>
    <col min="14097" max="14318" width="9.140625" style="368" customWidth="1"/>
    <col min="14319" max="14319" width="9.140625" style="368"/>
    <col min="14320" max="14320" width="6.5703125" style="368" customWidth="1"/>
    <col min="14321" max="14321" width="79.5703125" style="368" customWidth="1"/>
    <col min="14322" max="14322" width="23.5703125" style="368" customWidth="1"/>
    <col min="14323" max="14323" width="27.85546875" style="368" customWidth="1"/>
    <col min="14324" max="14324" width="22.28515625" style="368" customWidth="1"/>
    <col min="14325" max="14325" width="23.5703125" style="368" customWidth="1"/>
    <col min="14326" max="14326" width="39" style="368" customWidth="1"/>
    <col min="14327" max="14327" width="36.42578125" style="368" customWidth="1"/>
    <col min="14328" max="14328" width="8" style="368" customWidth="1"/>
    <col min="14329" max="14329" width="15.5703125" style="368" customWidth="1"/>
    <col min="14330" max="14330" width="17.28515625" style="368" customWidth="1"/>
    <col min="14331" max="14331" width="18.85546875" style="368" customWidth="1"/>
    <col min="14332" max="14332" width="81" style="368" customWidth="1"/>
    <col min="14333" max="14333" width="14.85546875" style="368" customWidth="1"/>
    <col min="14334" max="14334" width="15.7109375" style="368" customWidth="1"/>
    <col min="14335" max="14335" width="17.5703125" style="368" customWidth="1"/>
    <col min="14336" max="14336" width="18.42578125" style="368" customWidth="1"/>
    <col min="14337" max="14337" width="16.5703125" style="368" customWidth="1"/>
    <col min="14338" max="14338" width="17.7109375" style="368" customWidth="1"/>
    <col min="14339" max="14339" width="17.85546875" style="368" customWidth="1"/>
    <col min="14340" max="14340" width="18.42578125" style="368" customWidth="1"/>
    <col min="14341" max="14341" width="15.42578125" style="368" customWidth="1"/>
    <col min="14342" max="14342" width="14.5703125" style="368" customWidth="1"/>
    <col min="14343" max="14343" width="15" style="368" customWidth="1"/>
    <col min="14344" max="14344" width="6.7109375" style="368" customWidth="1"/>
    <col min="14345" max="14345" width="14.28515625" style="368" customWidth="1"/>
    <col min="14346" max="14346" width="17.5703125" style="368" customWidth="1"/>
    <col min="14347" max="14347" width="27.7109375" style="368" customWidth="1"/>
    <col min="14348" max="14350" width="9.140625" style="368" customWidth="1"/>
    <col min="14351" max="14351" width="14.85546875" style="368" customWidth="1"/>
    <col min="14352" max="14352" width="13.85546875" style="368" customWidth="1"/>
    <col min="14353" max="14574" width="9.140625" style="368" customWidth="1"/>
    <col min="14575" max="14575" width="9.140625" style="368"/>
    <col min="14576" max="14576" width="6.5703125" style="368" customWidth="1"/>
    <col min="14577" max="14577" width="79.5703125" style="368" customWidth="1"/>
    <col min="14578" max="14578" width="23.5703125" style="368" customWidth="1"/>
    <col min="14579" max="14579" width="27.85546875" style="368" customWidth="1"/>
    <col min="14580" max="14580" width="22.28515625" style="368" customWidth="1"/>
    <col min="14581" max="14581" width="23.5703125" style="368" customWidth="1"/>
    <col min="14582" max="14582" width="39" style="368" customWidth="1"/>
    <col min="14583" max="14583" width="36.42578125" style="368" customWidth="1"/>
    <col min="14584" max="14584" width="8" style="368" customWidth="1"/>
    <col min="14585" max="14585" width="15.5703125" style="368" customWidth="1"/>
    <col min="14586" max="14586" width="17.28515625" style="368" customWidth="1"/>
    <col min="14587" max="14587" width="18.85546875" style="368" customWidth="1"/>
    <col min="14588" max="14588" width="81" style="368" customWidth="1"/>
    <col min="14589" max="14589" width="14.85546875" style="368" customWidth="1"/>
    <col min="14590" max="14590" width="15.7109375" style="368" customWidth="1"/>
    <col min="14591" max="14591" width="17.5703125" style="368" customWidth="1"/>
    <col min="14592" max="14592" width="18.42578125" style="368" customWidth="1"/>
    <col min="14593" max="14593" width="16.5703125" style="368" customWidth="1"/>
    <col min="14594" max="14594" width="17.7109375" style="368" customWidth="1"/>
    <col min="14595" max="14595" width="17.85546875" style="368" customWidth="1"/>
    <col min="14596" max="14596" width="18.42578125" style="368" customWidth="1"/>
    <col min="14597" max="14597" width="15.42578125" style="368" customWidth="1"/>
    <col min="14598" max="14598" width="14.5703125" style="368" customWidth="1"/>
    <col min="14599" max="14599" width="15" style="368" customWidth="1"/>
    <col min="14600" max="14600" width="6.7109375" style="368" customWidth="1"/>
    <col min="14601" max="14601" width="14.28515625" style="368" customWidth="1"/>
    <col min="14602" max="14602" width="17.5703125" style="368" customWidth="1"/>
    <col min="14603" max="14603" width="27.7109375" style="368" customWidth="1"/>
    <col min="14604" max="14606" width="9.140625" style="368" customWidth="1"/>
    <col min="14607" max="14607" width="14.85546875" style="368" customWidth="1"/>
    <col min="14608" max="14608" width="13.85546875" style="368" customWidth="1"/>
    <col min="14609" max="14830" width="9.140625" style="368" customWidth="1"/>
    <col min="14831" max="14831" width="9.140625" style="368"/>
    <col min="14832" max="14832" width="6.5703125" style="368" customWidth="1"/>
    <col min="14833" max="14833" width="79.5703125" style="368" customWidth="1"/>
    <col min="14834" max="14834" width="23.5703125" style="368" customWidth="1"/>
    <col min="14835" max="14835" width="27.85546875" style="368" customWidth="1"/>
    <col min="14836" max="14836" width="22.28515625" style="368" customWidth="1"/>
    <col min="14837" max="14837" width="23.5703125" style="368" customWidth="1"/>
    <col min="14838" max="14838" width="39" style="368" customWidth="1"/>
    <col min="14839" max="14839" width="36.42578125" style="368" customWidth="1"/>
    <col min="14840" max="14840" width="8" style="368" customWidth="1"/>
    <col min="14841" max="14841" width="15.5703125" style="368" customWidth="1"/>
    <col min="14842" max="14842" width="17.28515625" style="368" customWidth="1"/>
    <col min="14843" max="14843" width="18.85546875" style="368" customWidth="1"/>
    <col min="14844" max="14844" width="81" style="368" customWidth="1"/>
    <col min="14845" max="14845" width="14.85546875" style="368" customWidth="1"/>
    <col min="14846" max="14846" width="15.7109375" style="368" customWidth="1"/>
    <col min="14847" max="14847" width="17.5703125" style="368" customWidth="1"/>
    <col min="14848" max="14848" width="18.42578125" style="368" customWidth="1"/>
    <col min="14849" max="14849" width="16.5703125" style="368" customWidth="1"/>
    <col min="14850" max="14850" width="17.7109375" style="368" customWidth="1"/>
    <col min="14851" max="14851" width="17.85546875" style="368" customWidth="1"/>
    <col min="14852" max="14852" width="18.42578125" style="368" customWidth="1"/>
    <col min="14853" max="14853" width="15.42578125" style="368" customWidth="1"/>
    <col min="14854" max="14854" width="14.5703125" style="368" customWidth="1"/>
    <col min="14855" max="14855" width="15" style="368" customWidth="1"/>
    <col min="14856" max="14856" width="6.7109375" style="368" customWidth="1"/>
    <col min="14857" max="14857" width="14.28515625" style="368" customWidth="1"/>
    <col min="14858" max="14858" width="17.5703125" style="368" customWidth="1"/>
    <col min="14859" max="14859" width="27.7109375" style="368" customWidth="1"/>
    <col min="14860" max="14862" width="9.140625" style="368" customWidth="1"/>
    <col min="14863" max="14863" width="14.85546875" style="368" customWidth="1"/>
    <col min="14864" max="14864" width="13.85546875" style="368" customWidth="1"/>
    <col min="14865" max="15086" width="9.140625" style="368" customWidth="1"/>
    <col min="15087" max="15087" width="9.140625" style="368"/>
    <col min="15088" max="15088" width="6.5703125" style="368" customWidth="1"/>
    <col min="15089" max="15089" width="79.5703125" style="368" customWidth="1"/>
    <col min="15090" max="15090" width="23.5703125" style="368" customWidth="1"/>
    <col min="15091" max="15091" width="27.85546875" style="368" customWidth="1"/>
    <col min="15092" max="15092" width="22.28515625" style="368" customWidth="1"/>
    <col min="15093" max="15093" width="23.5703125" style="368" customWidth="1"/>
    <col min="15094" max="15094" width="39" style="368" customWidth="1"/>
    <col min="15095" max="15095" width="36.42578125" style="368" customWidth="1"/>
    <col min="15096" max="15096" width="8" style="368" customWidth="1"/>
    <col min="15097" max="15097" width="15.5703125" style="368" customWidth="1"/>
    <col min="15098" max="15098" width="17.28515625" style="368" customWidth="1"/>
    <col min="15099" max="15099" width="18.85546875" style="368" customWidth="1"/>
    <col min="15100" max="15100" width="81" style="368" customWidth="1"/>
    <col min="15101" max="15101" width="14.85546875" style="368" customWidth="1"/>
    <col min="15102" max="15102" width="15.7109375" style="368" customWidth="1"/>
    <col min="15103" max="15103" width="17.5703125" style="368" customWidth="1"/>
    <col min="15104" max="15104" width="18.42578125" style="368" customWidth="1"/>
    <col min="15105" max="15105" width="16.5703125" style="368" customWidth="1"/>
    <col min="15106" max="15106" width="17.7109375" style="368" customWidth="1"/>
    <col min="15107" max="15107" width="17.85546875" style="368" customWidth="1"/>
    <col min="15108" max="15108" width="18.42578125" style="368" customWidth="1"/>
    <col min="15109" max="15109" width="15.42578125" style="368" customWidth="1"/>
    <col min="15110" max="15110" width="14.5703125" style="368" customWidth="1"/>
    <col min="15111" max="15111" width="15" style="368" customWidth="1"/>
    <col min="15112" max="15112" width="6.7109375" style="368" customWidth="1"/>
    <col min="15113" max="15113" width="14.28515625" style="368" customWidth="1"/>
    <col min="15114" max="15114" width="17.5703125" style="368" customWidth="1"/>
    <col min="15115" max="15115" width="27.7109375" style="368" customWidth="1"/>
    <col min="15116" max="15118" width="9.140625" style="368" customWidth="1"/>
    <col min="15119" max="15119" width="14.85546875" style="368" customWidth="1"/>
    <col min="15120" max="15120" width="13.85546875" style="368" customWidth="1"/>
    <col min="15121" max="15342" width="9.140625" style="368" customWidth="1"/>
    <col min="15343" max="15343" width="9.140625" style="368"/>
    <col min="15344" max="15344" width="6.5703125" style="368" customWidth="1"/>
    <col min="15345" max="15345" width="79.5703125" style="368" customWidth="1"/>
    <col min="15346" max="15346" width="23.5703125" style="368" customWidth="1"/>
    <col min="15347" max="15347" width="27.85546875" style="368" customWidth="1"/>
    <col min="15348" max="15348" width="22.28515625" style="368" customWidth="1"/>
    <col min="15349" max="15349" width="23.5703125" style="368" customWidth="1"/>
    <col min="15350" max="15350" width="39" style="368" customWidth="1"/>
    <col min="15351" max="15351" width="36.42578125" style="368" customWidth="1"/>
    <col min="15352" max="15352" width="8" style="368" customWidth="1"/>
    <col min="15353" max="15353" width="15.5703125" style="368" customWidth="1"/>
    <col min="15354" max="15354" width="17.28515625" style="368" customWidth="1"/>
    <col min="15355" max="15355" width="18.85546875" style="368" customWidth="1"/>
    <col min="15356" max="15356" width="81" style="368" customWidth="1"/>
    <col min="15357" max="15357" width="14.85546875" style="368" customWidth="1"/>
    <col min="15358" max="15358" width="15.7109375" style="368" customWidth="1"/>
    <col min="15359" max="15359" width="17.5703125" style="368" customWidth="1"/>
    <col min="15360" max="15360" width="18.42578125" style="368" customWidth="1"/>
    <col min="15361" max="15361" width="16.5703125" style="368" customWidth="1"/>
    <col min="15362" max="15362" width="17.7109375" style="368" customWidth="1"/>
    <col min="15363" max="15363" width="17.85546875" style="368" customWidth="1"/>
    <col min="15364" max="15364" width="18.42578125" style="368" customWidth="1"/>
    <col min="15365" max="15365" width="15.42578125" style="368" customWidth="1"/>
    <col min="15366" max="15366" width="14.5703125" style="368" customWidth="1"/>
    <col min="15367" max="15367" width="15" style="368" customWidth="1"/>
    <col min="15368" max="15368" width="6.7109375" style="368" customWidth="1"/>
    <col min="15369" max="15369" width="14.28515625" style="368" customWidth="1"/>
    <col min="15370" max="15370" width="17.5703125" style="368" customWidth="1"/>
    <col min="15371" max="15371" width="27.7109375" style="368" customWidth="1"/>
    <col min="15372" max="15374" width="9.140625" style="368" customWidth="1"/>
    <col min="15375" max="15375" width="14.85546875" style="368" customWidth="1"/>
    <col min="15376" max="15376" width="13.85546875" style="368" customWidth="1"/>
    <col min="15377" max="15598" width="9.140625" style="368" customWidth="1"/>
    <col min="15599" max="15599" width="9.140625" style="368"/>
    <col min="15600" max="15600" width="6.5703125" style="368" customWidth="1"/>
    <col min="15601" max="15601" width="79.5703125" style="368" customWidth="1"/>
    <col min="15602" max="15602" width="23.5703125" style="368" customWidth="1"/>
    <col min="15603" max="15603" width="27.85546875" style="368" customWidth="1"/>
    <col min="15604" max="15604" width="22.28515625" style="368" customWidth="1"/>
    <col min="15605" max="15605" width="23.5703125" style="368" customWidth="1"/>
    <col min="15606" max="15606" width="39" style="368" customWidth="1"/>
    <col min="15607" max="15607" width="36.42578125" style="368" customWidth="1"/>
    <col min="15608" max="15608" width="8" style="368" customWidth="1"/>
    <col min="15609" max="15609" width="15.5703125" style="368" customWidth="1"/>
    <col min="15610" max="15610" width="17.28515625" style="368" customWidth="1"/>
    <col min="15611" max="15611" width="18.85546875" style="368" customWidth="1"/>
    <col min="15612" max="15612" width="81" style="368" customWidth="1"/>
    <col min="15613" max="15613" width="14.85546875" style="368" customWidth="1"/>
    <col min="15614" max="15614" width="15.7109375" style="368" customWidth="1"/>
    <col min="15615" max="15615" width="17.5703125" style="368" customWidth="1"/>
    <col min="15616" max="15616" width="18.42578125" style="368" customWidth="1"/>
    <col min="15617" max="15617" width="16.5703125" style="368" customWidth="1"/>
    <col min="15618" max="15618" width="17.7109375" style="368" customWidth="1"/>
    <col min="15619" max="15619" width="17.85546875" style="368" customWidth="1"/>
    <col min="15620" max="15620" width="18.42578125" style="368" customWidth="1"/>
    <col min="15621" max="15621" width="15.42578125" style="368" customWidth="1"/>
    <col min="15622" max="15622" width="14.5703125" style="368" customWidth="1"/>
    <col min="15623" max="15623" width="15" style="368" customWidth="1"/>
    <col min="15624" max="15624" width="6.7109375" style="368" customWidth="1"/>
    <col min="15625" max="15625" width="14.28515625" style="368" customWidth="1"/>
    <col min="15626" max="15626" width="17.5703125" style="368" customWidth="1"/>
    <col min="15627" max="15627" width="27.7109375" style="368" customWidth="1"/>
    <col min="15628" max="15630" width="9.140625" style="368" customWidth="1"/>
    <col min="15631" max="15631" width="14.85546875" style="368" customWidth="1"/>
    <col min="15632" max="15632" width="13.85546875" style="368" customWidth="1"/>
    <col min="15633" max="15854" width="9.140625" style="368" customWidth="1"/>
    <col min="15855" max="15855" width="9.140625" style="368"/>
    <col min="15856" max="15856" width="6.5703125" style="368" customWidth="1"/>
    <col min="15857" max="15857" width="79.5703125" style="368" customWidth="1"/>
    <col min="15858" max="15858" width="23.5703125" style="368" customWidth="1"/>
    <col min="15859" max="15859" width="27.85546875" style="368" customWidth="1"/>
    <col min="15860" max="15860" width="22.28515625" style="368" customWidth="1"/>
    <col min="15861" max="15861" width="23.5703125" style="368" customWidth="1"/>
    <col min="15862" max="15862" width="39" style="368" customWidth="1"/>
    <col min="15863" max="15863" width="36.42578125" style="368" customWidth="1"/>
    <col min="15864" max="15864" width="8" style="368" customWidth="1"/>
    <col min="15865" max="15865" width="15.5703125" style="368" customWidth="1"/>
    <col min="15866" max="15866" width="17.28515625" style="368" customWidth="1"/>
    <col min="15867" max="15867" width="18.85546875" style="368" customWidth="1"/>
    <col min="15868" max="15868" width="81" style="368" customWidth="1"/>
    <col min="15869" max="15869" width="14.85546875" style="368" customWidth="1"/>
    <col min="15870" max="15870" width="15.7109375" style="368" customWidth="1"/>
    <col min="15871" max="15871" width="17.5703125" style="368" customWidth="1"/>
    <col min="15872" max="15872" width="18.42578125" style="368" customWidth="1"/>
    <col min="15873" max="15873" width="16.5703125" style="368" customWidth="1"/>
    <col min="15874" max="15874" width="17.7109375" style="368" customWidth="1"/>
    <col min="15875" max="15875" width="17.85546875" style="368" customWidth="1"/>
    <col min="15876" max="15876" width="18.42578125" style="368" customWidth="1"/>
    <col min="15877" max="15877" width="15.42578125" style="368" customWidth="1"/>
    <col min="15878" max="15878" width="14.5703125" style="368" customWidth="1"/>
    <col min="15879" max="15879" width="15" style="368" customWidth="1"/>
    <col min="15880" max="15880" width="6.7109375" style="368" customWidth="1"/>
    <col min="15881" max="15881" width="14.28515625" style="368" customWidth="1"/>
    <col min="15882" max="15882" width="17.5703125" style="368" customWidth="1"/>
    <col min="15883" max="15883" width="27.7109375" style="368" customWidth="1"/>
    <col min="15884" max="15886" width="9.140625" style="368" customWidth="1"/>
    <col min="15887" max="15887" width="14.85546875" style="368" customWidth="1"/>
    <col min="15888" max="15888" width="13.85546875" style="368" customWidth="1"/>
    <col min="15889" max="16110" width="9.140625" style="368" customWidth="1"/>
    <col min="16111" max="16111" width="9.140625" style="368"/>
    <col min="16112" max="16112" width="6.5703125" style="368" customWidth="1"/>
    <col min="16113" max="16113" width="79.5703125" style="368" customWidth="1"/>
    <col min="16114" max="16114" width="23.5703125" style="368" customWidth="1"/>
    <col min="16115" max="16115" width="27.85546875" style="368" customWidth="1"/>
    <col min="16116" max="16116" width="22.28515625" style="368" customWidth="1"/>
    <col min="16117" max="16117" width="23.5703125" style="368" customWidth="1"/>
    <col min="16118" max="16118" width="39" style="368" customWidth="1"/>
    <col min="16119" max="16119" width="36.42578125" style="368" customWidth="1"/>
    <col min="16120" max="16120" width="8" style="368" customWidth="1"/>
    <col min="16121" max="16121" width="15.5703125" style="368" customWidth="1"/>
    <col min="16122" max="16122" width="17.28515625" style="368" customWidth="1"/>
    <col min="16123" max="16123" width="18.85546875" style="368" customWidth="1"/>
    <col min="16124" max="16124" width="81" style="368" customWidth="1"/>
    <col min="16125" max="16125" width="14.85546875" style="368" customWidth="1"/>
    <col min="16126" max="16126" width="15.7109375" style="368" customWidth="1"/>
    <col min="16127" max="16127" width="17.5703125" style="368" customWidth="1"/>
    <col min="16128" max="16128" width="18.42578125" style="368" customWidth="1"/>
    <col min="16129" max="16129" width="16.5703125" style="368" customWidth="1"/>
    <col min="16130" max="16130" width="17.7109375" style="368" customWidth="1"/>
    <col min="16131" max="16131" width="17.85546875" style="368" customWidth="1"/>
    <col min="16132" max="16132" width="18.42578125" style="368" customWidth="1"/>
    <col min="16133" max="16133" width="15.42578125" style="368" customWidth="1"/>
    <col min="16134" max="16134" width="14.5703125" style="368" customWidth="1"/>
    <col min="16135" max="16135" width="15" style="368" customWidth="1"/>
    <col min="16136" max="16136" width="6.7109375" style="368" customWidth="1"/>
    <col min="16137" max="16137" width="14.28515625" style="368" customWidth="1"/>
    <col min="16138" max="16138" width="17.5703125" style="368" customWidth="1"/>
    <col min="16139" max="16139" width="27.7109375" style="368" customWidth="1"/>
    <col min="16140" max="16142" width="9.140625" style="368" customWidth="1"/>
    <col min="16143" max="16143" width="14.85546875" style="368" customWidth="1"/>
    <col min="16144" max="16144" width="13.85546875" style="368" customWidth="1"/>
    <col min="16145" max="16360" width="9.140625" style="368" customWidth="1"/>
    <col min="16361" max="16384" width="9.140625" style="368"/>
  </cols>
  <sheetData>
    <row r="1" spans="1:28" s="374" customFormat="1" ht="50.25" customHeight="1">
      <c r="A1" s="442" t="s">
        <v>177</v>
      </c>
      <c r="B1" s="442" t="s">
        <v>178</v>
      </c>
      <c r="C1" s="443" t="s">
        <v>179</v>
      </c>
      <c r="D1" s="443" t="s">
        <v>180</v>
      </c>
      <c r="E1" s="442" t="s">
        <v>181</v>
      </c>
      <c r="F1" s="443" t="s">
        <v>182</v>
      </c>
      <c r="G1" s="443" t="s">
        <v>183</v>
      </c>
      <c r="H1" s="443" t="s">
        <v>184</v>
      </c>
      <c r="I1" s="443" t="s">
        <v>185</v>
      </c>
      <c r="J1" s="443" t="s">
        <v>186</v>
      </c>
      <c r="K1" s="442" t="s">
        <v>187</v>
      </c>
      <c r="L1" s="444" t="s">
        <v>188</v>
      </c>
      <c r="M1" s="442" t="s">
        <v>189</v>
      </c>
      <c r="N1" s="442" t="s">
        <v>190</v>
      </c>
      <c r="O1" s="442" t="s">
        <v>191</v>
      </c>
      <c r="P1" s="442" t="s">
        <v>192</v>
      </c>
      <c r="Q1" s="442" t="s">
        <v>193</v>
      </c>
      <c r="R1" s="442" t="s">
        <v>194</v>
      </c>
      <c r="S1" s="442" t="s">
        <v>195</v>
      </c>
      <c r="T1" s="442" t="s">
        <v>196</v>
      </c>
      <c r="U1" s="442" t="s">
        <v>197</v>
      </c>
      <c r="V1" s="442" t="s">
        <v>198</v>
      </c>
      <c r="W1" s="442" t="s">
        <v>199</v>
      </c>
      <c r="X1" s="442" t="s">
        <v>200</v>
      </c>
      <c r="Y1" s="442" t="s">
        <v>201</v>
      </c>
      <c r="Z1" s="442" t="s">
        <v>202</v>
      </c>
      <c r="AA1" s="442" t="s">
        <v>203</v>
      </c>
      <c r="AB1" s="445" t="s">
        <v>204</v>
      </c>
    </row>
    <row r="2" spans="1:28" s="366" customFormat="1">
      <c r="A2" s="384" t="s">
        <v>864</v>
      </c>
      <c r="B2" s="449" t="s">
        <v>516</v>
      </c>
      <c r="C2" s="414">
        <v>66832667434</v>
      </c>
      <c r="D2" s="415" t="s">
        <v>518</v>
      </c>
      <c r="E2" s="416">
        <v>2</v>
      </c>
      <c r="F2" s="417" t="s">
        <v>674</v>
      </c>
      <c r="G2" s="418" t="s">
        <v>774</v>
      </c>
      <c r="H2" s="450">
        <v>0</v>
      </c>
      <c r="I2" s="479">
        <v>119.59</v>
      </c>
      <c r="J2" s="450">
        <v>0</v>
      </c>
      <c r="K2" s="439">
        <v>210.18</v>
      </c>
      <c r="L2" s="451">
        <v>25.05</v>
      </c>
      <c r="M2" s="452">
        <f t="shared" ref="M2:M65" si="0">K2-L2</f>
        <v>185.13</v>
      </c>
      <c r="N2" s="450">
        <v>0</v>
      </c>
      <c r="O2" s="453">
        <v>0</v>
      </c>
      <c r="P2" s="450">
        <f>N2-O2</f>
        <v>0</v>
      </c>
      <c r="Q2" s="450">
        <v>210.43945411321326</v>
      </c>
      <c r="R2" s="453">
        <v>75.150000000000006</v>
      </c>
      <c r="S2" s="450">
        <f>Q2-R2</f>
        <v>135.28945411321325</v>
      </c>
      <c r="T2" s="450">
        <v>0</v>
      </c>
      <c r="U2" s="450">
        <v>0</v>
      </c>
      <c r="V2" s="450">
        <f>T2-U2</f>
        <v>0</v>
      </c>
      <c r="W2" s="446"/>
      <c r="X2" s="450">
        <v>0</v>
      </c>
      <c r="Y2" s="450">
        <v>0</v>
      </c>
      <c r="Z2" s="450">
        <v>0</v>
      </c>
      <c r="AA2" s="450"/>
      <c r="AB2" s="450">
        <f>SUM(Z2,V2,S2,P2,M2,J2,I2)</f>
        <v>440.00945411321322</v>
      </c>
    </row>
    <row r="3" spans="1:28" s="366" customFormat="1">
      <c r="A3" s="384" t="s">
        <v>864</v>
      </c>
      <c r="B3" s="449" t="s">
        <v>516</v>
      </c>
      <c r="C3" s="414">
        <v>13595668480</v>
      </c>
      <c r="D3" s="415" t="s">
        <v>520</v>
      </c>
      <c r="E3" s="416">
        <v>3</v>
      </c>
      <c r="F3" s="417" t="s">
        <v>675</v>
      </c>
      <c r="G3" s="418" t="s">
        <v>774</v>
      </c>
      <c r="H3" s="450">
        <v>0</v>
      </c>
      <c r="I3" s="479">
        <v>126.06</v>
      </c>
      <c r="J3" s="450">
        <v>0</v>
      </c>
      <c r="K3" s="439">
        <v>210.18</v>
      </c>
      <c r="L3" s="451">
        <v>24.24</v>
      </c>
      <c r="M3" s="452">
        <f t="shared" si="0"/>
        <v>185.94</v>
      </c>
      <c r="N3" s="450">
        <v>0</v>
      </c>
      <c r="O3" s="453">
        <v>0</v>
      </c>
      <c r="P3" s="450">
        <f t="shared" ref="P3:P66" si="1">N3-O3</f>
        <v>0</v>
      </c>
      <c r="Q3" s="450">
        <v>181.44867195069537</v>
      </c>
      <c r="R3" s="453">
        <v>72.72</v>
      </c>
      <c r="S3" s="450">
        <f t="shared" ref="S3:S66" si="2">Q3-R3</f>
        <v>108.72867195069537</v>
      </c>
      <c r="T3" s="450">
        <v>0</v>
      </c>
      <c r="U3" s="450">
        <v>0</v>
      </c>
      <c r="V3" s="450">
        <f t="shared" ref="V3:V66" si="3">T3-U3</f>
        <v>0</v>
      </c>
      <c r="W3" s="446"/>
      <c r="X3" s="450">
        <v>0</v>
      </c>
      <c r="Y3" s="450">
        <v>0</v>
      </c>
      <c r="Z3" s="450">
        <v>0</v>
      </c>
      <c r="AA3" s="450"/>
      <c r="AB3" s="450">
        <f t="shared" ref="AB3:AB66" si="4">SUM(Z3,V3,S3,P3,M3,J3,I3)</f>
        <v>420.7286719506954</v>
      </c>
    </row>
    <row r="4" spans="1:28" s="367" customFormat="1">
      <c r="A4" s="384" t="s">
        <v>864</v>
      </c>
      <c r="B4" s="449" t="s">
        <v>516</v>
      </c>
      <c r="C4" s="414">
        <v>2950339751</v>
      </c>
      <c r="D4" s="415" t="s">
        <v>775</v>
      </c>
      <c r="E4" s="416">
        <v>1</v>
      </c>
      <c r="F4" s="417" t="s">
        <v>776</v>
      </c>
      <c r="G4" s="418" t="s">
        <v>774</v>
      </c>
      <c r="H4" s="450">
        <v>0</v>
      </c>
      <c r="I4" s="479">
        <v>750.24</v>
      </c>
      <c r="J4" s="450">
        <v>0</v>
      </c>
      <c r="K4" s="439">
        <v>210.18</v>
      </c>
      <c r="L4" s="451">
        <v>8</v>
      </c>
      <c r="M4" s="452">
        <f t="shared" si="0"/>
        <v>202.18</v>
      </c>
      <c r="N4" s="450">
        <v>0</v>
      </c>
      <c r="O4" s="453">
        <v>0</v>
      </c>
      <c r="P4" s="450">
        <f t="shared" si="1"/>
        <v>0</v>
      </c>
      <c r="Q4" s="450">
        <v>0</v>
      </c>
      <c r="R4" s="453">
        <v>0</v>
      </c>
      <c r="S4" s="450">
        <f t="shared" si="2"/>
        <v>0</v>
      </c>
      <c r="T4" s="450">
        <v>0</v>
      </c>
      <c r="U4" s="450">
        <v>0</v>
      </c>
      <c r="V4" s="450">
        <f t="shared" si="3"/>
        <v>0</v>
      </c>
      <c r="W4" s="446"/>
      <c r="X4" s="450">
        <v>0</v>
      </c>
      <c r="Y4" s="450">
        <v>0</v>
      </c>
      <c r="Z4" s="450">
        <v>0</v>
      </c>
      <c r="AA4" s="450"/>
      <c r="AB4" s="450">
        <f t="shared" si="4"/>
        <v>952.42000000000007</v>
      </c>
    </row>
    <row r="5" spans="1:28" s="367" customFormat="1">
      <c r="A5" s="384" t="s">
        <v>864</v>
      </c>
      <c r="B5" s="449" t="s">
        <v>516</v>
      </c>
      <c r="C5" s="414">
        <v>7178763493</v>
      </c>
      <c r="D5" s="415" t="s">
        <v>777</v>
      </c>
      <c r="E5" s="421" t="s">
        <v>519</v>
      </c>
      <c r="F5" s="417" t="s">
        <v>678</v>
      </c>
      <c r="G5" s="418" t="s">
        <v>774</v>
      </c>
      <c r="H5" s="450">
        <v>0</v>
      </c>
      <c r="I5" s="479">
        <v>65.13</v>
      </c>
      <c r="J5" s="450">
        <v>0</v>
      </c>
      <c r="K5" s="439">
        <v>210.18</v>
      </c>
      <c r="L5" s="451">
        <v>1.1000000000000001</v>
      </c>
      <c r="M5" s="452">
        <f t="shared" si="0"/>
        <v>209.08</v>
      </c>
      <c r="N5" s="450">
        <v>0</v>
      </c>
      <c r="O5" s="453">
        <v>0</v>
      </c>
      <c r="P5" s="450">
        <f t="shared" si="1"/>
        <v>0</v>
      </c>
      <c r="Q5" s="450">
        <v>0</v>
      </c>
      <c r="R5" s="453">
        <v>0</v>
      </c>
      <c r="S5" s="450">
        <f t="shared" si="2"/>
        <v>0</v>
      </c>
      <c r="T5" s="450">
        <v>0</v>
      </c>
      <c r="U5" s="450">
        <v>0</v>
      </c>
      <c r="V5" s="450">
        <f t="shared" si="3"/>
        <v>0</v>
      </c>
      <c r="W5" s="446"/>
      <c r="X5" s="450">
        <v>0</v>
      </c>
      <c r="Y5" s="450">
        <v>0</v>
      </c>
      <c r="Z5" s="450">
        <v>0</v>
      </c>
      <c r="AA5" s="450"/>
      <c r="AB5" s="450">
        <f t="shared" si="4"/>
        <v>274.21000000000004</v>
      </c>
    </row>
    <row r="6" spans="1:28" s="375" customFormat="1">
      <c r="A6" s="384" t="s">
        <v>864</v>
      </c>
      <c r="B6" s="449" t="s">
        <v>516</v>
      </c>
      <c r="C6" s="414">
        <v>7032388418</v>
      </c>
      <c r="D6" s="415" t="s">
        <v>522</v>
      </c>
      <c r="E6" s="421" t="s">
        <v>519</v>
      </c>
      <c r="F6" s="422" t="s">
        <v>674</v>
      </c>
      <c r="G6" s="418" t="s">
        <v>774</v>
      </c>
      <c r="H6" s="450">
        <v>0</v>
      </c>
      <c r="I6" s="479">
        <v>129.58000000000001</v>
      </c>
      <c r="J6" s="450">
        <v>0</v>
      </c>
      <c r="K6" s="439">
        <v>210.18</v>
      </c>
      <c r="L6" s="451">
        <v>25.05</v>
      </c>
      <c r="M6" s="452">
        <f t="shared" si="0"/>
        <v>185.13</v>
      </c>
      <c r="N6" s="450">
        <v>0</v>
      </c>
      <c r="O6" s="453">
        <v>0</v>
      </c>
      <c r="P6" s="450">
        <f t="shared" si="1"/>
        <v>0</v>
      </c>
      <c r="Q6" s="450">
        <v>0</v>
      </c>
      <c r="R6" s="453">
        <v>0</v>
      </c>
      <c r="S6" s="450">
        <f t="shared" si="2"/>
        <v>0</v>
      </c>
      <c r="T6" s="450">
        <v>0</v>
      </c>
      <c r="U6" s="450">
        <v>0</v>
      </c>
      <c r="V6" s="450">
        <f t="shared" si="3"/>
        <v>0</v>
      </c>
      <c r="W6" s="446"/>
      <c r="X6" s="450">
        <v>0</v>
      </c>
      <c r="Y6" s="450">
        <v>0</v>
      </c>
      <c r="Z6" s="450">
        <v>0</v>
      </c>
      <c r="AA6" s="450"/>
      <c r="AB6" s="450">
        <f t="shared" si="4"/>
        <v>314.71000000000004</v>
      </c>
    </row>
    <row r="7" spans="1:28" s="375" customFormat="1">
      <c r="A7" s="384" t="s">
        <v>864</v>
      </c>
      <c r="B7" s="449" t="s">
        <v>516</v>
      </c>
      <c r="C7" s="414">
        <v>2670847498</v>
      </c>
      <c r="D7" s="415" t="s">
        <v>523</v>
      </c>
      <c r="E7" s="421" t="s">
        <v>519</v>
      </c>
      <c r="F7" s="417" t="s">
        <v>633</v>
      </c>
      <c r="G7" s="418" t="s">
        <v>774</v>
      </c>
      <c r="H7" s="450">
        <v>0</v>
      </c>
      <c r="I7" s="479">
        <v>265.23</v>
      </c>
      <c r="J7" s="450">
        <v>0</v>
      </c>
      <c r="K7" s="439">
        <v>210.18</v>
      </c>
      <c r="L7" s="451">
        <v>17.760000000000002</v>
      </c>
      <c r="M7" s="452">
        <f t="shared" si="0"/>
        <v>192.42000000000002</v>
      </c>
      <c r="N7" s="450">
        <v>0</v>
      </c>
      <c r="O7" s="453">
        <v>0</v>
      </c>
      <c r="P7" s="450">
        <f t="shared" si="1"/>
        <v>0</v>
      </c>
      <c r="Q7" s="450">
        <v>0</v>
      </c>
      <c r="R7" s="453">
        <v>0</v>
      </c>
      <c r="S7" s="450">
        <f t="shared" si="2"/>
        <v>0</v>
      </c>
      <c r="T7" s="450">
        <v>0</v>
      </c>
      <c r="U7" s="450">
        <v>0</v>
      </c>
      <c r="V7" s="450">
        <f t="shared" si="3"/>
        <v>0</v>
      </c>
      <c r="W7" s="446"/>
      <c r="X7" s="450">
        <v>0</v>
      </c>
      <c r="Y7" s="450">
        <v>0</v>
      </c>
      <c r="Z7" s="450">
        <v>0</v>
      </c>
      <c r="AA7" s="450"/>
      <c r="AB7" s="450">
        <f t="shared" si="4"/>
        <v>457.65000000000003</v>
      </c>
    </row>
    <row r="8" spans="1:28" s="375" customFormat="1">
      <c r="A8" s="384" t="s">
        <v>864</v>
      </c>
      <c r="B8" s="449" t="s">
        <v>516</v>
      </c>
      <c r="C8" s="414">
        <v>8959195405</v>
      </c>
      <c r="D8" s="415" t="s">
        <v>778</v>
      </c>
      <c r="E8" s="421" t="s">
        <v>521</v>
      </c>
      <c r="F8" s="417" t="s">
        <v>779</v>
      </c>
      <c r="G8" s="418" t="s">
        <v>774</v>
      </c>
      <c r="H8" s="450">
        <v>0</v>
      </c>
      <c r="I8" s="479">
        <v>212.08</v>
      </c>
      <c r="J8" s="450">
        <v>0</v>
      </c>
      <c r="K8" s="439">
        <v>210.18</v>
      </c>
      <c r="L8" s="451">
        <v>48.33</v>
      </c>
      <c r="M8" s="452">
        <f t="shared" si="0"/>
        <v>161.85000000000002</v>
      </c>
      <c r="N8" s="450">
        <v>0</v>
      </c>
      <c r="O8" s="453">
        <v>0</v>
      </c>
      <c r="P8" s="450">
        <f t="shared" si="1"/>
        <v>0</v>
      </c>
      <c r="Q8" s="450">
        <v>616</v>
      </c>
      <c r="R8" s="453">
        <v>150</v>
      </c>
      <c r="S8" s="450">
        <f t="shared" si="2"/>
        <v>466</v>
      </c>
      <c r="T8" s="450">
        <v>0</v>
      </c>
      <c r="U8" s="450">
        <v>0</v>
      </c>
      <c r="V8" s="450">
        <f t="shared" si="3"/>
        <v>0</v>
      </c>
      <c r="W8" s="446"/>
      <c r="X8" s="450">
        <v>0</v>
      </c>
      <c r="Y8" s="450">
        <v>0</v>
      </c>
      <c r="Z8" s="450">
        <v>0</v>
      </c>
      <c r="AA8" s="450"/>
      <c r="AB8" s="450">
        <f t="shared" si="4"/>
        <v>839.93000000000006</v>
      </c>
    </row>
    <row r="9" spans="1:28" s="375" customFormat="1">
      <c r="A9" s="384" t="s">
        <v>864</v>
      </c>
      <c r="B9" s="449" t="s">
        <v>516</v>
      </c>
      <c r="C9" s="414">
        <v>847358488</v>
      </c>
      <c r="D9" s="415" t="s">
        <v>676</v>
      </c>
      <c r="E9" s="421" t="s">
        <v>521</v>
      </c>
      <c r="F9" s="417" t="s">
        <v>675</v>
      </c>
      <c r="G9" s="418" t="s">
        <v>774</v>
      </c>
      <c r="H9" s="450">
        <v>0</v>
      </c>
      <c r="I9" s="479">
        <v>116.36</v>
      </c>
      <c r="J9" s="450">
        <v>0</v>
      </c>
      <c r="K9" s="439">
        <v>210.18</v>
      </c>
      <c r="L9" s="451">
        <v>24.24</v>
      </c>
      <c r="M9" s="452">
        <f t="shared" si="0"/>
        <v>185.94</v>
      </c>
      <c r="N9" s="450">
        <v>0</v>
      </c>
      <c r="O9" s="453">
        <v>0</v>
      </c>
      <c r="P9" s="450">
        <f t="shared" si="1"/>
        <v>0</v>
      </c>
      <c r="Q9" s="450">
        <v>0</v>
      </c>
      <c r="R9" s="453">
        <v>0</v>
      </c>
      <c r="S9" s="450">
        <f t="shared" si="2"/>
        <v>0</v>
      </c>
      <c r="T9" s="450">
        <v>0</v>
      </c>
      <c r="U9" s="450">
        <v>0</v>
      </c>
      <c r="V9" s="450">
        <f t="shared" si="3"/>
        <v>0</v>
      </c>
      <c r="W9" s="446"/>
      <c r="X9" s="450">
        <v>0</v>
      </c>
      <c r="Y9" s="450">
        <v>0</v>
      </c>
      <c r="Z9" s="450">
        <v>0</v>
      </c>
      <c r="AA9" s="450"/>
      <c r="AB9" s="450">
        <f t="shared" si="4"/>
        <v>302.3</v>
      </c>
    </row>
    <row r="10" spans="1:28" s="366" customFormat="1">
      <c r="A10" s="384" t="s">
        <v>864</v>
      </c>
      <c r="B10" s="449" t="s">
        <v>516</v>
      </c>
      <c r="C10" s="414">
        <v>88999882420</v>
      </c>
      <c r="D10" s="415" t="s">
        <v>524</v>
      </c>
      <c r="E10" s="421" t="s">
        <v>521</v>
      </c>
      <c r="F10" s="417" t="s">
        <v>677</v>
      </c>
      <c r="G10" s="418" t="s">
        <v>774</v>
      </c>
      <c r="H10" s="450">
        <v>0</v>
      </c>
      <c r="I10" s="479">
        <v>126.07</v>
      </c>
      <c r="J10" s="450">
        <v>0</v>
      </c>
      <c r="K10" s="439">
        <v>210.18</v>
      </c>
      <c r="L10" s="451">
        <v>24.24</v>
      </c>
      <c r="M10" s="452">
        <f t="shared" si="0"/>
        <v>185.94</v>
      </c>
      <c r="N10" s="450">
        <v>0</v>
      </c>
      <c r="O10" s="453">
        <v>0</v>
      </c>
      <c r="P10" s="450">
        <f t="shared" si="1"/>
        <v>0</v>
      </c>
      <c r="Q10" s="450">
        <v>193.54525008074174</v>
      </c>
      <c r="R10" s="453">
        <v>72.72</v>
      </c>
      <c r="S10" s="450">
        <v>72.72</v>
      </c>
      <c r="T10" s="450">
        <v>0</v>
      </c>
      <c r="U10" s="450">
        <v>0</v>
      </c>
      <c r="V10" s="450">
        <f t="shared" si="3"/>
        <v>0</v>
      </c>
      <c r="W10" s="446"/>
      <c r="X10" s="450">
        <v>0</v>
      </c>
      <c r="Y10" s="450">
        <v>0</v>
      </c>
      <c r="Z10" s="450">
        <v>0</v>
      </c>
      <c r="AA10" s="450"/>
      <c r="AB10" s="450">
        <f t="shared" si="4"/>
        <v>384.72999999999996</v>
      </c>
    </row>
    <row r="11" spans="1:28" s="366" customFormat="1">
      <c r="A11" s="384" t="s">
        <v>864</v>
      </c>
      <c r="B11" s="449" t="s">
        <v>516</v>
      </c>
      <c r="C11" s="414">
        <v>5244461486</v>
      </c>
      <c r="D11" s="415" t="s">
        <v>780</v>
      </c>
      <c r="E11" s="421" t="s">
        <v>529</v>
      </c>
      <c r="F11" s="417" t="s">
        <v>776</v>
      </c>
      <c r="G11" s="418" t="s">
        <v>774</v>
      </c>
      <c r="H11" s="450">
        <v>0</v>
      </c>
      <c r="I11" s="479">
        <v>745.91</v>
      </c>
      <c r="J11" s="450">
        <v>0</v>
      </c>
      <c r="K11" s="439">
        <v>210.18</v>
      </c>
      <c r="L11" s="451">
        <v>8</v>
      </c>
      <c r="M11" s="452">
        <f t="shared" si="0"/>
        <v>202.18</v>
      </c>
      <c r="N11" s="450">
        <v>0</v>
      </c>
      <c r="O11" s="453">
        <v>0</v>
      </c>
      <c r="P11" s="450">
        <f t="shared" si="1"/>
        <v>0</v>
      </c>
      <c r="Q11" s="450">
        <v>0</v>
      </c>
      <c r="R11" s="453">
        <v>0</v>
      </c>
      <c r="S11" s="450">
        <f t="shared" si="2"/>
        <v>0</v>
      </c>
      <c r="T11" s="450">
        <v>0</v>
      </c>
      <c r="U11" s="450">
        <v>0</v>
      </c>
      <c r="V11" s="450">
        <f t="shared" si="3"/>
        <v>0</v>
      </c>
      <c r="W11" s="446"/>
      <c r="X11" s="450">
        <v>0</v>
      </c>
      <c r="Y11" s="450">
        <v>0</v>
      </c>
      <c r="Z11" s="450">
        <v>0</v>
      </c>
      <c r="AA11" s="450"/>
      <c r="AB11" s="450">
        <f t="shared" si="4"/>
        <v>948.08999999999992</v>
      </c>
    </row>
    <row r="12" spans="1:28" s="375" customFormat="1">
      <c r="A12" s="384" t="s">
        <v>864</v>
      </c>
      <c r="B12" s="449" t="s">
        <v>516</v>
      </c>
      <c r="C12" s="414">
        <v>4905306485</v>
      </c>
      <c r="D12" s="415" t="s">
        <v>781</v>
      </c>
      <c r="E12" s="421" t="s">
        <v>519</v>
      </c>
      <c r="F12" s="417" t="s">
        <v>678</v>
      </c>
      <c r="G12" s="418" t="s">
        <v>774</v>
      </c>
      <c r="H12" s="450">
        <v>0</v>
      </c>
      <c r="I12" s="479">
        <v>105.47</v>
      </c>
      <c r="J12" s="450">
        <v>0</v>
      </c>
      <c r="K12" s="439">
        <v>210.18</v>
      </c>
      <c r="L12" s="451">
        <v>1.82</v>
      </c>
      <c r="M12" s="452">
        <f t="shared" si="0"/>
        <v>208.36</v>
      </c>
      <c r="N12" s="450">
        <v>0</v>
      </c>
      <c r="O12" s="453">
        <v>0</v>
      </c>
      <c r="P12" s="450">
        <f t="shared" si="1"/>
        <v>0</v>
      </c>
      <c r="Q12" s="450">
        <v>0</v>
      </c>
      <c r="R12" s="453">
        <v>0</v>
      </c>
      <c r="S12" s="450">
        <f t="shared" si="2"/>
        <v>0</v>
      </c>
      <c r="T12" s="450">
        <v>0</v>
      </c>
      <c r="U12" s="450">
        <v>0</v>
      </c>
      <c r="V12" s="450">
        <f t="shared" si="3"/>
        <v>0</v>
      </c>
      <c r="W12" s="446"/>
      <c r="X12" s="450">
        <v>0</v>
      </c>
      <c r="Y12" s="450">
        <v>0</v>
      </c>
      <c r="Z12" s="450">
        <v>0</v>
      </c>
      <c r="AA12" s="450"/>
      <c r="AB12" s="450">
        <f t="shared" si="4"/>
        <v>313.83000000000004</v>
      </c>
    </row>
    <row r="13" spans="1:28" s="375" customFormat="1">
      <c r="A13" s="384" t="s">
        <v>864</v>
      </c>
      <c r="B13" s="449" t="s">
        <v>516</v>
      </c>
      <c r="C13" s="414">
        <v>5345290466</v>
      </c>
      <c r="D13" s="415" t="s">
        <v>782</v>
      </c>
      <c r="E13" s="421" t="s">
        <v>521</v>
      </c>
      <c r="F13" s="417" t="s">
        <v>681</v>
      </c>
      <c r="G13" s="418" t="s">
        <v>774</v>
      </c>
      <c r="H13" s="450">
        <v>0</v>
      </c>
      <c r="I13" s="479">
        <v>38.79</v>
      </c>
      <c r="J13" s="450">
        <v>0</v>
      </c>
      <c r="K13" s="439">
        <v>210.16</v>
      </c>
      <c r="L13" s="451">
        <v>8.08</v>
      </c>
      <c r="M13" s="452">
        <f t="shared" si="0"/>
        <v>202.07999999999998</v>
      </c>
      <c r="N13" s="450">
        <v>0</v>
      </c>
      <c r="O13" s="453">
        <v>0</v>
      </c>
      <c r="P13" s="450">
        <f t="shared" si="1"/>
        <v>0</v>
      </c>
      <c r="Q13" s="450">
        <v>0</v>
      </c>
      <c r="R13" s="453">
        <v>0</v>
      </c>
      <c r="S13" s="450">
        <f t="shared" si="2"/>
        <v>0</v>
      </c>
      <c r="T13" s="450">
        <v>0</v>
      </c>
      <c r="U13" s="450">
        <v>0</v>
      </c>
      <c r="V13" s="450">
        <f t="shared" si="3"/>
        <v>0</v>
      </c>
      <c r="W13" s="446"/>
      <c r="X13" s="450">
        <v>0</v>
      </c>
      <c r="Y13" s="450">
        <v>0</v>
      </c>
      <c r="Z13" s="450">
        <v>0</v>
      </c>
      <c r="AA13" s="450"/>
      <c r="AB13" s="450">
        <f t="shared" si="4"/>
        <v>240.86999999999998</v>
      </c>
    </row>
    <row r="14" spans="1:28" s="375" customFormat="1">
      <c r="A14" s="384" t="s">
        <v>864</v>
      </c>
      <c r="B14" s="449" t="s">
        <v>516</v>
      </c>
      <c r="C14" s="414">
        <v>2456744462</v>
      </c>
      <c r="D14" s="415" t="s">
        <v>525</v>
      </c>
      <c r="E14" s="421" t="s">
        <v>519</v>
      </c>
      <c r="F14" s="417" t="s">
        <v>674</v>
      </c>
      <c r="G14" s="418" t="s">
        <v>774</v>
      </c>
      <c r="H14" s="450">
        <v>0</v>
      </c>
      <c r="I14" s="479">
        <v>119.59</v>
      </c>
      <c r="J14" s="450">
        <v>0</v>
      </c>
      <c r="K14" s="439">
        <v>210.18</v>
      </c>
      <c r="L14" s="451">
        <v>25.05</v>
      </c>
      <c r="M14" s="452">
        <f t="shared" si="0"/>
        <v>185.13</v>
      </c>
      <c r="N14" s="450">
        <v>0</v>
      </c>
      <c r="O14" s="453">
        <v>0</v>
      </c>
      <c r="P14" s="450">
        <f t="shared" si="1"/>
        <v>0</v>
      </c>
      <c r="Q14" s="450">
        <v>317.38140585274175</v>
      </c>
      <c r="R14" s="453">
        <v>75.150000000000006</v>
      </c>
      <c r="S14" s="450">
        <f t="shared" si="2"/>
        <v>242.23140585274174</v>
      </c>
      <c r="T14" s="450">
        <v>0</v>
      </c>
      <c r="U14" s="450">
        <v>0</v>
      </c>
      <c r="V14" s="450">
        <f t="shared" si="3"/>
        <v>0</v>
      </c>
      <c r="W14" s="446"/>
      <c r="X14" s="450">
        <v>0</v>
      </c>
      <c r="Y14" s="450">
        <v>0</v>
      </c>
      <c r="Z14" s="450">
        <v>0</v>
      </c>
      <c r="AA14" s="450"/>
      <c r="AB14" s="450">
        <f t="shared" si="4"/>
        <v>546.9514058527418</v>
      </c>
    </row>
    <row r="15" spans="1:28" s="375" customFormat="1">
      <c r="A15" s="384" t="s">
        <v>864</v>
      </c>
      <c r="B15" s="449" t="s">
        <v>516</v>
      </c>
      <c r="C15" s="423">
        <v>9601303499</v>
      </c>
      <c r="D15" s="424" t="s">
        <v>526</v>
      </c>
      <c r="E15" s="421" t="s">
        <v>519</v>
      </c>
      <c r="F15" s="422" t="s">
        <v>633</v>
      </c>
      <c r="G15" s="418" t="s">
        <v>774</v>
      </c>
      <c r="H15" s="450">
        <v>0</v>
      </c>
      <c r="I15" s="479">
        <v>265.25</v>
      </c>
      <c r="J15" s="450">
        <v>0</v>
      </c>
      <c r="K15" s="439">
        <v>210.18</v>
      </c>
      <c r="L15" s="451">
        <v>17.760000000000002</v>
      </c>
      <c r="M15" s="452">
        <f t="shared" si="0"/>
        <v>192.42000000000002</v>
      </c>
      <c r="N15" s="450">
        <v>0</v>
      </c>
      <c r="O15" s="453">
        <v>0</v>
      </c>
      <c r="P15" s="450">
        <f t="shared" si="1"/>
        <v>0</v>
      </c>
      <c r="Q15" s="450">
        <v>0</v>
      </c>
      <c r="R15" s="453">
        <v>0</v>
      </c>
      <c r="S15" s="450">
        <f t="shared" si="2"/>
        <v>0</v>
      </c>
      <c r="T15" s="450">
        <v>0</v>
      </c>
      <c r="U15" s="450">
        <v>0</v>
      </c>
      <c r="V15" s="450">
        <f t="shared" si="3"/>
        <v>0</v>
      </c>
      <c r="W15" s="446"/>
      <c r="X15" s="450">
        <v>0</v>
      </c>
      <c r="Y15" s="450">
        <v>0</v>
      </c>
      <c r="Z15" s="450">
        <v>0</v>
      </c>
      <c r="AA15" s="450"/>
      <c r="AB15" s="450">
        <f t="shared" si="4"/>
        <v>457.67</v>
      </c>
    </row>
    <row r="16" spans="1:28" s="375" customFormat="1">
      <c r="A16" s="384" t="s">
        <v>864</v>
      </c>
      <c r="B16" s="449" t="s">
        <v>516</v>
      </c>
      <c r="C16" s="414">
        <v>830596445</v>
      </c>
      <c r="D16" s="415" t="s">
        <v>527</v>
      </c>
      <c r="E16" s="421" t="s">
        <v>519</v>
      </c>
      <c r="F16" s="422" t="s">
        <v>678</v>
      </c>
      <c r="G16" s="418" t="s">
        <v>774</v>
      </c>
      <c r="H16" s="450">
        <v>0</v>
      </c>
      <c r="I16" s="479">
        <v>214.25</v>
      </c>
      <c r="J16" s="450">
        <v>0</v>
      </c>
      <c r="K16" s="439">
        <v>210.18</v>
      </c>
      <c r="L16" s="451">
        <v>3.3</v>
      </c>
      <c r="M16" s="452">
        <f t="shared" si="0"/>
        <v>206.88</v>
      </c>
      <c r="N16" s="450">
        <v>0</v>
      </c>
      <c r="O16" s="453">
        <v>0</v>
      </c>
      <c r="P16" s="450">
        <f t="shared" si="1"/>
        <v>0</v>
      </c>
      <c r="Q16" s="450">
        <v>0</v>
      </c>
      <c r="R16" s="453">
        <v>0</v>
      </c>
      <c r="S16" s="450">
        <f t="shared" si="2"/>
        <v>0</v>
      </c>
      <c r="T16" s="450">
        <v>0</v>
      </c>
      <c r="U16" s="450">
        <v>0</v>
      </c>
      <c r="V16" s="450">
        <f t="shared" si="3"/>
        <v>0</v>
      </c>
      <c r="W16" s="446"/>
      <c r="X16" s="450">
        <v>0</v>
      </c>
      <c r="Y16" s="450">
        <v>0</v>
      </c>
      <c r="Z16" s="450">
        <v>0</v>
      </c>
      <c r="AA16" s="450"/>
      <c r="AB16" s="450">
        <f t="shared" si="4"/>
        <v>421.13</v>
      </c>
    </row>
    <row r="17" spans="1:28" s="375" customFormat="1">
      <c r="A17" s="384" t="s">
        <v>864</v>
      </c>
      <c r="B17" s="449" t="s">
        <v>516</v>
      </c>
      <c r="C17" s="414">
        <v>4075458407</v>
      </c>
      <c r="D17" s="415" t="s">
        <v>528</v>
      </c>
      <c r="E17" s="421" t="s">
        <v>529</v>
      </c>
      <c r="F17" s="417" t="s">
        <v>679</v>
      </c>
      <c r="G17" s="418" t="s">
        <v>774</v>
      </c>
      <c r="H17" s="450">
        <v>0</v>
      </c>
      <c r="I17" s="479">
        <v>209.45</v>
      </c>
      <c r="J17" s="450">
        <v>0</v>
      </c>
      <c r="K17" s="439">
        <v>210.18</v>
      </c>
      <c r="L17" s="451">
        <v>2.1800000000000002</v>
      </c>
      <c r="M17" s="452">
        <f t="shared" si="0"/>
        <v>208</v>
      </c>
      <c r="N17" s="450">
        <v>0</v>
      </c>
      <c r="O17" s="453">
        <v>0</v>
      </c>
      <c r="P17" s="450">
        <f t="shared" si="1"/>
        <v>0</v>
      </c>
      <c r="Q17" s="450">
        <v>0</v>
      </c>
      <c r="R17" s="453">
        <v>0</v>
      </c>
      <c r="S17" s="450">
        <f t="shared" si="2"/>
        <v>0</v>
      </c>
      <c r="T17" s="450">
        <v>0</v>
      </c>
      <c r="U17" s="450">
        <v>0</v>
      </c>
      <c r="V17" s="450">
        <f t="shared" si="3"/>
        <v>0</v>
      </c>
      <c r="W17" s="446"/>
      <c r="X17" s="450">
        <v>0</v>
      </c>
      <c r="Y17" s="450">
        <v>0</v>
      </c>
      <c r="Z17" s="450">
        <v>0</v>
      </c>
      <c r="AA17" s="450"/>
      <c r="AB17" s="450">
        <f t="shared" si="4"/>
        <v>417.45</v>
      </c>
    </row>
    <row r="18" spans="1:28" s="375" customFormat="1">
      <c r="A18" s="384" t="s">
        <v>864</v>
      </c>
      <c r="B18" s="449" t="s">
        <v>516</v>
      </c>
      <c r="C18" s="414">
        <v>4089045932</v>
      </c>
      <c r="D18" s="415" t="s">
        <v>783</v>
      </c>
      <c r="E18" s="421" t="s">
        <v>529</v>
      </c>
      <c r="F18" s="417" t="s">
        <v>776</v>
      </c>
      <c r="G18" s="418" t="s">
        <v>774</v>
      </c>
      <c r="H18" s="450">
        <v>0</v>
      </c>
      <c r="I18" s="479">
        <v>1174.97</v>
      </c>
      <c r="J18" s="450">
        <v>0</v>
      </c>
      <c r="K18" s="439">
        <v>210.18</v>
      </c>
      <c r="L18" s="451">
        <v>8</v>
      </c>
      <c r="M18" s="452">
        <f t="shared" si="0"/>
        <v>202.18</v>
      </c>
      <c r="N18" s="450">
        <v>0</v>
      </c>
      <c r="O18" s="453">
        <v>0</v>
      </c>
      <c r="P18" s="450">
        <f t="shared" si="1"/>
        <v>0</v>
      </c>
      <c r="Q18" s="450">
        <v>0</v>
      </c>
      <c r="R18" s="453">
        <v>0</v>
      </c>
      <c r="S18" s="450">
        <f t="shared" si="2"/>
        <v>0</v>
      </c>
      <c r="T18" s="450">
        <v>0</v>
      </c>
      <c r="U18" s="450">
        <v>0</v>
      </c>
      <c r="V18" s="450">
        <f t="shared" si="3"/>
        <v>0</v>
      </c>
      <c r="W18" s="446"/>
      <c r="X18" s="450">
        <v>0</v>
      </c>
      <c r="Y18" s="450">
        <v>0</v>
      </c>
      <c r="Z18" s="450">
        <v>0</v>
      </c>
      <c r="AA18" s="450"/>
      <c r="AB18" s="450">
        <f t="shared" si="4"/>
        <v>1377.15</v>
      </c>
    </row>
    <row r="19" spans="1:28" s="375" customFormat="1">
      <c r="A19" s="384" t="s">
        <v>864</v>
      </c>
      <c r="B19" s="449" t="s">
        <v>516</v>
      </c>
      <c r="C19" s="414">
        <v>10283186429</v>
      </c>
      <c r="D19" s="415" t="s">
        <v>530</v>
      </c>
      <c r="E19" s="421" t="s">
        <v>519</v>
      </c>
      <c r="F19" s="417" t="s">
        <v>680</v>
      </c>
      <c r="G19" s="418" t="s">
        <v>774</v>
      </c>
      <c r="H19" s="450">
        <v>0</v>
      </c>
      <c r="I19" s="479">
        <v>119.58</v>
      </c>
      <c r="J19" s="450">
        <v>0</v>
      </c>
      <c r="K19" s="439">
        <v>210.18</v>
      </c>
      <c r="L19" s="451">
        <v>25.05</v>
      </c>
      <c r="M19" s="452">
        <f t="shared" si="0"/>
        <v>185.13</v>
      </c>
      <c r="N19" s="450">
        <v>0</v>
      </c>
      <c r="O19" s="453">
        <v>0</v>
      </c>
      <c r="P19" s="450">
        <f t="shared" si="1"/>
        <v>0</v>
      </c>
      <c r="Q19" s="450">
        <v>181.44867195069537</v>
      </c>
      <c r="R19" s="453">
        <v>75.150000000000006</v>
      </c>
      <c r="S19" s="450">
        <f t="shared" si="2"/>
        <v>106.29867195069536</v>
      </c>
      <c r="T19" s="450">
        <v>0</v>
      </c>
      <c r="U19" s="450">
        <v>0</v>
      </c>
      <c r="V19" s="450">
        <f t="shared" si="3"/>
        <v>0</v>
      </c>
      <c r="W19" s="446"/>
      <c r="X19" s="450">
        <v>0</v>
      </c>
      <c r="Y19" s="450">
        <v>0</v>
      </c>
      <c r="Z19" s="450">
        <v>0</v>
      </c>
      <c r="AA19" s="450"/>
      <c r="AB19" s="450">
        <f t="shared" si="4"/>
        <v>411.00867195069537</v>
      </c>
    </row>
    <row r="20" spans="1:28" s="375" customFormat="1">
      <c r="A20" s="384" t="s">
        <v>864</v>
      </c>
      <c r="B20" s="449" t="s">
        <v>516</v>
      </c>
      <c r="C20" s="425">
        <v>5813428445</v>
      </c>
      <c r="D20" s="424" t="s">
        <v>531</v>
      </c>
      <c r="E20" s="421" t="s">
        <v>519</v>
      </c>
      <c r="F20" s="417" t="s">
        <v>680</v>
      </c>
      <c r="G20" s="418" t="s">
        <v>774</v>
      </c>
      <c r="H20" s="450">
        <v>0</v>
      </c>
      <c r="I20" s="479">
        <v>120.58</v>
      </c>
      <c r="J20" s="450">
        <v>0</v>
      </c>
      <c r="K20" s="439">
        <v>210.18</v>
      </c>
      <c r="L20" s="451">
        <v>25.05</v>
      </c>
      <c r="M20" s="452">
        <f t="shared" si="0"/>
        <v>185.13</v>
      </c>
      <c r="N20" s="450">
        <v>0</v>
      </c>
      <c r="O20" s="453">
        <v>0</v>
      </c>
      <c r="P20" s="450">
        <f t="shared" si="1"/>
        <v>0</v>
      </c>
      <c r="Q20" s="450">
        <v>317.38140585274175</v>
      </c>
      <c r="R20" s="453">
        <v>75.150000000000006</v>
      </c>
      <c r="S20" s="450">
        <f t="shared" si="2"/>
        <v>242.23140585274174</v>
      </c>
      <c r="T20" s="450">
        <v>0</v>
      </c>
      <c r="U20" s="450">
        <v>0</v>
      </c>
      <c r="V20" s="450">
        <f t="shared" si="3"/>
        <v>0</v>
      </c>
      <c r="W20" s="446"/>
      <c r="X20" s="450">
        <v>0</v>
      </c>
      <c r="Y20" s="450">
        <v>0</v>
      </c>
      <c r="Z20" s="450">
        <v>0</v>
      </c>
      <c r="AA20" s="450"/>
      <c r="AB20" s="450">
        <f t="shared" si="4"/>
        <v>547.94140585274181</v>
      </c>
    </row>
    <row r="21" spans="1:28" s="375" customFormat="1">
      <c r="A21" s="384" t="s">
        <v>864</v>
      </c>
      <c r="B21" s="449" t="s">
        <v>516</v>
      </c>
      <c r="C21" s="425">
        <v>92123600415</v>
      </c>
      <c r="D21" s="424" t="s">
        <v>784</v>
      </c>
      <c r="E21" s="421" t="s">
        <v>529</v>
      </c>
      <c r="F21" s="417" t="s">
        <v>776</v>
      </c>
      <c r="G21" s="418" t="s">
        <v>774</v>
      </c>
      <c r="H21" s="450">
        <v>0</v>
      </c>
      <c r="I21" s="479">
        <v>841.29</v>
      </c>
      <c r="J21" s="450">
        <v>0</v>
      </c>
      <c r="K21" s="439">
        <v>210.18</v>
      </c>
      <c r="L21" s="451">
        <v>9</v>
      </c>
      <c r="M21" s="452">
        <f t="shared" si="0"/>
        <v>201.18</v>
      </c>
      <c r="N21" s="450">
        <v>0</v>
      </c>
      <c r="O21" s="453">
        <v>0</v>
      </c>
      <c r="P21" s="450">
        <f t="shared" si="1"/>
        <v>0</v>
      </c>
      <c r="Q21" s="450">
        <v>0</v>
      </c>
      <c r="R21" s="453">
        <v>0</v>
      </c>
      <c r="S21" s="450">
        <f t="shared" si="2"/>
        <v>0</v>
      </c>
      <c r="T21" s="450">
        <v>0</v>
      </c>
      <c r="U21" s="450">
        <v>0</v>
      </c>
      <c r="V21" s="450">
        <f t="shared" si="3"/>
        <v>0</v>
      </c>
      <c r="W21" s="446"/>
      <c r="X21" s="450">
        <v>0</v>
      </c>
      <c r="Y21" s="450">
        <v>0</v>
      </c>
      <c r="Z21" s="450">
        <v>0</v>
      </c>
      <c r="AA21" s="450"/>
      <c r="AB21" s="450">
        <f t="shared" si="4"/>
        <v>1042.47</v>
      </c>
    </row>
    <row r="22" spans="1:28" s="375" customFormat="1">
      <c r="A22" s="384" t="s">
        <v>864</v>
      </c>
      <c r="B22" s="449" t="s">
        <v>516</v>
      </c>
      <c r="C22" s="414">
        <v>6392472452</v>
      </c>
      <c r="D22" s="415" t="s">
        <v>532</v>
      </c>
      <c r="E22" s="421" t="s">
        <v>521</v>
      </c>
      <c r="F22" s="417" t="s">
        <v>681</v>
      </c>
      <c r="G22" s="418" t="s">
        <v>774</v>
      </c>
      <c r="H22" s="450">
        <v>0</v>
      </c>
      <c r="I22" s="479">
        <v>126.08</v>
      </c>
      <c r="J22" s="450">
        <v>0</v>
      </c>
      <c r="K22" s="439">
        <v>210.18</v>
      </c>
      <c r="L22" s="451">
        <v>24.24</v>
      </c>
      <c r="M22" s="452">
        <f t="shared" si="0"/>
        <v>185.94</v>
      </c>
      <c r="N22" s="450">
        <v>0</v>
      </c>
      <c r="O22" s="453">
        <v>0</v>
      </c>
      <c r="P22" s="450">
        <f t="shared" si="1"/>
        <v>0</v>
      </c>
      <c r="Q22" s="450">
        <v>0</v>
      </c>
      <c r="R22" s="453">
        <v>0</v>
      </c>
      <c r="S22" s="450">
        <f t="shared" si="2"/>
        <v>0</v>
      </c>
      <c r="T22" s="450">
        <v>0</v>
      </c>
      <c r="U22" s="450">
        <v>0</v>
      </c>
      <c r="V22" s="450">
        <f t="shared" si="3"/>
        <v>0</v>
      </c>
      <c r="W22" s="446"/>
      <c r="X22" s="450">
        <v>0</v>
      </c>
      <c r="Y22" s="450">
        <v>0</v>
      </c>
      <c r="Z22" s="450">
        <v>0</v>
      </c>
      <c r="AA22" s="450"/>
      <c r="AB22" s="450">
        <f t="shared" si="4"/>
        <v>312.02</v>
      </c>
    </row>
    <row r="23" spans="1:28" s="375" customFormat="1">
      <c r="A23" s="384" t="s">
        <v>864</v>
      </c>
      <c r="B23" s="449" t="s">
        <v>516</v>
      </c>
      <c r="C23" s="414">
        <v>70178717401</v>
      </c>
      <c r="D23" s="415" t="s">
        <v>533</v>
      </c>
      <c r="E23" s="421" t="s">
        <v>521</v>
      </c>
      <c r="F23" s="417" t="s">
        <v>681</v>
      </c>
      <c r="G23" s="418" t="s">
        <v>774</v>
      </c>
      <c r="H23" s="450">
        <v>0</v>
      </c>
      <c r="I23" s="479">
        <v>117.35</v>
      </c>
      <c r="J23" s="450">
        <v>0</v>
      </c>
      <c r="K23" s="439">
        <v>210.18</v>
      </c>
      <c r="L23" s="451">
        <v>24.24</v>
      </c>
      <c r="M23" s="452">
        <f t="shared" si="0"/>
        <v>185.94</v>
      </c>
      <c r="N23" s="450">
        <v>0</v>
      </c>
      <c r="O23" s="453">
        <v>0</v>
      </c>
      <c r="P23" s="450">
        <f t="shared" si="1"/>
        <v>0</v>
      </c>
      <c r="Q23" s="450">
        <v>193.54525008074174</v>
      </c>
      <c r="R23" s="453">
        <v>72.72</v>
      </c>
      <c r="S23" s="450">
        <f t="shared" si="2"/>
        <v>120.82525008074174</v>
      </c>
      <c r="T23" s="450">
        <v>0</v>
      </c>
      <c r="U23" s="450">
        <v>0</v>
      </c>
      <c r="V23" s="450">
        <f t="shared" si="3"/>
        <v>0</v>
      </c>
      <c r="W23" s="446"/>
      <c r="X23" s="450">
        <v>0</v>
      </c>
      <c r="Y23" s="450">
        <v>0</v>
      </c>
      <c r="Z23" s="450">
        <v>0</v>
      </c>
      <c r="AA23" s="450"/>
      <c r="AB23" s="450">
        <f t="shared" si="4"/>
        <v>424.1152500807417</v>
      </c>
    </row>
    <row r="24" spans="1:28" s="375" customFormat="1">
      <c r="A24" s="384" t="s">
        <v>864</v>
      </c>
      <c r="B24" s="449" t="s">
        <v>516</v>
      </c>
      <c r="C24" s="414">
        <v>1937921417</v>
      </c>
      <c r="D24" s="415" t="s">
        <v>534</v>
      </c>
      <c r="E24" s="421" t="s">
        <v>519</v>
      </c>
      <c r="F24" s="417" t="s">
        <v>674</v>
      </c>
      <c r="G24" s="418" t="s">
        <v>774</v>
      </c>
      <c r="H24" s="450">
        <v>0</v>
      </c>
      <c r="I24" s="479">
        <v>119.59</v>
      </c>
      <c r="J24" s="450">
        <v>0</v>
      </c>
      <c r="K24" s="439">
        <v>210.18</v>
      </c>
      <c r="L24" s="451">
        <v>25.05</v>
      </c>
      <c r="M24" s="452">
        <f t="shared" si="0"/>
        <v>185.13</v>
      </c>
      <c r="N24" s="450">
        <v>0</v>
      </c>
      <c r="O24" s="453">
        <v>0</v>
      </c>
      <c r="P24" s="450">
        <f t="shared" si="1"/>
        <v>0</v>
      </c>
      <c r="Q24" s="450">
        <v>486.65148897420403</v>
      </c>
      <c r="R24" s="453">
        <v>75.150000000000006</v>
      </c>
      <c r="S24" s="450">
        <f t="shared" si="2"/>
        <v>411.50148897420399</v>
      </c>
      <c r="T24" s="450">
        <v>0</v>
      </c>
      <c r="U24" s="450">
        <v>0</v>
      </c>
      <c r="V24" s="450">
        <f t="shared" si="3"/>
        <v>0</v>
      </c>
      <c r="W24" s="446"/>
      <c r="X24" s="450">
        <v>0</v>
      </c>
      <c r="Y24" s="450">
        <v>0</v>
      </c>
      <c r="Z24" s="450">
        <v>0</v>
      </c>
      <c r="AA24" s="450"/>
      <c r="AB24" s="450">
        <f t="shared" si="4"/>
        <v>716.22148897420402</v>
      </c>
    </row>
    <row r="25" spans="1:28" s="375" customFormat="1">
      <c r="A25" s="384" t="s">
        <v>864</v>
      </c>
      <c r="B25" s="449" t="s">
        <v>516</v>
      </c>
      <c r="C25" s="414">
        <v>10796672458</v>
      </c>
      <c r="D25" s="415" t="s">
        <v>535</v>
      </c>
      <c r="E25" s="421" t="s">
        <v>529</v>
      </c>
      <c r="F25" s="418" t="s">
        <v>679</v>
      </c>
      <c r="G25" s="418" t="s">
        <v>774</v>
      </c>
      <c r="H25" s="450">
        <v>0</v>
      </c>
      <c r="I25" s="479">
        <v>209.45</v>
      </c>
      <c r="J25" s="450">
        <v>0</v>
      </c>
      <c r="K25" s="439">
        <v>210.18</v>
      </c>
      <c r="L25" s="451">
        <v>2.1800000000000002</v>
      </c>
      <c r="M25" s="452">
        <f t="shared" si="0"/>
        <v>208</v>
      </c>
      <c r="N25" s="450">
        <v>0</v>
      </c>
      <c r="O25" s="453">
        <v>0</v>
      </c>
      <c r="P25" s="450">
        <f t="shared" si="1"/>
        <v>0</v>
      </c>
      <c r="Q25" s="450">
        <v>0</v>
      </c>
      <c r="R25" s="453">
        <v>0</v>
      </c>
      <c r="S25" s="450">
        <f t="shared" si="2"/>
        <v>0</v>
      </c>
      <c r="T25" s="450">
        <v>0</v>
      </c>
      <c r="U25" s="450">
        <v>0</v>
      </c>
      <c r="V25" s="450">
        <f t="shared" si="3"/>
        <v>0</v>
      </c>
      <c r="W25" s="446"/>
      <c r="X25" s="450">
        <v>0</v>
      </c>
      <c r="Y25" s="450">
        <v>0</v>
      </c>
      <c r="Z25" s="450">
        <v>0</v>
      </c>
      <c r="AA25" s="450"/>
      <c r="AB25" s="450">
        <f t="shared" si="4"/>
        <v>417.45</v>
      </c>
    </row>
    <row r="26" spans="1:28" s="375" customFormat="1">
      <c r="A26" s="384" t="s">
        <v>864</v>
      </c>
      <c r="B26" s="449" t="s">
        <v>516</v>
      </c>
      <c r="C26" s="414">
        <v>4974949497</v>
      </c>
      <c r="D26" s="415" t="s">
        <v>536</v>
      </c>
      <c r="E26" s="421" t="s">
        <v>521</v>
      </c>
      <c r="F26" s="422" t="s">
        <v>682</v>
      </c>
      <c r="G26" s="418" t="s">
        <v>774</v>
      </c>
      <c r="H26" s="450">
        <v>0</v>
      </c>
      <c r="I26" s="479">
        <v>219.39</v>
      </c>
      <c r="J26" s="450">
        <v>0</v>
      </c>
      <c r="K26" s="439">
        <v>210.18</v>
      </c>
      <c r="L26" s="451">
        <v>50</v>
      </c>
      <c r="M26" s="452">
        <f t="shared" si="0"/>
        <v>160.18</v>
      </c>
      <c r="N26" s="450">
        <v>0</v>
      </c>
      <c r="O26" s="453">
        <v>0</v>
      </c>
      <c r="P26" s="450">
        <f t="shared" si="1"/>
        <v>0</v>
      </c>
      <c r="Q26" s="450">
        <v>0</v>
      </c>
      <c r="R26" s="453">
        <v>0</v>
      </c>
      <c r="S26" s="450">
        <f t="shared" si="2"/>
        <v>0</v>
      </c>
      <c r="T26" s="450">
        <v>0</v>
      </c>
      <c r="U26" s="450">
        <v>0</v>
      </c>
      <c r="V26" s="450">
        <f t="shared" si="3"/>
        <v>0</v>
      </c>
      <c r="W26" s="446"/>
      <c r="X26" s="450">
        <v>0</v>
      </c>
      <c r="Y26" s="450">
        <v>0</v>
      </c>
      <c r="Z26" s="450">
        <v>0</v>
      </c>
      <c r="AA26" s="450"/>
      <c r="AB26" s="450">
        <f t="shared" si="4"/>
        <v>379.57</v>
      </c>
    </row>
    <row r="27" spans="1:28" s="375" customFormat="1">
      <c r="A27" s="384" t="s">
        <v>864</v>
      </c>
      <c r="B27" s="449" t="s">
        <v>516</v>
      </c>
      <c r="C27" s="414">
        <v>8901021471</v>
      </c>
      <c r="D27" s="415" t="s">
        <v>537</v>
      </c>
      <c r="E27" s="421" t="s">
        <v>519</v>
      </c>
      <c r="F27" s="422" t="s">
        <v>674</v>
      </c>
      <c r="G27" s="418" t="s">
        <v>774</v>
      </c>
      <c r="H27" s="450">
        <v>0</v>
      </c>
      <c r="I27" s="479">
        <v>119.59</v>
      </c>
      <c r="J27" s="450">
        <v>0</v>
      </c>
      <c r="K27" s="439">
        <v>210.16</v>
      </c>
      <c r="L27" s="451">
        <v>25.05</v>
      </c>
      <c r="M27" s="452">
        <f t="shared" si="0"/>
        <v>185.10999999999999</v>
      </c>
      <c r="N27" s="450">
        <v>0</v>
      </c>
      <c r="O27" s="453">
        <v>0</v>
      </c>
      <c r="P27" s="450">
        <f t="shared" si="1"/>
        <v>0</v>
      </c>
      <c r="Q27" s="450">
        <v>275.06388507237614</v>
      </c>
      <c r="R27" s="453">
        <v>75.150000000000006</v>
      </c>
      <c r="S27" s="450">
        <f t="shared" si="2"/>
        <v>199.91388507237613</v>
      </c>
      <c r="T27" s="450">
        <v>69.41</v>
      </c>
      <c r="U27" s="450">
        <v>0</v>
      </c>
      <c r="V27" s="450">
        <f t="shared" si="3"/>
        <v>69.41</v>
      </c>
      <c r="W27" s="446" t="s">
        <v>810</v>
      </c>
      <c r="X27" s="450">
        <v>0</v>
      </c>
      <c r="Y27" s="450">
        <v>0</v>
      </c>
      <c r="Z27" s="450">
        <v>0</v>
      </c>
      <c r="AA27" s="450"/>
      <c r="AB27" s="450">
        <f t="shared" si="4"/>
        <v>574.02388507237617</v>
      </c>
    </row>
    <row r="28" spans="1:28" s="375" customFormat="1">
      <c r="A28" s="384" t="s">
        <v>864</v>
      </c>
      <c r="B28" s="449" t="s">
        <v>516</v>
      </c>
      <c r="C28" s="414">
        <v>78272203472</v>
      </c>
      <c r="D28" s="415" t="s">
        <v>538</v>
      </c>
      <c r="E28" s="421" t="s">
        <v>521</v>
      </c>
      <c r="F28" s="417" t="s">
        <v>683</v>
      </c>
      <c r="G28" s="418" t="s">
        <v>774</v>
      </c>
      <c r="H28" s="450">
        <v>0</v>
      </c>
      <c r="I28" s="479">
        <v>143.38999999999999</v>
      </c>
      <c r="J28" s="450">
        <v>0</v>
      </c>
      <c r="K28" s="439">
        <v>210.18</v>
      </c>
      <c r="L28" s="451">
        <v>0</v>
      </c>
      <c r="M28" s="452">
        <f t="shared" si="0"/>
        <v>210.18</v>
      </c>
      <c r="N28" s="450">
        <v>0</v>
      </c>
      <c r="O28" s="453">
        <v>0</v>
      </c>
      <c r="P28" s="450">
        <f t="shared" si="1"/>
        <v>0</v>
      </c>
      <c r="Q28" s="450">
        <v>317.38140585274175</v>
      </c>
      <c r="R28" s="453">
        <v>93</v>
      </c>
      <c r="S28" s="450">
        <f t="shared" si="2"/>
        <v>224.38140585274175</v>
      </c>
      <c r="T28" s="450">
        <v>0</v>
      </c>
      <c r="U28" s="450">
        <v>0</v>
      </c>
      <c r="V28" s="450">
        <f t="shared" si="3"/>
        <v>0</v>
      </c>
      <c r="W28" s="446"/>
      <c r="X28" s="450">
        <v>0</v>
      </c>
      <c r="Y28" s="450">
        <v>0</v>
      </c>
      <c r="Z28" s="450">
        <v>0</v>
      </c>
      <c r="AA28" s="450"/>
      <c r="AB28" s="450">
        <f t="shared" si="4"/>
        <v>577.9514058527418</v>
      </c>
    </row>
    <row r="29" spans="1:28" s="375" customFormat="1">
      <c r="A29" s="384" t="s">
        <v>864</v>
      </c>
      <c r="B29" s="449" t="s">
        <v>516</v>
      </c>
      <c r="C29" s="414">
        <v>44669127420</v>
      </c>
      <c r="D29" s="415" t="s">
        <v>785</v>
      </c>
      <c r="E29" s="421" t="s">
        <v>529</v>
      </c>
      <c r="F29" s="417" t="s">
        <v>776</v>
      </c>
      <c r="G29" s="418" t="s">
        <v>774</v>
      </c>
      <c r="H29" s="450">
        <v>0</v>
      </c>
      <c r="I29" s="479">
        <v>750.26</v>
      </c>
      <c r="J29" s="450">
        <v>0</v>
      </c>
      <c r="K29" s="439">
        <v>210.16</v>
      </c>
      <c r="L29" s="451">
        <v>8</v>
      </c>
      <c r="M29" s="452">
        <f t="shared" si="0"/>
        <v>202.16</v>
      </c>
      <c r="N29" s="450">
        <v>0</v>
      </c>
      <c r="O29" s="453">
        <v>0</v>
      </c>
      <c r="P29" s="450">
        <f t="shared" si="1"/>
        <v>0</v>
      </c>
      <c r="Q29" s="450">
        <v>0</v>
      </c>
      <c r="R29" s="453">
        <v>0</v>
      </c>
      <c r="S29" s="450">
        <f t="shared" si="2"/>
        <v>0</v>
      </c>
      <c r="T29" s="450">
        <v>0</v>
      </c>
      <c r="U29" s="450">
        <v>0</v>
      </c>
      <c r="V29" s="450">
        <f t="shared" si="3"/>
        <v>0</v>
      </c>
      <c r="W29" s="446"/>
      <c r="X29" s="450">
        <v>0</v>
      </c>
      <c r="Y29" s="450">
        <v>0</v>
      </c>
      <c r="Z29" s="450">
        <v>0</v>
      </c>
      <c r="AA29" s="450"/>
      <c r="AB29" s="450">
        <f t="shared" si="4"/>
        <v>952.42</v>
      </c>
    </row>
    <row r="30" spans="1:28" s="375" customFormat="1">
      <c r="A30" s="384" t="s">
        <v>864</v>
      </c>
      <c r="B30" s="449" t="s">
        <v>516</v>
      </c>
      <c r="C30" s="414">
        <v>2587642442</v>
      </c>
      <c r="D30" s="415" t="s">
        <v>539</v>
      </c>
      <c r="E30" s="421" t="s">
        <v>519</v>
      </c>
      <c r="F30" s="417" t="s">
        <v>678</v>
      </c>
      <c r="G30" s="418" t="s">
        <v>774</v>
      </c>
      <c r="H30" s="450">
        <v>0</v>
      </c>
      <c r="I30" s="479">
        <v>200.79</v>
      </c>
      <c r="J30" s="450">
        <v>0</v>
      </c>
      <c r="K30" s="439">
        <v>210.18</v>
      </c>
      <c r="L30" s="451">
        <v>3.3</v>
      </c>
      <c r="M30" s="452">
        <f t="shared" si="0"/>
        <v>206.88</v>
      </c>
      <c r="N30" s="450">
        <v>0</v>
      </c>
      <c r="O30" s="453">
        <v>0</v>
      </c>
      <c r="P30" s="450">
        <f t="shared" si="1"/>
        <v>0</v>
      </c>
      <c r="Q30" s="450">
        <v>0</v>
      </c>
      <c r="R30" s="453">
        <v>0</v>
      </c>
      <c r="S30" s="450">
        <f t="shared" si="2"/>
        <v>0</v>
      </c>
      <c r="T30" s="450">
        <v>0</v>
      </c>
      <c r="U30" s="450">
        <v>0</v>
      </c>
      <c r="V30" s="450">
        <f t="shared" si="3"/>
        <v>0</v>
      </c>
      <c r="W30" s="446"/>
      <c r="X30" s="450">
        <v>0</v>
      </c>
      <c r="Y30" s="450">
        <v>0</v>
      </c>
      <c r="Z30" s="450">
        <v>0</v>
      </c>
      <c r="AA30" s="450"/>
      <c r="AB30" s="450">
        <f t="shared" si="4"/>
        <v>407.66999999999996</v>
      </c>
    </row>
    <row r="31" spans="1:28" s="375" customFormat="1">
      <c r="A31" s="384" t="s">
        <v>864</v>
      </c>
      <c r="B31" s="449" t="s">
        <v>516</v>
      </c>
      <c r="C31" s="414">
        <v>84767812453</v>
      </c>
      <c r="D31" s="415" t="s">
        <v>786</v>
      </c>
      <c r="E31" s="421" t="s">
        <v>519</v>
      </c>
      <c r="F31" s="417" t="s">
        <v>693</v>
      </c>
      <c r="G31" s="418" t="s">
        <v>774</v>
      </c>
      <c r="H31" s="450">
        <v>0</v>
      </c>
      <c r="I31" s="479">
        <v>80.39</v>
      </c>
      <c r="J31" s="450">
        <v>0</v>
      </c>
      <c r="K31" s="439">
        <v>210.18</v>
      </c>
      <c r="L31" s="451">
        <v>18</v>
      </c>
      <c r="M31" s="452">
        <f t="shared" si="0"/>
        <v>192.18</v>
      </c>
      <c r="N31" s="450">
        <v>0</v>
      </c>
      <c r="O31" s="453">
        <v>0</v>
      </c>
      <c r="P31" s="450">
        <f t="shared" si="1"/>
        <v>0</v>
      </c>
      <c r="Q31" s="450">
        <v>0</v>
      </c>
      <c r="R31" s="453">
        <v>0</v>
      </c>
      <c r="S31" s="450">
        <f t="shared" si="2"/>
        <v>0</v>
      </c>
      <c r="T31" s="450">
        <v>0</v>
      </c>
      <c r="U31" s="450">
        <v>0</v>
      </c>
      <c r="V31" s="450">
        <f t="shared" si="3"/>
        <v>0</v>
      </c>
      <c r="W31" s="446"/>
      <c r="X31" s="450">
        <v>0</v>
      </c>
      <c r="Y31" s="450">
        <v>0</v>
      </c>
      <c r="Z31" s="450">
        <v>0</v>
      </c>
      <c r="AA31" s="450"/>
      <c r="AB31" s="450">
        <f t="shared" si="4"/>
        <v>272.57</v>
      </c>
    </row>
    <row r="32" spans="1:28" s="375" customFormat="1">
      <c r="A32" s="384" t="s">
        <v>864</v>
      </c>
      <c r="B32" s="449" t="s">
        <v>516</v>
      </c>
      <c r="C32" s="414">
        <v>77118162434</v>
      </c>
      <c r="D32" s="415" t="s">
        <v>540</v>
      </c>
      <c r="E32" s="421" t="s">
        <v>519</v>
      </c>
      <c r="F32" s="417" t="s">
        <v>678</v>
      </c>
      <c r="G32" s="418" t="s">
        <v>774</v>
      </c>
      <c r="H32" s="450">
        <v>0</v>
      </c>
      <c r="I32" s="479">
        <v>273.29000000000002</v>
      </c>
      <c r="J32" s="450">
        <v>0</v>
      </c>
      <c r="K32" s="439">
        <v>210.18</v>
      </c>
      <c r="L32" s="451">
        <v>3.3</v>
      </c>
      <c r="M32" s="452">
        <f t="shared" si="0"/>
        <v>206.88</v>
      </c>
      <c r="N32" s="450">
        <v>0</v>
      </c>
      <c r="O32" s="453">
        <v>0</v>
      </c>
      <c r="P32" s="450">
        <f t="shared" si="1"/>
        <v>0</v>
      </c>
      <c r="Q32" s="450">
        <v>0</v>
      </c>
      <c r="R32" s="453">
        <v>0</v>
      </c>
      <c r="S32" s="450">
        <f t="shared" si="2"/>
        <v>0</v>
      </c>
      <c r="T32" s="450">
        <v>0</v>
      </c>
      <c r="U32" s="450">
        <v>0</v>
      </c>
      <c r="V32" s="450">
        <f t="shared" si="3"/>
        <v>0</v>
      </c>
      <c r="W32" s="446"/>
      <c r="X32" s="450">
        <v>0</v>
      </c>
      <c r="Y32" s="450">
        <v>0</v>
      </c>
      <c r="Z32" s="450">
        <v>0</v>
      </c>
      <c r="AA32" s="450"/>
      <c r="AB32" s="450">
        <f t="shared" si="4"/>
        <v>480.17</v>
      </c>
    </row>
    <row r="33" spans="1:28" s="375" customFormat="1">
      <c r="A33" s="384" t="s">
        <v>864</v>
      </c>
      <c r="B33" s="449" t="s">
        <v>516</v>
      </c>
      <c r="C33" s="414">
        <v>7940908421</v>
      </c>
      <c r="D33" s="415" t="s">
        <v>541</v>
      </c>
      <c r="E33" s="421" t="s">
        <v>521</v>
      </c>
      <c r="F33" s="417" t="s">
        <v>684</v>
      </c>
      <c r="G33" s="418" t="s">
        <v>774</v>
      </c>
      <c r="H33" s="450">
        <v>0</v>
      </c>
      <c r="I33" s="479">
        <v>128.99</v>
      </c>
      <c r="J33" s="450">
        <v>0</v>
      </c>
      <c r="K33" s="439">
        <v>210.18</v>
      </c>
      <c r="L33" s="451">
        <v>27.4</v>
      </c>
      <c r="M33" s="452">
        <f t="shared" si="0"/>
        <v>182.78</v>
      </c>
      <c r="N33" s="450">
        <v>0</v>
      </c>
      <c r="O33" s="453">
        <v>0</v>
      </c>
      <c r="P33" s="450">
        <f t="shared" si="1"/>
        <v>0</v>
      </c>
      <c r="Q33" s="450">
        <v>0</v>
      </c>
      <c r="R33" s="453">
        <v>0</v>
      </c>
      <c r="S33" s="450">
        <f t="shared" si="2"/>
        <v>0</v>
      </c>
      <c r="T33" s="450">
        <v>0</v>
      </c>
      <c r="U33" s="450">
        <v>0</v>
      </c>
      <c r="V33" s="450">
        <f t="shared" si="3"/>
        <v>0</v>
      </c>
      <c r="W33" s="446"/>
      <c r="X33" s="450">
        <v>0</v>
      </c>
      <c r="Y33" s="450">
        <v>0</v>
      </c>
      <c r="Z33" s="450">
        <v>0</v>
      </c>
      <c r="AA33" s="450"/>
      <c r="AB33" s="450">
        <f t="shared" si="4"/>
        <v>311.77</v>
      </c>
    </row>
    <row r="34" spans="1:28" s="375" customFormat="1">
      <c r="A34" s="384" t="s">
        <v>864</v>
      </c>
      <c r="B34" s="449" t="s">
        <v>516</v>
      </c>
      <c r="C34" s="414">
        <v>9023592409</v>
      </c>
      <c r="D34" s="415" t="s">
        <v>787</v>
      </c>
      <c r="E34" s="421" t="s">
        <v>529</v>
      </c>
      <c r="F34" s="417" t="s">
        <v>788</v>
      </c>
      <c r="G34" s="418" t="s">
        <v>774</v>
      </c>
      <c r="H34" s="450">
        <v>0</v>
      </c>
      <c r="I34" s="479">
        <v>750.27</v>
      </c>
      <c r="J34" s="450">
        <v>0</v>
      </c>
      <c r="K34" s="439">
        <v>210.18</v>
      </c>
      <c r="L34" s="451">
        <v>8</v>
      </c>
      <c r="M34" s="452">
        <f t="shared" si="0"/>
        <v>202.18</v>
      </c>
      <c r="N34" s="450">
        <v>0</v>
      </c>
      <c r="O34" s="453">
        <v>0</v>
      </c>
      <c r="P34" s="450">
        <f t="shared" si="1"/>
        <v>0</v>
      </c>
      <c r="Q34" s="450">
        <v>0</v>
      </c>
      <c r="R34" s="453">
        <v>0</v>
      </c>
      <c r="S34" s="450">
        <f t="shared" si="2"/>
        <v>0</v>
      </c>
      <c r="T34" s="450">
        <v>0</v>
      </c>
      <c r="U34" s="450">
        <v>0</v>
      </c>
      <c r="V34" s="450">
        <f t="shared" si="3"/>
        <v>0</v>
      </c>
      <c r="W34" s="446"/>
      <c r="X34" s="450">
        <v>0</v>
      </c>
      <c r="Y34" s="450">
        <v>0</v>
      </c>
      <c r="Z34" s="450">
        <v>0</v>
      </c>
      <c r="AA34" s="450"/>
      <c r="AB34" s="450">
        <f t="shared" si="4"/>
        <v>952.45</v>
      </c>
    </row>
    <row r="35" spans="1:28" s="375" customFormat="1">
      <c r="A35" s="384" t="s">
        <v>864</v>
      </c>
      <c r="B35" s="449" t="s">
        <v>516</v>
      </c>
      <c r="C35" s="423">
        <v>7767421406</v>
      </c>
      <c r="D35" s="426" t="s">
        <v>542</v>
      </c>
      <c r="E35" s="421" t="s">
        <v>521</v>
      </c>
      <c r="F35" s="417" t="s">
        <v>685</v>
      </c>
      <c r="G35" s="418" t="s">
        <v>774</v>
      </c>
      <c r="H35" s="450">
        <v>0</v>
      </c>
      <c r="I35" s="479">
        <v>139.68</v>
      </c>
      <c r="J35" s="450">
        <v>0</v>
      </c>
      <c r="K35" s="439">
        <v>210.18</v>
      </c>
      <c r="L35" s="451">
        <v>24.24</v>
      </c>
      <c r="M35" s="452">
        <f t="shared" si="0"/>
        <v>185.94</v>
      </c>
      <c r="N35" s="450">
        <v>0</v>
      </c>
      <c r="O35" s="453">
        <v>0</v>
      </c>
      <c r="P35" s="450">
        <f t="shared" si="1"/>
        <v>0</v>
      </c>
      <c r="Q35" s="450">
        <v>0</v>
      </c>
      <c r="R35" s="453">
        <v>0</v>
      </c>
      <c r="S35" s="450">
        <f t="shared" si="2"/>
        <v>0</v>
      </c>
      <c r="T35" s="450">
        <v>0</v>
      </c>
      <c r="U35" s="450">
        <v>0</v>
      </c>
      <c r="V35" s="450">
        <f t="shared" si="3"/>
        <v>0</v>
      </c>
      <c r="W35" s="446"/>
      <c r="X35" s="450">
        <v>0</v>
      </c>
      <c r="Y35" s="450">
        <v>0</v>
      </c>
      <c r="Z35" s="450">
        <v>0</v>
      </c>
      <c r="AA35" s="450"/>
      <c r="AB35" s="450">
        <f t="shared" si="4"/>
        <v>325.62</v>
      </c>
    </row>
    <row r="36" spans="1:28" s="375" customFormat="1">
      <c r="A36" s="384" t="s">
        <v>864</v>
      </c>
      <c r="B36" s="449" t="s">
        <v>516</v>
      </c>
      <c r="C36" s="414">
        <v>3070942431</v>
      </c>
      <c r="D36" s="415" t="s">
        <v>543</v>
      </c>
      <c r="E36" s="421" t="s">
        <v>519</v>
      </c>
      <c r="F36" s="422" t="s">
        <v>674</v>
      </c>
      <c r="G36" s="418" t="s">
        <v>774</v>
      </c>
      <c r="H36" s="450">
        <v>0</v>
      </c>
      <c r="I36" s="479">
        <v>129.59</v>
      </c>
      <c r="J36" s="450">
        <v>0</v>
      </c>
      <c r="K36" s="439">
        <v>210.18</v>
      </c>
      <c r="L36" s="451">
        <v>25.05</v>
      </c>
      <c r="M36" s="452">
        <f t="shared" si="0"/>
        <v>185.13</v>
      </c>
      <c r="N36" s="450">
        <v>0</v>
      </c>
      <c r="O36" s="453">
        <v>0</v>
      </c>
      <c r="P36" s="450">
        <f t="shared" si="1"/>
        <v>0</v>
      </c>
      <c r="Q36" s="450">
        <v>317.38140585274175</v>
      </c>
      <c r="R36" s="453">
        <v>75.150000000000006</v>
      </c>
      <c r="S36" s="450">
        <f t="shared" si="2"/>
        <v>242.23140585274174</v>
      </c>
      <c r="T36" s="450">
        <v>0</v>
      </c>
      <c r="U36" s="450">
        <v>0</v>
      </c>
      <c r="V36" s="450">
        <f t="shared" si="3"/>
        <v>0</v>
      </c>
      <c r="W36" s="446"/>
      <c r="X36" s="450">
        <v>0</v>
      </c>
      <c r="Y36" s="450">
        <v>0</v>
      </c>
      <c r="Z36" s="450">
        <v>0</v>
      </c>
      <c r="AA36" s="450"/>
      <c r="AB36" s="450">
        <f t="shared" si="4"/>
        <v>556.9514058527418</v>
      </c>
    </row>
    <row r="37" spans="1:28" s="375" customFormat="1">
      <c r="A37" s="384" t="s">
        <v>864</v>
      </c>
      <c r="B37" s="449" t="s">
        <v>516</v>
      </c>
      <c r="C37" s="414">
        <v>3813611442</v>
      </c>
      <c r="D37" s="415" t="s">
        <v>544</v>
      </c>
      <c r="E37" s="421" t="s">
        <v>519</v>
      </c>
      <c r="F37" s="422" t="s">
        <v>674</v>
      </c>
      <c r="G37" s="418" t="s">
        <v>774</v>
      </c>
      <c r="H37" s="450">
        <v>0</v>
      </c>
      <c r="I37" s="479">
        <v>129.59</v>
      </c>
      <c r="J37" s="450">
        <v>0</v>
      </c>
      <c r="K37" s="439">
        <v>210.16</v>
      </c>
      <c r="L37" s="451">
        <v>25.05</v>
      </c>
      <c r="M37" s="452">
        <f t="shared" si="0"/>
        <v>185.10999999999999</v>
      </c>
      <c r="N37" s="450">
        <v>0</v>
      </c>
      <c r="O37" s="453">
        <v>0</v>
      </c>
      <c r="P37" s="450">
        <f t="shared" si="1"/>
        <v>0</v>
      </c>
      <c r="Q37" s="450">
        <v>0</v>
      </c>
      <c r="R37" s="453">
        <v>0</v>
      </c>
      <c r="S37" s="450">
        <f t="shared" si="2"/>
        <v>0</v>
      </c>
      <c r="T37" s="450">
        <v>0</v>
      </c>
      <c r="U37" s="450">
        <v>0</v>
      </c>
      <c r="V37" s="450">
        <f t="shared" si="3"/>
        <v>0</v>
      </c>
      <c r="W37" s="446"/>
      <c r="X37" s="450">
        <v>0</v>
      </c>
      <c r="Y37" s="450">
        <v>0</v>
      </c>
      <c r="Z37" s="450">
        <v>0</v>
      </c>
      <c r="AA37" s="450"/>
      <c r="AB37" s="450">
        <f t="shared" si="4"/>
        <v>314.7</v>
      </c>
    </row>
    <row r="38" spans="1:28" s="375" customFormat="1">
      <c r="A38" s="384" t="s">
        <v>864</v>
      </c>
      <c r="B38" s="449" t="s">
        <v>516</v>
      </c>
      <c r="C38" s="414">
        <v>9090397477</v>
      </c>
      <c r="D38" s="415" t="s">
        <v>545</v>
      </c>
      <c r="E38" s="421" t="s">
        <v>521</v>
      </c>
      <c r="F38" s="422" t="s">
        <v>686</v>
      </c>
      <c r="G38" s="418" t="s">
        <v>774</v>
      </c>
      <c r="H38" s="450">
        <v>0</v>
      </c>
      <c r="I38" s="479">
        <v>116.36</v>
      </c>
      <c r="J38" s="450">
        <v>0</v>
      </c>
      <c r="K38" s="439">
        <v>210.16</v>
      </c>
      <c r="L38" s="451">
        <v>24.24</v>
      </c>
      <c r="M38" s="452">
        <f t="shared" si="0"/>
        <v>185.92</v>
      </c>
      <c r="N38" s="450">
        <v>0</v>
      </c>
      <c r="O38" s="453">
        <v>0</v>
      </c>
      <c r="P38" s="450">
        <f t="shared" si="1"/>
        <v>0</v>
      </c>
      <c r="Q38" s="450">
        <v>0</v>
      </c>
      <c r="R38" s="453">
        <v>0</v>
      </c>
      <c r="S38" s="450">
        <f t="shared" si="2"/>
        <v>0</v>
      </c>
      <c r="T38" s="450">
        <v>69.430000000000007</v>
      </c>
      <c r="U38" s="450">
        <v>0</v>
      </c>
      <c r="V38" s="450">
        <f t="shared" si="3"/>
        <v>69.430000000000007</v>
      </c>
      <c r="W38" s="446" t="s">
        <v>810</v>
      </c>
      <c r="X38" s="450">
        <v>0</v>
      </c>
      <c r="Y38" s="450">
        <v>0</v>
      </c>
      <c r="Z38" s="450">
        <v>0</v>
      </c>
      <c r="AA38" s="450"/>
      <c r="AB38" s="450">
        <f t="shared" si="4"/>
        <v>371.71</v>
      </c>
    </row>
    <row r="39" spans="1:28" s="375" customFormat="1">
      <c r="A39" s="384" t="s">
        <v>864</v>
      </c>
      <c r="B39" s="449" t="s">
        <v>516</v>
      </c>
      <c r="C39" s="414">
        <v>5220895427</v>
      </c>
      <c r="D39" s="415" t="s">
        <v>546</v>
      </c>
      <c r="E39" s="421" t="s">
        <v>521</v>
      </c>
      <c r="F39" s="417" t="s">
        <v>681</v>
      </c>
      <c r="G39" s="418" t="s">
        <v>774</v>
      </c>
      <c r="H39" s="450">
        <v>0</v>
      </c>
      <c r="I39" s="479">
        <v>116.36</v>
      </c>
      <c r="J39" s="450">
        <v>0</v>
      </c>
      <c r="K39" s="439">
        <v>210.18</v>
      </c>
      <c r="L39" s="451">
        <v>24.24</v>
      </c>
      <c r="M39" s="452">
        <f t="shared" si="0"/>
        <v>185.94</v>
      </c>
      <c r="N39" s="450">
        <v>0</v>
      </c>
      <c r="O39" s="453">
        <v>0</v>
      </c>
      <c r="P39" s="450">
        <f t="shared" si="1"/>
        <v>0</v>
      </c>
      <c r="Q39" s="450">
        <v>181.44867195069537</v>
      </c>
      <c r="R39" s="453">
        <v>72.72</v>
      </c>
      <c r="S39" s="450">
        <f t="shared" si="2"/>
        <v>108.72867195069537</v>
      </c>
      <c r="T39" s="450">
        <v>69.430000000000007</v>
      </c>
      <c r="U39" s="450">
        <v>0</v>
      </c>
      <c r="V39" s="450">
        <f t="shared" si="3"/>
        <v>69.430000000000007</v>
      </c>
      <c r="W39" s="446" t="s">
        <v>810</v>
      </c>
      <c r="X39" s="450">
        <v>0</v>
      </c>
      <c r="Y39" s="450">
        <v>0</v>
      </c>
      <c r="Z39" s="450">
        <v>0</v>
      </c>
      <c r="AA39" s="450"/>
      <c r="AB39" s="450">
        <f t="shared" si="4"/>
        <v>480.45867195069536</v>
      </c>
    </row>
    <row r="40" spans="1:28" s="375" customFormat="1">
      <c r="A40" s="384" t="s">
        <v>864</v>
      </c>
      <c r="B40" s="449" t="s">
        <v>516</v>
      </c>
      <c r="C40" s="414">
        <v>4411940442</v>
      </c>
      <c r="D40" s="415" t="s">
        <v>547</v>
      </c>
      <c r="E40" s="421" t="s">
        <v>521</v>
      </c>
      <c r="F40" s="422" t="s">
        <v>686</v>
      </c>
      <c r="G40" s="418" t="s">
        <v>774</v>
      </c>
      <c r="H40" s="450">
        <v>0</v>
      </c>
      <c r="I40" s="479">
        <v>126.08</v>
      </c>
      <c r="J40" s="450">
        <v>0</v>
      </c>
      <c r="K40" s="439">
        <v>210.16</v>
      </c>
      <c r="L40" s="451">
        <v>24.24</v>
      </c>
      <c r="M40" s="452">
        <f t="shared" si="0"/>
        <v>185.92</v>
      </c>
      <c r="N40" s="450">
        <v>0</v>
      </c>
      <c r="O40" s="453">
        <v>0</v>
      </c>
      <c r="P40" s="450">
        <f t="shared" si="1"/>
        <v>0</v>
      </c>
      <c r="Q40" s="450">
        <v>193.54525008074174</v>
      </c>
      <c r="R40" s="453">
        <v>72.72</v>
      </c>
      <c r="S40" s="450">
        <f t="shared" si="2"/>
        <v>120.82525008074174</v>
      </c>
      <c r="T40" s="450">
        <v>0</v>
      </c>
      <c r="U40" s="450">
        <v>0</v>
      </c>
      <c r="V40" s="450">
        <f t="shared" si="3"/>
        <v>0</v>
      </c>
      <c r="W40" s="446"/>
      <c r="X40" s="450">
        <v>0</v>
      </c>
      <c r="Y40" s="450">
        <v>0</v>
      </c>
      <c r="Z40" s="450">
        <v>0</v>
      </c>
      <c r="AA40" s="450"/>
      <c r="AB40" s="450">
        <f t="shared" si="4"/>
        <v>432.82525008074168</v>
      </c>
    </row>
    <row r="41" spans="1:28" s="375" customFormat="1">
      <c r="A41" s="384" t="s">
        <v>864</v>
      </c>
      <c r="B41" s="449" t="s">
        <v>516</v>
      </c>
      <c r="C41" s="423">
        <v>3640160436</v>
      </c>
      <c r="D41" s="426" t="s">
        <v>687</v>
      </c>
      <c r="E41" s="421" t="s">
        <v>519</v>
      </c>
      <c r="F41" s="417" t="s">
        <v>678</v>
      </c>
      <c r="G41" s="418" t="s">
        <v>774</v>
      </c>
      <c r="H41" s="450">
        <v>0</v>
      </c>
      <c r="I41" s="479">
        <v>212.53</v>
      </c>
      <c r="J41" s="450">
        <v>0</v>
      </c>
      <c r="K41" s="439">
        <v>210.16</v>
      </c>
      <c r="L41" s="451">
        <v>3.3</v>
      </c>
      <c r="M41" s="452">
        <f t="shared" si="0"/>
        <v>206.85999999999999</v>
      </c>
      <c r="N41" s="450">
        <v>0</v>
      </c>
      <c r="O41" s="453">
        <v>0</v>
      </c>
      <c r="P41" s="450">
        <f t="shared" si="1"/>
        <v>0</v>
      </c>
      <c r="Q41" s="450">
        <v>0</v>
      </c>
      <c r="R41" s="453">
        <v>0</v>
      </c>
      <c r="S41" s="450">
        <f t="shared" si="2"/>
        <v>0</v>
      </c>
      <c r="T41" s="450">
        <v>0</v>
      </c>
      <c r="U41" s="450">
        <v>0</v>
      </c>
      <c r="V41" s="450">
        <f t="shared" si="3"/>
        <v>0</v>
      </c>
      <c r="W41" s="446"/>
      <c r="X41" s="450">
        <v>0</v>
      </c>
      <c r="Y41" s="450">
        <v>0</v>
      </c>
      <c r="Z41" s="450">
        <v>0</v>
      </c>
      <c r="AA41" s="450"/>
      <c r="AB41" s="450">
        <f t="shared" si="4"/>
        <v>419.39</v>
      </c>
    </row>
    <row r="42" spans="1:28" s="375" customFormat="1">
      <c r="A42" s="384" t="s">
        <v>864</v>
      </c>
      <c r="B42" s="449" t="s">
        <v>516</v>
      </c>
      <c r="C42" s="423">
        <v>9916272450</v>
      </c>
      <c r="D42" s="426" t="s">
        <v>789</v>
      </c>
      <c r="E42" s="421" t="s">
        <v>529</v>
      </c>
      <c r="F42" s="417" t="s">
        <v>788</v>
      </c>
      <c r="G42" s="418" t="s">
        <v>774</v>
      </c>
      <c r="H42" s="450">
        <v>0</v>
      </c>
      <c r="I42" s="479">
        <v>750.25</v>
      </c>
      <c r="J42" s="450">
        <v>0</v>
      </c>
      <c r="K42" s="439">
        <v>210.18</v>
      </c>
      <c r="L42" s="451">
        <v>8</v>
      </c>
      <c r="M42" s="452">
        <f t="shared" si="0"/>
        <v>202.18</v>
      </c>
      <c r="N42" s="450">
        <v>0</v>
      </c>
      <c r="O42" s="453">
        <v>0</v>
      </c>
      <c r="P42" s="450">
        <f t="shared" si="1"/>
        <v>0</v>
      </c>
      <c r="Q42" s="450">
        <v>0</v>
      </c>
      <c r="R42" s="453">
        <v>0</v>
      </c>
      <c r="S42" s="450">
        <f t="shared" si="2"/>
        <v>0</v>
      </c>
      <c r="T42" s="450">
        <v>0</v>
      </c>
      <c r="U42" s="450">
        <v>0</v>
      </c>
      <c r="V42" s="450">
        <f t="shared" si="3"/>
        <v>0</v>
      </c>
      <c r="W42" s="446"/>
      <c r="X42" s="450">
        <v>0</v>
      </c>
      <c r="Y42" s="450">
        <v>0</v>
      </c>
      <c r="Z42" s="450">
        <v>0</v>
      </c>
      <c r="AA42" s="450"/>
      <c r="AB42" s="450">
        <f t="shared" si="4"/>
        <v>952.43000000000006</v>
      </c>
    </row>
    <row r="43" spans="1:28" s="375" customFormat="1">
      <c r="A43" s="384" t="s">
        <v>864</v>
      </c>
      <c r="B43" s="449" t="s">
        <v>516</v>
      </c>
      <c r="C43" s="423">
        <v>57749027572</v>
      </c>
      <c r="D43" s="427" t="s">
        <v>688</v>
      </c>
      <c r="E43" s="421" t="s">
        <v>521</v>
      </c>
      <c r="F43" s="417" t="s">
        <v>689</v>
      </c>
      <c r="G43" s="418" t="s">
        <v>774</v>
      </c>
      <c r="H43" s="450">
        <v>0</v>
      </c>
      <c r="I43" s="479">
        <v>979.39</v>
      </c>
      <c r="J43" s="450">
        <v>0</v>
      </c>
      <c r="K43" s="439">
        <v>210.18</v>
      </c>
      <c r="L43" s="451">
        <v>240</v>
      </c>
      <c r="M43" s="452">
        <f t="shared" si="0"/>
        <v>-29.819999999999993</v>
      </c>
      <c r="N43" s="450">
        <v>0</v>
      </c>
      <c r="O43" s="453">
        <v>0</v>
      </c>
      <c r="P43" s="450">
        <f t="shared" si="1"/>
        <v>0</v>
      </c>
      <c r="Q43" s="450">
        <v>0</v>
      </c>
      <c r="R43" s="453">
        <v>0</v>
      </c>
      <c r="S43" s="450">
        <f t="shared" si="2"/>
        <v>0</v>
      </c>
      <c r="T43" s="450">
        <v>0</v>
      </c>
      <c r="U43" s="450">
        <v>0</v>
      </c>
      <c r="V43" s="450">
        <f t="shared" si="3"/>
        <v>0</v>
      </c>
      <c r="W43" s="446"/>
      <c r="X43" s="450">
        <v>0</v>
      </c>
      <c r="Y43" s="450">
        <v>0</v>
      </c>
      <c r="Z43" s="450">
        <v>0</v>
      </c>
      <c r="AA43" s="450"/>
      <c r="AB43" s="450">
        <f t="shared" si="4"/>
        <v>949.56999999999994</v>
      </c>
    </row>
    <row r="44" spans="1:28" s="375" customFormat="1">
      <c r="A44" s="384" t="s">
        <v>864</v>
      </c>
      <c r="B44" s="449" t="s">
        <v>516</v>
      </c>
      <c r="C44" s="414">
        <v>2839751488</v>
      </c>
      <c r="D44" s="415" t="s">
        <v>548</v>
      </c>
      <c r="E44" s="421" t="s">
        <v>521</v>
      </c>
      <c r="F44" s="422" t="s">
        <v>690</v>
      </c>
      <c r="G44" s="418" t="s">
        <v>774</v>
      </c>
      <c r="H44" s="450">
        <v>0</v>
      </c>
      <c r="I44" s="479">
        <v>139.63</v>
      </c>
      <c r="J44" s="450">
        <v>0</v>
      </c>
      <c r="K44" s="439">
        <v>210.18</v>
      </c>
      <c r="L44" s="451">
        <v>27.37</v>
      </c>
      <c r="M44" s="452">
        <f t="shared" si="0"/>
        <v>182.81</v>
      </c>
      <c r="N44" s="450">
        <v>0</v>
      </c>
      <c r="O44" s="453">
        <v>0</v>
      </c>
      <c r="P44" s="450">
        <f t="shared" si="1"/>
        <v>0</v>
      </c>
      <c r="Q44" s="450">
        <v>325.58247577141725</v>
      </c>
      <c r="R44" s="453">
        <v>82.09</v>
      </c>
      <c r="S44" s="450">
        <f t="shared" si="2"/>
        <v>243.49247577141725</v>
      </c>
      <c r="T44" s="450">
        <v>0</v>
      </c>
      <c r="U44" s="450">
        <v>0</v>
      </c>
      <c r="V44" s="450">
        <f t="shared" si="3"/>
        <v>0</v>
      </c>
      <c r="W44" s="446"/>
      <c r="X44" s="450">
        <v>0</v>
      </c>
      <c r="Y44" s="450">
        <v>0</v>
      </c>
      <c r="Z44" s="450">
        <v>0</v>
      </c>
      <c r="AA44" s="450"/>
      <c r="AB44" s="450">
        <f t="shared" si="4"/>
        <v>565.93247577141722</v>
      </c>
    </row>
    <row r="45" spans="1:28" s="375" customFormat="1">
      <c r="A45" s="384" t="s">
        <v>864</v>
      </c>
      <c r="B45" s="449" t="s">
        <v>516</v>
      </c>
      <c r="C45" s="414">
        <v>5519452490</v>
      </c>
      <c r="D45" s="415" t="s">
        <v>549</v>
      </c>
      <c r="E45" s="421" t="s">
        <v>521</v>
      </c>
      <c r="F45" s="417" t="s">
        <v>685</v>
      </c>
      <c r="G45" s="418" t="s">
        <v>774</v>
      </c>
      <c r="H45" s="450">
        <v>0</v>
      </c>
      <c r="I45" s="479">
        <v>116.35</v>
      </c>
      <c r="J45" s="450">
        <v>0</v>
      </c>
      <c r="K45" s="439">
        <v>210.18</v>
      </c>
      <c r="L45" s="451">
        <v>24.24</v>
      </c>
      <c r="M45" s="452">
        <f t="shared" si="0"/>
        <v>185.94</v>
      </c>
      <c r="N45" s="450">
        <v>0</v>
      </c>
      <c r="O45" s="453">
        <v>0</v>
      </c>
      <c r="P45" s="450">
        <f t="shared" si="1"/>
        <v>0</v>
      </c>
      <c r="Q45" s="450">
        <v>338.54016624292456</v>
      </c>
      <c r="R45" s="453">
        <v>72.72</v>
      </c>
      <c r="S45" s="450">
        <f t="shared" si="2"/>
        <v>265.82016624292453</v>
      </c>
      <c r="T45" s="450">
        <v>0</v>
      </c>
      <c r="U45" s="450">
        <v>0</v>
      </c>
      <c r="V45" s="450">
        <f t="shared" si="3"/>
        <v>0</v>
      </c>
      <c r="W45" s="446"/>
      <c r="X45" s="450">
        <v>0</v>
      </c>
      <c r="Y45" s="450">
        <v>0</v>
      </c>
      <c r="Z45" s="450">
        <v>0</v>
      </c>
      <c r="AA45" s="450"/>
      <c r="AB45" s="450">
        <f t="shared" si="4"/>
        <v>568.11016624292449</v>
      </c>
    </row>
    <row r="46" spans="1:28" s="375" customFormat="1">
      <c r="A46" s="384" t="s">
        <v>864</v>
      </c>
      <c r="B46" s="449" t="s">
        <v>516</v>
      </c>
      <c r="C46" s="414">
        <v>9607793455</v>
      </c>
      <c r="D46" s="415" t="s">
        <v>550</v>
      </c>
      <c r="E46" s="421" t="s">
        <v>521</v>
      </c>
      <c r="F46" s="417" t="s">
        <v>691</v>
      </c>
      <c r="G46" s="418" t="s">
        <v>774</v>
      </c>
      <c r="H46" s="450">
        <v>0</v>
      </c>
      <c r="I46" s="479">
        <v>186.39</v>
      </c>
      <c r="J46" s="450">
        <v>0</v>
      </c>
      <c r="K46" s="439">
        <v>210.18</v>
      </c>
      <c r="L46" s="451">
        <v>24.24</v>
      </c>
      <c r="M46" s="452">
        <f t="shared" si="0"/>
        <v>185.94</v>
      </c>
      <c r="N46" s="450">
        <v>0</v>
      </c>
      <c r="O46" s="453">
        <v>0</v>
      </c>
      <c r="P46" s="450">
        <f t="shared" si="1"/>
        <v>0</v>
      </c>
      <c r="Q46" s="450">
        <v>338.54016624292456</v>
      </c>
      <c r="R46" s="453">
        <v>72.72</v>
      </c>
      <c r="S46" s="450">
        <f t="shared" si="2"/>
        <v>265.82016624292453</v>
      </c>
      <c r="T46" s="450">
        <v>0</v>
      </c>
      <c r="U46" s="450">
        <v>0</v>
      </c>
      <c r="V46" s="450">
        <f t="shared" si="3"/>
        <v>0</v>
      </c>
      <c r="W46" s="446"/>
      <c r="X46" s="450">
        <v>0</v>
      </c>
      <c r="Y46" s="450">
        <v>0</v>
      </c>
      <c r="Z46" s="450">
        <v>0</v>
      </c>
      <c r="AA46" s="450"/>
      <c r="AB46" s="450">
        <f t="shared" si="4"/>
        <v>638.15016624292457</v>
      </c>
    </row>
    <row r="47" spans="1:28" s="375" customFormat="1">
      <c r="A47" s="384" t="s">
        <v>864</v>
      </c>
      <c r="B47" s="449" t="s">
        <v>516</v>
      </c>
      <c r="C47" s="423">
        <v>9630838486</v>
      </c>
      <c r="D47" s="428" t="s">
        <v>551</v>
      </c>
      <c r="E47" s="421" t="s">
        <v>519</v>
      </c>
      <c r="F47" s="422" t="s">
        <v>692</v>
      </c>
      <c r="G47" s="418" t="s">
        <v>774</v>
      </c>
      <c r="H47" s="450">
        <v>0</v>
      </c>
      <c r="I47" s="479">
        <v>540.23</v>
      </c>
      <c r="J47" s="450">
        <v>0</v>
      </c>
      <c r="K47" s="439">
        <v>210.18</v>
      </c>
      <c r="L47" s="451">
        <v>14.18</v>
      </c>
      <c r="M47" s="452">
        <f t="shared" si="0"/>
        <v>196</v>
      </c>
      <c r="N47" s="450">
        <v>0</v>
      </c>
      <c r="O47" s="453">
        <v>0</v>
      </c>
      <c r="P47" s="450">
        <f t="shared" si="1"/>
        <v>0</v>
      </c>
      <c r="Q47" s="450">
        <v>0</v>
      </c>
      <c r="R47" s="453">
        <v>0</v>
      </c>
      <c r="S47" s="450">
        <f t="shared" si="2"/>
        <v>0</v>
      </c>
      <c r="T47" s="450">
        <v>0</v>
      </c>
      <c r="U47" s="450">
        <v>0</v>
      </c>
      <c r="V47" s="450">
        <f t="shared" si="3"/>
        <v>0</v>
      </c>
      <c r="W47" s="446"/>
      <c r="X47" s="450">
        <v>0</v>
      </c>
      <c r="Y47" s="450">
        <v>0</v>
      </c>
      <c r="Z47" s="450">
        <v>0</v>
      </c>
      <c r="AA47" s="450"/>
      <c r="AB47" s="450">
        <f t="shared" si="4"/>
        <v>736.23</v>
      </c>
    </row>
    <row r="48" spans="1:28" s="375" customFormat="1">
      <c r="A48" s="384" t="s">
        <v>864</v>
      </c>
      <c r="B48" s="449" t="s">
        <v>516</v>
      </c>
      <c r="C48" s="414">
        <v>7218074456</v>
      </c>
      <c r="D48" s="429" t="s">
        <v>552</v>
      </c>
      <c r="E48" s="421" t="s">
        <v>519</v>
      </c>
      <c r="F48" s="422" t="s">
        <v>674</v>
      </c>
      <c r="G48" s="418" t="s">
        <v>774</v>
      </c>
      <c r="H48" s="450">
        <v>0</v>
      </c>
      <c r="I48" s="479">
        <v>37.86</v>
      </c>
      <c r="J48" s="450">
        <v>0</v>
      </c>
      <c r="K48" s="439">
        <v>210.16</v>
      </c>
      <c r="L48" s="451">
        <v>0</v>
      </c>
      <c r="M48" s="452">
        <f t="shared" si="0"/>
        <v>210.16</v>
      </c>
      <c r="N48" s="450">
        <v>0</v>
      </c>
      <c r="O48" s="453">
        <v>0</v>
      </c>
      <c r="P48" s="450">
        <f t="shared" si="1"/>
        <v>0</v>
      </c>
      <c r="Q48" s="450">
        <v>340.7</v>
      </c>
      <c r="R48" s="453">
        <v>330.24</v>
      </c>
      <c r="S48" s="450">
        <f t="shared" si="2"/>
        <v>10.45999999999998</v>
      </c>
      <c r="T48" s="450">
        <v>0</v>
      </c>
      <c r="U48" s="450">
        <v>0</v>
      </c>
      <c r="V48" s="450">
        <f t="shared" si="3"/>
        <v>0</v>
      </c>
      <c r="W48" s="446"/>
      <c r="X48" s="450">
        <v>0</v>
      </c>
      <c r="Y48" s="450">
        <v>0</v>
      </c>
      <c r="Z48" s="450">
        <v>0</v>
      </c>
      <c r="AA48" s="450"/>
      <c r="AB48" s="450">
        <f t="shared" si="4"/>
        <v>258.47999999999996</v>
      </c>
    </row>
    <row r="49" spans="1:28" s="375" customFormat="1">
      <c r="A49" s="384" t="s">
        <v>864</v>
      </c>
      <c r="B49" s="449" t="s">
        <v>516</v>
      </c>
      <c r="C49" s="414">
        <v>13600688480</v>
      </c>
      <c r="D49" s="415" t="s">
        <v>553</v>
      </c>
      <c r="E49" s="421" t="s">
        <v>521</v>
      </c>
      <c r="F49" s="430" t="s">
        <v>691</v>
      </c>
      <c r="G49" s="418" t="s">
        <v>774</v>
      </c>
      <c r="H49" s="450">
        <v>0</v>
      </c>
      <c r="I49" s="479">
        <v>107.14</v>
      </c>
      <c r="J49" s="450">
        <v>0</v>
      </c>
      <c r="K49" s="439">
        <v>210.16</v>
      </c>
      <c r="L49" s="451">
        <v>24.24</v>
      </c>
      <c r="M49" s="452">
        <f t="shared" si="0"/>
        <v>185.92</v>
      </c>
      <c r="N49" s="450">
        <v>0</v>
      </c>
      <c r="O49" s="453">
        <v>0</v>
      </c>
      <c r="P49" s="450">
        <f t="shared" si="1"/>
        <v>0</v>
      </c>
      <c r="Q49" s="450">
        <v>486.65148897420403</v>
      </c>
      <c r="R49" s="453">
        <v>72.72</v>
      </c>
      <c r="S49" s="450">
        <f t="shared" si="2"/>
        <v>413.93148897420406</v>
      </c>
      <c r="T49" s="450">
        <v>0</v>
      </c>
      <c r="U49" s="450">
        <v>0</v>
      </c>
      <c r="V49" s="450">
        <f t="shared" si="3"/>
        <v>0</v>
      </c>
      <c r="W49" s="446"/>
      <c r="X49" s="450">
        <v>0</v>
      </c>
      <c r="Y49" s="450">
        <v>0</v>
      </c>
      <c r="Z49" s="450">
        <v>0</v>
      </c>
      <c r="AA49" s="450"/>
      <c r="AB49" s="450">
        <f t="shared" si="4"/>
        <v>706.991488974204</v>
      </c>
    </row>
    <row r="50" spans="1:28" s="375" customFormat="1">
      <c r="A50" s="384" t="s">
        <v>864</v>
      </c>
      <c r="B50" s="449" t="s">
        <v>516</v>
      </c>
      <c r="C50" s="414">
        <v>3984331436</v>
      </c>
      <c r="D50" s="415" t="s">
        <v>554</v>
      </c>
      <c r="E50" s="421" t="s">
        <v>519</v>
      </c>
      <c r="F50" s="417" t="s">
        <v>678</v>
      </c>
      <c r="G50" s="418" t="s">
        <v>774</v>
      </c>
      <c r="H50" s="450">
        <v>0</v>
      </c>
      <c r="I50" s="479">
        <v>211.54</v>
      </c>
      <c r="J50" s="450">
        <v>0</v>
      </c>
      <c r="K50" s="439">
        <v>210.16</v>
      </c>
      <c r="L50" s="451">
        <v>3.3</v>
      </c>
      <c r="M50" s="452">
        <f t="shared" si="0"/>
        <v>206.85999999999999</v>
      </c>
      <c r="N50" s="450">
        <v>0</v>
      </c>
      <c r="O50" s="453">
        <v>0</v>
      </c>
      <c r="P50" s="450">
        <f t="shared" si="1"/>
        <v>0</v>
      </c>
      <c r="Q50" s="450">
        <v>0</v>
      </c>
      <c r="R50" s="453">
        <v>0</v>
      </c>
      <c r="S50" s="450">
        <f t="shared" si="2"/>
        <v>0</v>
      </c>
      <c r="T50" s="450">
        <v>0</v>
      </c>
      <c r="U50" s="450">
        <v>0</v>
      </c>
      <c r="V50" s="450">
        <f t="shared" si="3"/>
        <v>0</v>
      </c>
      <c r="W50" s="446"/>
      <c r="X50" s="450">
        <v>0</v>
      </c>
      <c r="Y50" s="450">
        <v>0</v>
      </c>
      <c r="Z50" s="450">
        <v>0</v>
      </c>
      <c r="AA50" s="450"/>
      <c r="AB50" s="450">
        <f t="shared" si="4"/>
        <v>418.4</v>
      </c>
    </row>
    <row r="51" spans="1:28" s="375" customFormat="1">
      <c r="A51" s="384" t="s">
        <v>864</v>
      </c>
      <c r="B51" s="449" t="s">
        <v>516</v>
      </c>
      <c r="C51" s="423">
        <v>798726466</v>
      </c>
      <c r="D51" s="424" t="s">
        <v>555</v>
      </c>
      <c r="E51" s="421" t="s">
        <v>519</v>
      </c>
      <c r="F51" s="417" t="s">
        <v>633</v>
      </c>
      <c r="G51" s="418" t="s">
        <v>774</v>
      </c>
      <c r="H51" s="450">
        <v>0</v>
      </c>
      <c r="I51" s="479">
        <v>259.54000000000002</v>
      </c>
      <c r="J51" s="450">
        <v>0</v>
      </c>
      <c r="K51" s="439">
        <v>210.16</v>
      </c>
      <c r="L51" s="451">
        <v>17.760000000000002</v>
      </c>
      <c r="M51" s="452">
        <f t="shared" si="0"/>
        <v>192.4</v>
      </c>
      <c r="N51" s="450">
        <v>0</v>
      </c>
      <c r="O51" s="453">
        <v>0</v>
      </c>
      <c r="P51" s="450">
        <f t="shared" si="1"/>
        <v>0</v>
      </c>
      <c r="Q51" s="450">
        <v>0</v>
      </c>
      <c r="R51" s="453">
        <v>0</v>
      </c>
      <c r="S51" s="450">
        <f t="shared" si="2"/>
        <v>0</v>
      </c>
      <c r="T51" s="450">
        <v>0</v>
      </c>
      <c r="U51" s="450">
        <v>0</v>
      </c>
      <c r="V51" s="450">
        <f t="shared" si="3"/>
        <v>0</v>
      </c>
      <c r="W51" s="446"/>
      <c r="X51" s="450">
        <v>0</v>
      </c>
      <c r="Y51" s="450">
        <v>0</v>
      </c>
      <c r="Z51" s="450">
        <v>0</v>
      </c>
      <c r="AA51" s="450"/>
      <c r="AB51" s="450">
        <f t="shared" si="4"/>
        <v>451.94000000000005</v>
      </c>
    </row>
    <row r="52" spans="1:28" s="375" customFormat="1">
      <c r="A52" s="384" t="s">
        <v>864</v>
      </c>
      <c r="B52" s="449" t="s">
        <v>516</v>
      </c>
      <c r="C52" s="414">
        <v>8771945482</v>
      </c>
      <c r="D52" s="415" t="s">
        <v>556</v>
      </c>
      <c r="E52" s="421" t="s">
        <v>519</v>
      </c>
      <c r="F52" s="417" t="s">
        <v>693</v>
      </c>
      <c r="G52" s="418" t="s">
        <v>774</v>
      </c>
      <c r="H52" s="450">
        <v>0</v>
      </c>
      <c r="I52" s="479">
        <v>185.49</v>
      </c>
      <c r="J52" s="450">
        <v>0</v>
      </c>
      <c r="K52" s="439">
        <v>210.16</v>
      </c>
      <c r="L52" s="451">
        <v>41.52</v>
      </c>
      <c r="M52" s="452">
        <f t="shared" si="0"/>
        <v>168.64</v>
      </c>
      <c r="N52" s="450">
        <v>0</v>
      </c>
      <c r="O52" s="453">
        <v>0</v>
      </c>
      <c r="P52" s="450">
        <f t="shared" si="1"/>
        <v>0</v>
      </c>
      <c r="Q52" s="450">
        <v>193.61700944253013</v>
      </c>
      <c r="R52" s="453">
        <v>124.57</v>
      </c>
      <c r="S52" s="450">
        <f t="shared" si="2"/>
        <v>69.04700944253014</v>
      </c>
      <c r="T52" s="450">
        <v>0</v>
      </c>
      <c r="U52" s="450">
        <v>0</v>
      </c>
      <c r="V52" s="450">
        <f t="shared" si="3"/>
        <v>0</v>
      </c>
      <c r="W52" s="446"/>
      <c r="X52" s="450">
        <v>0</v>
      </c>
      <c r="Y52" s="450">
        <v>0</v>
      </c>
      <c r="Z52" s="450">
        <v>0</v>
      </c>
      <c r="AA52" s="450"/>
      <c r="AB52" s="450">
        <f t="shared" si="4"/>
        <v>423.17700944253011</v>
      </c>
    </row>
    <row r="53" spans="1:28" s="375" customFormat="1">
      <c r="A53" s="384" t="s">
        <v>864</v>
      </c>
      <c r="B53" s="449" t="s">
        <v>516</v>
      </c>
      <c r="C53" s="414">
        <v>7190729488</v>
      </c>
      <c r="D53" s="415" t="s">
        <v>557</v>
      </c>
      <c r="E53" s="421" t="s">
        <v>521</v>
      </c>
      <c r="F53" s="417" t="s">
        <v>675</v>
      </c>
      <c r="G53" s="418" t="s">
        <v>774</v>
      </c>
      <c r="H53" s="450">
        <v>0</v>
      </c>
      <c r="I53" s="479">
        <v>116.35</v>
      </c>
      <c r="J53" s="450">
        <v>0</v>
      </c>
      <c r="K53" s="439">
        <v>210.16</v>
      </c>
      <c r="L53" s="451">
        <v>24.24</v>
      </c>
      <c r="M53" s="452">
        <f t="shared" si="0"/>
        <v>185.92</v>
      </c>
      <c r="N53" s="450">
        <v>0</v>
      </c>
      <c r="O53" s="453">
        <v>0</v>
      </c>
      <c r="P53" s="450">
        <f t="shared" si="1"/>
        <v>0</v>
      </c>
      <c r="Q53" s="450">
        <v>0</v>
      </c>
      <c r="R53" s="453">
        <v>0</v>
      </c>
      <c r="S53" s="450">
        <f t="shared" si="2"/>
        <v>0</v>
      </c>
      <c r="T53" s="450">
        <v>0</v>
      </c>
      <c r="U53" s="450">
        <v>0</v>
      </c>
      <c r="V53" s="450">
        <f t="shared" si="3"/>
        <v>0</v>
      </c>
      <c r="W53" s="446"/>
      <c r="X53" s="450">
        <v>0</v>
      </c>
      <c r="Y53" s="450">
        <v>0</v>
      </c>
      <c r="Z53" s="450">
        <v>0</v>
      </c>
      <c r="AA53" s="450"/>
      <c r="AB53" s="450">
        <f t="shared" si="4"/>
        <v>302.27</v>
      </c>
    </row>
    <row r="54" spans="1:28" s="375" customFormat="1">
      <c r="A54" s="384" t="s">
        <v>864</v>
      </c>
      <c r="B54" s="449" t="s">
        <v>516</v>
      </c>
      <c r="C54" s="414">
        <v>3482060460</v>
      </c>
      <c r="D54" s="415" t="s">
        <v>558</v>
      </c>
      <c r="E54" s="421" t="s">
        <v>521</v>
      </c>
      <c r="F54" s="417" t="s">
        <v>690</v>
      </c>
      <c r="G54" s="418" t="s">
        <v>774</v>
      </c>
      <c r="H54" s="450">
        <v>0</v>
      </c>
      <c r="I54" s="479">
        <v>139.63</v>
      </c>
      <c r="J54" s="450">
        <v>0</v>
      </c>
      <c r="K54" s="439">
        <v>210.18</v>
      </c>
      <c r="L54" s="451">
        <v>27.37</v>
      </c>
      <c r="M54" s="452">
        <f t="shared" si="0"/>
        <v>182.81</v>
      </c>
      <c r="N54" s="450">
        <v>0</v>
      </c>
      <c r="O54" s="453">
        <v>0</v>
      </c>
      <c r="P54" s="450">
        <f t="shared" si="1"/>
        <v>0</v>
      </c>
      <c r="Q54" s="450">
        <v>181.44867195069537</v>
      </c>
      <c r="R54" s="453">
        <v>82.1</v>
      </c>
      <c r="S54" s="450">
        <f t="shared" si="2"/>
        <v>99.348671950695376</v>
      </c>
      <c r="T54" s="450">
        <v>0</v>
      </c>
      <c r="U54" s="450">
        <v>0</v>
      </c>
      <c r="V54" s="450">
        <f t="shared" si="3"/>
        <v>0</v>
      </c>
      <c r="W54" s="446"/>
      <c r="X54" s="450">
        <v>0</v>
      </c>
      <c r="Y54" s="450">
        <v>0</v>
      </c>
      <c r="Z54" s="450">
        <v>0</v>
      </c>
      <c r="AA54" s="450"/>
      <c r="AB54" s="450">
        <f t="shared" si="4"/>
        <v>421.7886719506954</v>
      </c>
    </row>
    <row r="55" spans="1:28" s="375" customFormat="1">
      <c r="A55" s="384" t="s">
        <v>864</v>
      </c>
      <c r="B55" s="449" t="s">
        <v>516</v>
      </c>
      <c r="C55" s="414">
        <v>39960544400</v>
      </c>
      <c r="D55" s="415" t="s">
        <v>559</v>
      </c>
      <c r="E55" s="421" t="s">
        <v>519</v>
      </c>
      <c r="F55" s="417" t="s">
        <v>633</v>
      </c>
      <c r="G55" s="418" t="s">
        <v>774</v>
      </c>
      <c r="H55" s="450">
        <v>0</v>
      </c>
      <c r="I55" s="479">
        <v>265.23</v>
      </c>
      <c r="J55" s="450">
        <v>0</v>
      </c>
      <c r="K55" s="439">
        <v>210.16</v>
      </c>
      <c r="L55" s="451">
        <v>0</v>
      </c>
      <c r="M55" s="452">
        <f t="shared" si="0"/>
        <v>210.16</v>
      </c>
      <c r="N55" s="450">
        <v>0</v>
      </c>
      <c r="O55" s="453">
        <v>0</v>
      </c>
      <c r="P55" s="450">
        <f t="shared" si="1"/>
        <v>0</v>
      </c>
      <c r="Q55" s="450">
        <v>0</v>
      </c>
      <c r="R55" s="453">
        <v>0</v>
      </c>
      <c r="S55" s="450">
        <f t="shared" si="2"/>
        <v>0</v>
      </c>
      <c r="T55" s="450">
        <v>0</v>
      </c>
      <c r="U55" s="450">
        <v>0</v>
      </c>
      <c r="V55" s="450">
        <f t="shared" si="3"/>
        <v>0</v>
      </c>
      <c r="W55" s="446"/>
      <c r="X55" s="450">
        <v>0</v>
      </c>
      <c r="Y55" s="450">
        <v>0</v>
      </c>
      <c r="Z55" s="450">
        <v>0</v>
      </c>
      <c r="AA55" s="450"/>
      <c r="AB55" s="450">
        <f t="shared" si="4"/>
        <v>475.39</v>
      </c>
    </row>
    <row r="56" spans="1:28" s="375" customFormat="1">
      <c r="A56" s="384" t="s">
        <v>864</v>
      </c>
      <c r="B56" s="449" t="s">
        <v>516</v>
      </c>
      <c r="C56" s="414">
        <v>6657901470</v>
      </c>
      <c r="D56" s="415" t="s">
        <v>560</v>
      </c>
      <c r="E56" s="421" t="s">
        <v>519</v>
      </c>
      <c r="F56" s="422" t="s">
        <v>674</v>
      </c>
      <c r="G56" s="418" t="s">
        <v>774</v>
      </c>
      <c r="H56" s="450">
        <v>0</v>
      </c>
      <c r="I56" s="479">
        <v>119.59</v>
      </c>
      <c r="J56" s="450">
        <v>0</v>
      </c>
      <c r="K56" s="439">
        <v>210.16</v>
      </c>
      <c r="L56" s="451">
        <v>25.05</v>
      </c>
      <c r="M56" s="452">
        <f t="shared" si="0"/>
        <v>185.10999999999999</v>
      </c>
      <c r="N56" s="450">
        <v>0</v>
      </c>
      <c r="O56" s="453">
        <v>0</v>
      </c>
      <c r="P56" s="450">
        <f t="shared" si="1"/>
        <v>0</v>
      </c>
      <c r="Q56" s="450">
        <v>278.2212969910662</v>
      </c>
      <c r="R56" s="453">
        <v>75.150000000000006</v>
      </c>
      <c r="S56" s="450">
        <f t="shared" si="2"/>
        <v>203.07129699106619</v>
      </c>
      <c r="T56" s="450">
        <v>0</v>
      </c>
      <c r="U56" s="450">
        <v>0</v>
      </c>
      <c r="V56" s="450">
        <f t="shared" si="3"/>
        <v>0</v>
      </c>
      <c r="W56" s="446"/>
      <c r="X56" s="450">
        <v>0</v>
      </c>
      <c r="Y56" s="450">
        <v>0</v>
      </c>
      <c r="Z56" s="450">
        <v>0</v>
      </c>
      <c r="AA56" s="450"/>
      <c r="AB56" s="450">
        <f t="shared" si="4"/>
        <v>507.77129699106615</v>
      </c>
    </row>
    <row r="57" spans="1:28" s="376" customFormat="1">
      <c r="A57" s="384" t="s">
        <v>864</v>
      </c>
      <c r="B57" s="449" t="s">
        <v>516</v>
      </c>
      <c r="C57" s="414">
        <v>10274174421</v>
      </c>
      <c r="D57" s="415" t="s">
        <v>561</v>
      </c>
      <c r="E57" s="421" t="s">
        <v>521</v>
      </c>
      <c r="F57" s="417" t="s">
        <v>681</v>
      </c>
      <c r="G57" s="418" t="s">
        <v>774</v>
      </c>
      <c r="H57" s="450">
        <v>0</v>
      </c>
      <c r="I57" s="479">
        <v>116.35</v>
      </c>
      <c r="J57" s="450">
        <v>0</v>
      </c>
      <c r="K57" s="439">
        <v>210.16</v>
      </c>
      <c r="L57" s="451">
        <v>24.24</v>
      </c>
      <c r="M57" s="452">
        <f t="shared" si="0"/>
        <v>185.92</v>
      </c>
      <c r="N57" s="450">
        <v>0</v>
      </c>
      <c r="O57" s="453">
        <v>0</v>
      </c>
      <c r="P57" s="450">
        <f t="shared" si="1"/>
        <v>0</v>
      </c>
      <c r="Q57" s="450">
        <v>310.61552316983443</v>
      </c>
      <c r="R57" s="453">
        <v>72.72</v>
      </c>
      <c r="S57" s="450">
        <f t="shared" si="2"/>
        <v>237.89552316983443</v>
      </c>
      <c r="T57" s="450">
        <v>0</v>
      </c>
      <c r="U57" s="450">
        <v>0</v>
      </c>
      <c r="V57" s="450">
        <f t="shared" si="3"/>
        <v>0</v>
      </c>
      <c r="W57" s="446"/>
      <c r="X57" s="450">
        <v>0</v>
      </c>
      <c r="Y57" s="450">
        <v>0</v>
      </c>
      <c r="Z57" s="450">
        <v>0</v>
      </c>
      <c r="AA57" s="450"/>
      <c r="AB57" s="450">
        <f t="shared" si="4"/>
        <v>540.16552316983439</v>
      </c>
    </row>
    <row r="58" spans="1:28" s="377" customFormat="1">
      <c r="A58" s="384" t="s">
        <v>864</v>
      </c>
      <c r="B58" s="449" t="s">
        <v>516</v>
      </c>
      <c r="C58" s="414">
        <v>8625628486</v>
      </c>
      <c r="D58" s="415" t="s">
        <v>562</v>
      </c>
      <c r="E58" s="421" t="s">
        <v>521</v>
      </c>
      <c r="F58" s="422" t="s">
        <v>694</v>
      </c>
      <c r="G58" s="418" t="s">
        <v>774</v>
      </c>
      <c r="H58" s="450">
        <v>0</v>
      </c>
      <c r="I58" s="479">
        <v>131.38999999999999</v>
      </c>
      <c r="J58" s="450">
        <v>0</v>
      </c>
      <c r="K58" s="439">
        <v>210.16</v>
      </c>
      <c r="L58" s="451">
        <v>28</v>
      </c>
      <c r="M58" s="452">
        <f t="shared" si="0"/>
        <v>182.16</v>
      </c>
      <c r="N58" s="450">
        <v>0</v>
      </c>
      <c r="O58" s="453">
        <v>0</v>
      </c>
      <c r="P58" s="450">
        <f t="shared" si="1"/>
        <v>0</v>
      </c>
      <c r="Q58" s="450">
        <v>486.65148897420403</v>
      </c>
      <c r="R58" s="453">
        <v>84</v>
      </c>
      <c r="S58" s="450">
        <f t="shared" si="2"/>
        <v>402.65148897420403</v>
      </c>
      <c r="T58" s="450">
        <v>69.430000000000007</v>
      </c>
      <c r="U58" s="450">
        <v>0</v>
      </c>
      <c r="V58" s="450">
        <f t="shared" si="3"/>
        <v>69.430000000000007</v>
      </c>
      <c r="W58" s="446" t="s">
        <v>512</v>
      </c>
      <c r="X58" s="450">
        <v>0</v>
      </c>
      <c r="Y58" s="450">
        <v>0</v>
      </c>
      <c r="Z58" s="450">
        <v>0</v>
      </c>
      <c r="AA58" s="450"/>
      <c r="AB58" s="450">
        <f t="shared" si="4"/>
        <v>785.63148897420399</v>
      </c>
    </row>
    <row r="59" spans="1:28" s="377" customFormat="1">
      <c r="A59" s="384" t="s">
        <v>864</v>
      </c>
      <c r="B59" s="449" t="s">
        <v>516</v>
      </c>
      <c r="C59" s="414">
        <v>810359421</v>
      </c>
      <c r="D59" s="415" t="s">
        <v>563</v>
      </c>
      <c r="E59" s="421" t="s">
        <v>519</v>
      </c>
      <c r="F59" s="417" t="s">
        <v>693</v>
      </c>
      <c r="G59" s="418" t="s">
        <v>774</v>
      </c>
      <c r="H59" s="450">
        <v>0</v>
      </c>
      <c r="I59" s="479">
        <v>372.89</v>
      </c>
      <c r="J59" s="450">
        <v>0</v>
      </c>
      <c r="K59" s="439">
        <v>210.16</v>
      </c>
      <c r="L59" s="451">
        <v>41.52</v>
      </c>
      <c r="M59" s="452">
        <f t="shared" si="0"/>
        <v>168.64</v>
      </c>
      <c r="N59" s="450">
        <v>0</v>
      </c>
      <c r="O59" s="453">
        <v>0</v>
      </c>
      <c r="P59" s="450">
        <f t="shared" si="1"/>
        <v>0</v>
      </c>
      <c r="Q59" s="450">
        <v>0</v>
      </c>
      <c r="R59" s="453">
        <v>0</v>
      </c>
      <c r="S59" s="450">
        <f t="shared" si="2"/>
        <v>0</v>
      </c>
      <c r="T59" s="450">
        <v>0</v>
      </c>
      <c r="U59" s="450">
        <v>0</v>
      </c>
      <c r="V59" s="450">
        <f t="shared" si="3"/>
        <v>0</v>
      </c>
      <c r="W59" s="446"/>
      <c r="X59" s="450">
        <v>0</v>
      </c>
      <c r="Y59" s="450">
        <v>0</v>
      </c>
      <c r="Z59" s="450">
        <v>0</v>
      </c>
      <c r="AA59" s="450"/>
      <c r="AB59" s="450">
        <f t="shared" si="4"/>
        <v>541.53</v>
      </c>
    </row>
    <row r="60" spans="1:28" s="377" customFormat="1">
      <c r="A60" s="384" t="s">
        <v>864</v>
      </c>
      <c r="B60" s="449" t="s">
        <v>516</v>
      </c>
      <c r="C60" s="414">
        <v>8031934401</v>
      </c>
      <c r="D60" s="415" t="s">
        <v>695</v>
      </c>
      <c r="E60" s="421" t="s">
        <v>519</v>
      </c>
      <c r="F60" s="417" t="s">
        <v>633</v>
      </c>
      <c r="G60" s="418" t="s">
        <v>774</v>
      </c>
      <c r="H60" s="450">
        <v>0</v>
      </c>
      <c r="I60" s="479">
        <v>265.26</v>
      </c>
      <c r="J60" s="450">
        <v>0</v>
      </c>
      <c r="K60" s="439">
        <v>210.16</v>
      </c>
      <c r="L60" s="451">
        <v>17.760000000000002</v>
      </c>
      <c r="M60" s="452">
        <f t="shared" si="0"/>
        <v>192.4</v>
      </c>
      <c r="N60" s="450">
        <v>0</v>
      </c>
      <c r="O60" s="453">
        <v>0</v>
      </c>
      <c r="P60" s="450">
        <f t="shared" si="1"/>
        <v>0</v>
      </c>
      <c r="Q60" s="450">
        <v>0</v>
      </c>
      <c r="R60" s="453">
        <v>0</v>
      </c>
      <c r="S60" s="450">
        <f t="shared" si="2"/>
        <v>0</v>
      </c>
      <c r="T60" s="450">
        <v>0</v>
      </c>
      <c r="U60" s="450">
        <v>0</v>
      </c>
      <c r="V60" s="450">
        <f t="shared" si="3"/>
        <v>0</v>
      </c>
      <c r="W60" s="446"/>
      <c r="X60" s="450">
        <v>0</v>
      </c>
      <c r="Y60" s="450">
        <v>0</v>
      </c>
      <c r="Z60" s="450">
        <v>0</v>
      </c>
      <c r="AA60" s="450"/>
      <c r="AB60" s="450">
        <f t="shared" si="4"/>
        <v>457.65999999999997</v>
      </c>
    </row>
    <row r="61" spans="1:28" s="377" customFormat="1">
      <c r="A61" s="384" t="s">
        <v>864</v>
      </c>
      <c r="B61" s="449" t="s">
        <v>516</v>
      </c>
      <c r="C61" s="414">
        <v>4620775436</v>
      </c>
      <c r="D61" s="415" t="s">
        <v>790</v>
      </c>
      <c r="E61" s="421" t="s">
        <v>519</v>
      </c>
      <c r="F61" s="417" t="s">
        <v>692</v>
      </c>
      <c r="G61" s="418" t="s">
        <v>774</v>
      </c>
      <c r="H61" s="450">
        <v>0</v>
      </c>
      <c r="I61" s="479">
        <v>90.39</v>
      </c>
      <c r="J61" s="450">
        <v>0</v>
      </c>
      <c r="K61" s="439">
        <v>210.18</v>
      </c>
      <c r="L61" s="451">
        <v>5.0999999999999996</v>
      </c>
      <c r="M61" s="452">
        <f t="shared" si="0"/>
        <v>205.08</v>
      </c>
      <c r="N61" s="450">
        <v>0</v>
      </c>
      <c r="O61" s="453">
        <v>0</v>
      </c>
      <c r="P61" s="450">
        <f t="shared" si="1"/>
        <v>0</v>
      </c>
      <c r="Q61" s="450">
        <v>0</v>
      </c>
      <c r="R61" s="453">
        <v>0</v>
      </c>
      <c r="S61" s="450">
        <f t="shared" si="2"/>
        <v>0</v>
      </c>
      <c r="T61" s="450">
        <v>0</v>
      </c>
      <c r="U61" s="450">
        <v>0</v>
      </c>
      <c r="V61" s="450">
        <f t="shared" si="3"/>
        <v>0</v>
      </c>
      <c r="W61" s="446"/>
      <c r="X61" s="450">
        <v>0</v>
      </c>
      <c r="Y61" s="450">
        <v>0</v>
      </c>
      <c r="Z61" s="450">
        <v>0</v>
      </c>
      <c r="AA61" s="450"/>
      <c r="AB61" s="450">
        <f t="shared" si="4"/>
        <v>295.47000000000003</v>
      </c>
    </row>
    <row r="62" spans="1:28" s="377" customFormat="1">
      <c r="A62" s="384" t="s">
        <v>864</v>
      </c>
      <c r="B62" s="449" t="s">
        <v>516</v>
      </c>
      <c r="C62" s="423">
        <v>61087300487</v>
      </c>
      <c r="D62" s="426" t="s">
        <v>564</v>
      </c>
      <c r="E62" s="421" t="s">
        <v>519</v>
      </c>
      <c r="F62" s="422" t="s">
        <v>674</v>
      </c>
      <c r="G62" s="418" t="s">
        <v>774</v>
      </c>
      <c r="H62" s="450">
        <v>0</v>
      </c>
      <c r="I62" s="479">
        <v>119.59</v>
      </c>
      <c r="J62" s="450">
        <v>0</v>
      </c>
      <c r="K62" s="439">
        <v>210.16</v>
      </c>
      <c r="L62" s="451">
        <v>25.05</v>
      </c>
      <c r="M62" s="452">
        <f t="shared" si="0"/>
        <v>185.10999999999999</v>
      </c>
      <c r="N62" s="450">
        <v>0</v>
      </c>
      <c r="O62" s="453">
        <v>0</v>
      </c>
      <c r="P62" s="450">
        <f t="shared" si="1"/>
        <v>0</v>
      </c>
      <c r="Q62" s="450">
        <v>181.44867195069537</v>
      </c>
      <c r="R62" s="453">
        <v>75.150000000000006</v>
      </c>
      <c r="S62" s="450">
        <f t="shared" si="2"/>
        <v>106.29867195069536</v>
      </c>
      <c r="T62" s="450">
        <v>0</v>
      </c>
      <c r="U62" s="450">
        <v>0</v>
      </c>
      <c r="V62" s="450">
        <f t="shared" si="3"/>
        <v>0</v>
      </c>
      <c r="W62" s="446"/>
      <c r="X62" s="450">
        <v>0</v>
      </c>
      <c r="Y62" s="450">
        <v>0</v>
      </c>
      <c r="Z62" s="450">
        <v>0</v>
      </c>
      <c r="AA62" s="450"/>
      <c r="AB62" s="450">
        <f t="shared" si="4"/>
        <v>410.99867195069532</v>
      </c>
    </row>
    <row r="63" spans="1:28" s="377" customFormat="1">
      <c r="A63" s="384" t="s">
        <v>864</v>
      </c>
      <c r="B63" s="449" t="s">
        <v>516</v>
      </c>
      <c r="C63" s="414">
        <v>92120482420</v>
      </c>
      <c r="D63" s="415" t="s">
        <v>565</v>
      </c>
      <c r="E63" s="421" t="s">
        <v>519</v>
      </c>
      <c r="F63" s="430" t="s">
        <v>674</v>
      </c>
      <c r="G63" s="418" t="s">
        <v>774</v>
      </c>
      <c r="H63" s="450">
        <v>0</v>
      </c>
      <c r="I63" s="479">
        <v>127.58</v>
      </c>
      <c r="J63" s="450">
        <v>0</v>
      </c>
      <c r="K63" s="439">
        <v>210.18</v>
      </c>
      <c r="L63" s="451">
        <v>25.05</v>
      </c>
      <c r="M63" s="452">
        <f t="shared" si="0"/>
        <v>185.13</v>
      </c>
      <c r="N63" s="450">
        <v>0</v>
      </c>
      <c r="O63" s="453">
        <v>0</v>
      </c>
      <c r="P63" s="450">
        <f t="shared" si="1"/>
        <v>0</v>
      </c>
      <c r="Q63" s="450">
        <v>338.54016624292456</v>
      </c>
      <c r="R63" s="453">
        <v>75.150000000000006</v>
      </c>
      <c r="S63" s="450">
        <f t="shared" si="2"/>
        <v>263.39016624292458</v>
      </c>
      <c r="T63" s="450">
        <v>0</v>
      </c>
      <c r="U63" s="450">
        <v>0</v>
      </c>
      <c r="V63" s="450">
        <f t="shared" si="3"/>
        <v>0</v>
      </c>
      <c r="W63" s="446"/>
      <c r="X63" s="450">
        <v>0</v>
      </c>
      <c r="Y63" s="450">
        <v>0</v>
      </c>
      <c r="Z63" s="450">
        <v>0</v>
      </c>
      <c r="AA63" s="450"/>
      <c r="AB63" s="450">
        <f t="shared" si="4"/>
        <v>576.10016624292462</v>
      </c>
    </row>
    <row r="64" spans="1:28" s="377" customFormat="1">
      <c r="A64" s="384" t="s">
        <v>864</v>
      </c>
      <c r="B64" s="449" t="s">
        <v>516</v>
      </c>
      <c r="C64" s="423">
        <v>4995622403</v>
      </c>
      <c r="D64" s="426" t="s">
        <v>566</v>
      </c>
      <c r="E64" s="421" t="s">
        <v>519</v>
      </c>
      <c r="F64" s="417" t="s">
        <v>674</v>
      </c>
      <c r="G64" s="418" t="s">
        <v>774</v>
      </c>
      <c r="H64" s="450">
        <v>0</v>
      </c>
      <c r="I64" s="479">
        <v>122.59</v>
      </c>
      <c r="J64" s="450">
        <v>0</v>
      </c>
      <c r="K64" s="439">
        <v>210.16</v>
      </c>
      <c r="L64" s="451">
        <v>25.05</v>
      </c>
      <c r="M64" s="452">
        <f t="shared" si="0"/>
        <v>185.10999999999999</v>
      </c>
      <c r="N64" s="450">
        <v>0</v>
      </c>
      <c r="O64" s="453">
        <v>0</v>
      </c>
      <c r="P64" s="450">
        <f t="shared" si="1"/>
        <v>0</v>
      </c>
      <c r="Q64" s="450">
        <v>193.54525008074174</v>
      </c>
      <c r="R64" s="453">
        <v>75.150000000000006</v>
      </c>
      <c r="S64" s="450">
        <f t="shared" si="2"/>
        <v>118.39525008074173</v>
      </c>
      <c r="T64" s="450">
        <v>0</v>
      </c>
      <c r="U64" s="450">
        <v>0</v>
      </c>
      <c r="V64" s="450">
        <f t="shared" si="3"/>
        <v>0</v>
      </c>
      <c r="W64" s="446"/>
      <c r="X64" s="450">
        <v>0</v>
      </c>
      <c r="Y64" s="450">
        <v>0</v>
      </c>
      <c r="Z64" s="450">
        <v>0</v>
      </c>
      <c r="AA64" s="450"/>
      <c r="AB64" s="450">
        <f t="shared" si="4"/>
        <v>426.09525008074172</v>
      </c>
    </row>
    <row r="65" spans="1:28" s="377" customFormat="1">
      <c r="A65" s="384" t="s">
        <v>864</v>
      </c>
      <c r="B65" s="449" t="s">
        <v>516</v>
      </c>
      <c r="C65" s="423">
        <v>86566539468</v>
      </c>
      <c r="D65" s="426" t="s">
        <v>791</v>
      </c>
      <c r="E65" s="421" t="s">
        <v>521</v>
      </c>
      <c r="F65" s="417" t="s">
        <v>694</v>
      </c>
      <c r="G65" s="418" t="s">
        <v>774</v>
      </c>
      <c r="H65" s="450">
        <v>0</v>
      </c>
      <c r="I65" s="479">
        <v>70.069999999999993</v>
      </c>
      <c r="J65" s="450">
        <v>0</v>
      </c>
      <c r="K65" s="439">
        <v>210.16</v>
      </c>
      <c r="L65" s="451">
        <v>14.93</v>
      </c>
      <c r="M65" s="452">
        <f t="shared" si="0"/>
        <v>195.23</v>
      </c>
      <c r="N65" s="450">
        <v>0</v>
      </c>
      <c r="O65" s="453">
        <v>0</v>
      </c>
      <c r="P65" s="450">
        <f t="shared" si="1"/>
        <v>0</v>
      </c>
      <c r="Q65" s="450">
        <v>369.56</v>
      </c>
      <c r="R65" s="453">
        <v>44.8</v>
      </c>
      <c r="S65" s="450">
        <f t="shared" si="2"/>
        <v>324.76</v>
      </c>
      <c r="T65" s="450">
        <v>0</v>
      </c>
      <c r="U65" s="450">
        <v>0</v>
      </c>
      <c r="V65" s="450">
        <f t="shared" si="3"/>
        <v>0</v>
      </c>
      <c r="W65" s="446"/>
      <c r="X65" s="450">
        <v>0</v>
      </c>
      <c r="Y65" s="450">
        <v>0</v>
      </c>
      <c r="Z65" s="450">
        <v>0</v>
      </c>
      <c r="AA65" s="450"/>
      <c r="AB65" s="450">
        <f t="shared" si="4"/>
        <v>590.05999999999995</v>
      </c>
    </row>
    <row r="66" spans="1:28" s="377" customFormat="1">
      <c r="A66" s="384" t="s">
        <v>864</v>
      </c>
      <c r="B66" s="449" t="s">
        <v>516</v>
      </c>
      <c r="C66" s="414">
        <v>3825030407</v>
      </c>
      <c r="D66" s="415" t="s">
        <v>567</v>
      </c>
      <c r="E66" s="421" t="s">
        <v>519</v>
      </c>
      <c r="F66" s="417" t="s">
        <v>680</v>
      </c>
      <c r="G66" s="418" t="s">
        <v>774</v>
      </c>
      <c r="H66" s="450">
        <v>0</v>
      </c>
      <c r="I66" s="479">
        <v>129.58000000000001</v>
      </c>
      <c r="J66" s="450">
        <v>0</v>
      </c>
      <c r="K66" s="439">
        <v>210.16</v>
      </c>
      <c r="L66" s="451">
        <v>25.05</v>
      </c>
      <c r="M66" s="452">
        <f t="shared" ref="M66:M129" si="5">K66-L66</f>
        <v>185.10999999999999</v>
      </c>
      <c r="N66" s="450">
        <v>0</v>
      </c>
      <c r="O66" s="453">
        <v>0</v>
      </c>
      <c r="P66" s="450">
        <f t="shared" si="1"/>
        <v>0</v>
      </c>
      <c r="Q66" s="450">
        <v>0</v>
      </c>
      <c r="R66" s="453">
        <v>0</v>
      </c>
      <c r="S66" s="450">
        <f t="shared" si="2"/>
        <v>0</v>
      </c>
      <c r="T66" s="450">
        <v>0</v>
      </c>
      <c r="U66" s="450">
        <v>0</v>
      </c>
      <c r="V66" s="450">
        <f t="shared" si="3"/>
        <v>0</v>
      </c>
      <c r="W66" s="446"/>
      <c r="X66" s="450">
        <v>0</v>
      </c>
      <c r="Y66" s="450">
        <v>0</v>
      </c>
      <c r="Z66" s="450">
        <v>0</v>
      </c>
      <c r="AA66" s="450"/>
      <c r="AB66" s="450">
        <f t="shared" si="4"/>
        <v>314.69</v>
      </c>
    </row>
    <row r="67" spans="1:28" s="377" customFormat="1">
      <c r="A67" s="384" t="s">
        <v>864</v>
      </c>
      <c r="B67" s="449" t="s">
        <v>516</v>
      </c>
      <c r="C67" s="425">
        <v>3237239429</v>
      </c>
      <c r="D67" s="427" t="s">
        <v>568</v>
      </c>
      <c r="E67" s="421" t="s">
        <v>519</v>
      </c>
      <c r="F67" s="422" t="s">
        <v>678</v>
      </c>
      <c r="G67" s="418" t="s">
        <v>774</v>
      </c>
      <c r="H67" s="450">
        <v>0</v>
      </c>
      <c r="I67" s="479">
        <v>211.55</v>
      </c>
      <c r="J67" s="450">
        <v>0</v>
      </c>
      <c r="K67" s="439">
        <v>210.16</v>
      </c>
      <c r="L67" s="451">
        <v>3.3</v>
      </c>
      <c r="M67" s="452">
        <f t="shared" si="5"/>
        <v>206.85999999999999</v>
      </c>
      <c r="N67" s="450">
        <v>0</v>
      </c>
      <c r="O67" s="453">
        <v>0</v>
      </c>
      <c r="P67" s="450">
        <f t="shared" ref="P67:P130" si="6">N67-O67</f>
        <v>0</v>
      </c>
      <c r="Q67" s="450">
        <v>0</v>
      </c>
      <c r="R67" s="453">
        <v>0</v>
      </c>
      <c r="S67" s="450">
        <f t="shared" ref="S67:S130" si="7">Q67-R67</f>
        <v>0</v>
      </c>
      <c r="T67" s="450">
        <v>0</v>
      </c>
      <c r="U67" s="450">
        <v>0</v>
      </c>
      <c r="V67" s="450">
        <f t="shared" ref="V67:V98" si="8">T67-U67</f>
        <v>0</v>
      </c>
      <c r="W67" s="446"/>
      <c r="X67" s="450">
        <v>0</v>
      </c>
      <c r="Y67" s="450">
        <v>0</v>
      </c>
      <c r="Z67" s="450">
        <v>0</v>
      </c>
      <c r="AA67" s="450"/>
      <c r="AB67" s="450">
        <f t="shared" ref="AB67:AB130" si="9">SUM(Z67,V67,S67,P67,M67,J67,I67)</f>
        <v>418.40999999999997</v>
      </c>
    </row>
    <row r="68" spans="1:28" s="377" customFormat="1">
      <c r="A68" s="384" t="s">
        <v>864</v>
      </c>
      <c r="B68" s="449" t="s">
        <v>516</v>
      </c>
      <c r="C68" s="414">
        <v>7744363442</v>
      </c>
      <c r="D68" s="415" t="s">
        <v>569</v>
      </c>
      <c r="E68" s="421" t="s">
        <v>521</v>
      </c>
      <c r="F68" s="422" t="s">
        <v>681</v>
      </c>
      <c r="G68" s="418" t="s">
        <v>774</v>
      </c>
      <c r="H68" s="450">
        <v>0</v>
      </c>
      <c r="I68" s="479">
        <v>116.35</v>
      </c>
      <c r="J68" s="450">
        <v>0</v>
      </c>
      <c r="K68" s="439">
        <v>210.16</v>
      </c>
      <c r="L68" s="451">
        <v>24.24</v>
      </c>
      <c r="M68" s="452">
        <f t="shared" si="5"/>
        <v>185.92</v>
      </c>
      <c r="N68" s="450">
        <v>0</v>
      </c>
      <c r="O68" s="453">
        <v>0</v>
      </c>
      <c r="P68" s="450">
        <f t="shared" si="6"/>
        <v>0</v>
      </c>
      <c r="Q68" s="450">
        <v>383.81007219401323</v>
      </c>
      <c r="R68" s="453">
        <v>72.72</v>
      </c>
      <c r="S68" s="450">
        <f t="shared" si="7"/>
        <v>311.09007219401326</v>
      </c>
      <c r="T68" s="450">
        <v>0</v>
      </c>
      <c r="U68" s="450">
        <v>0</v>
      </c>
      <c r="V68" s="450">
        <f t="shared" si="8"/>
        <v>0</v>
      </c>
      <c r="W68" s="446"/>
      <c r="X68" s="450">
        <v>0</v>
      </c>
      <c r="Y68" s="450">
        <v>0</v>
      </c>
      <c r="Z68" s="450">
        <v>0</v>
      </c>
      <c r="AA68" s="450"/>
      <c r="AB68" s="450">
        <f t="shared" si="9"/>
        <v>613.36007219401324</v>
      </c>
    </row>
    <row r="69" spans="1:28" s="377" customFormat="1">
      <c r="A69" s="384" t="s">
        <v>864</v>
      </c>
      <c r="B69" s="449" t="s">
        <v>516</v>
      </c>
      <c r="C69" s="431">
        <v>10505042401</v>
      </c>
      <c r="D69" s="426" t="s">
        <v>570</v>
      </c>
      <c r="E69" s="421" t="s">
        <v>519</v>
      </c>
      <c r="F69" s="417" t="s">
        <v>674</v>
      </c>
      <c r="G69" s="418" t="s">
        <v>774</v>
      </c>
      <c r="H69" s="450">
        <v>0</v>
      </c>
      <c r="I69" s="479">
        <v>127.58</v>
      </c>
      <c r="J69" s="450">
        <v>0</v>
      </c>
      <c r="K69" s="439">
        <v>210.16</v>
      </c>
      <c r="L69" s="451">
        <v>25.05</v>
      </c>
      <c r="M69" s="452">
        <f t="shared" si="5"/>
        <v>185.10999999999999</v>
      </c>
      <c r="N69" s="450">
        <v>0</v>
      </c>
      <c r="O69" s="453">
        <v>0</v>
      </c>
      <c r="P69" s="450">
        <f t="shared" si="6"/>
        <v>0</v>
      </c>
      <c r="Q69" s="450">
        <v>193.54525008074174</v>
      </c>
      <c r="R69" s="453">
        <v>75.150000000000006</v>
      </c>
      <c r="S69" s="450">
        <f t="shared" si="7"/>
        <v>118.39525008074173</v>
      </c>
      <c r="T69" s="450">
        <v>0</v>
      </c>
      <c r="U69" s="450">
        <v>0</v>
      </c>
      <c r="V69" s="450">
        <f t="shared" si="8"/>
        <v>0</v>
      </c>
      <c r="W69" s="446"/>
      <c r="X69" s="450">
        <v>0</v>
      </c>
      <c r="Y69" s="450">
        <v>0</v>
      </c>
      <c r="Z69" s="450">
        <v>0</v>
      </c>
      <c r="AA69" s="450"/>
      <c r="AB69" s="450">
        <f t="shared" si="9"/>
        <v>431.08525008074167</v>
      </c>
    </row>
    <row r="70" spans="1:28" s="377" customFormat="1">
      <c r="A70" s="384" t="s">
        <v>864</v>
      </c>
      <c r="B70" s="449" t="s">
        <v>516</v>
      </c>
      <c r="C70" s="414">
        <v>7538262407</v>
      </c>
      <c r="D70" s="415" t="s">
        <v>571</v>
      </c>
      <c r="E70" s="421" t="s">
        <v>519</v>
      </c>
      <c r="F70" s="417" t="s">
        <v>692</v>
      </c>
      <c r="G70" s="418" t="s">
        <v>774</v>
      </c>
      <c r="H70" s="450">
        <v>0</v>
      </c>
      <c r="I70" s="479">
        <v>359.06</v>
      </c>
      <c r="J70" s="450">
        <v>0</v>
      </c>
      <c r="K70" s="439">
        <v>210.16</v>
      </c>
      <c r="L70" s="451">
        <v>17.010000000000002</v>
      </c>
      <c r="M70" s="452">
        <f t="shared" si="5"/>
        <v>193.15</v>
      </c>
      <c r="N70" s="450">
        <v>0</v>
      </c>
      <c r="O70" s="453">
        <v>0</v>
      </c>
      <c r="P70" s="450">
        <f t="shared" si="6"/>
        <v>0</v>
      </c>
      <c r="Q70" s="450">
        <v>0</v>
      </c>
      <c r="R70" s="453">
        <v>0</v>
      </c>
      <c r="S70" s="450">
        <f t="shared" si="7"/>
        <v>0</v>
      </c>
      <c r="T70" s="450">
        <v>148.24</v>
      </c>
      <c r="U70" s="450">
        <v>0</v>
      </c>
      <c r="V70" s="450">
        <f t="shared" si="8"/>
        <v>148.24</v>
      </c>
      <c r="W70" s="446" t="s">
        <v>512</v>
      </c>
      <c r="X70" s="450">
        <v>0</v>
      </c>
      <c r="Y70" s="450">
        <v>0</v>
      </c>
      <c r="Z70" s="450">
        <v>0</v>
      </c>
      <c r="AA70" s="450"/>
      <c r="AB70" s="450">
        <f t="shared" si="9"/>
        <v>700.45</v>
      </c>
    </row>
    <row r="71" spans="1:28" s="377" customFormat="1">
      <c r="A71" s="384" t="s">
        <v>864</v>
      </c>
      <c r="B71" s="449" t="s">
        <v>516</v>
      </c>
      <c r="C71" s="414">
        <v>3360673484</v>
      </c>
      <c r="D71" s="415" t="s">
        <v>572</v>
      </c>
      <c r="E71" s="421" t="s">
        <v>519</v>
      </c>
      <c r="F71" s="417" t="s">
        <v>674</v>
      </c>
      <c r="G71" s="418" t="s">
        <v>774</v>
      </c>
      <c r="H71" s="450">
        <v>0</v>
      </c>
      <c r="I71" s="479">
        <v>129.58000000000001</v>
      </c>
      <c r="J71" s="450">
        <v>0</v>
      </c>
      <c r="K71" s="439">
        <v>210.16</v>
      </c>
      <c r="L71" s="451">
        <v>25.05</v>
      </c>
      <c r="M71" s="452">
        <f t="shared" si="5"/>
        <v>185.10999999999999</v>
      </c>
      <c r="N71" s="450">
        <v>0</v>
      </c>
      <c r="O71" s="453">
        <v>0</v>
      </c>
      <c r="P71" s="450">
        <f t="shared" si="6"/>
        <v>0</v>
      </c>
      <c r="Q71" s="450">
        <v>338.54016624292456</v>
      </c>
      <c r="R71" s="453">
        <v>75.150000000000006</v>
      </c>
      <c r="S71" s="450">
        <f t="shared" si="7"/>
        <v>263.39016624292458</v>
      </c>
      <c r="T71" s="450">
        <v>0</v>
      </c>
      <c r="U71" s="450">
        <v>0</v>
      </c>
      <c r="V71" s="450">
        <f t="shared" si="8"/>
        <v>0</v>
      </c>
      <c r="W71" s="446"/>
      <c r="X71" s="450">
        <v>0</v>
      </c>
      <c r="Y71" s="450">
        <v>0</v>
      </c>
      <c r="Z71" s="450">
        <v>0</v>
      </c>
      <c r="AA71" s="450"/>
      <c r="AB71" s="450">
        <f t="shared" si="9"/>
        <v>578.08016624292463</v>
      </c>
    </row>
    <row r="72" spans="1:28" s="367" customFormat="1">
      <c r="A72" s="384" t="s">
        <v>864</v>
      </c>
      <c r="B72" s="449" t="s">
        <v>516</v>
      </c>
      <c r="C72" s="414">
        <v>77307950430</v>
      </c>
      <c r="D72" s="415" t="s">
        <v>573</v>
      </c>
      <c r="E72" s="421" t="s">
        <v>521</v>
      </c>
      <c r="F72" s="417" t="s">
        <v>681</v>
      </c>
      <c r="G72" s="418" t="s">
        <v>774</v>
      </c>
      <c r="H72" s="450">
        <v>0</v>
      </c>
      <c r="I72" s="479">
        <v>124.13</v>
      </c>
      <c r="J72" s="450">
        <v>0</v>
      </c>
      <c r="K72" s="439">
        <v>210.16</v>
      </c>
      <c r="L72" s="451">
        <v>24.24</v>
      </c>
      <c r="M72" s="452">
        <f t="shared" si="5"/>
        <v>185.92</v>
      </c>
      <c r="N72" s="450">
        <v>0</v>
      </c>
      <c r="O72" s="453">
        <v>0</v>
      </c>
      <c r="P72" s="450">
        <f t="shared" si="6"/>
        <v>0</v>
      </c>
      <c r="Q72" s="450">
        <v>280.47659121870203</v>
      </c>
      <c r="R72" s="453">
        <v>72.72</v>
      </c>
      <c r="S72" s="450">
        <f t="shared" si="7"/>
        <v>207.75659121870203</v>
      </c>
      <c r="T72" s="450">
        <v>0</v>
      </c>
      <c r="U72" s="450">
        <v>0</v>
      </c>
      <c r="V72" s="450">
        <f t="shared" si="8"/>
        <v>0</v>
      </c>
      <c r="W72" s="446"/>
      <c r="X72" s="450">
        <v>0</v>
      </c>
      <c r="Y72" s="450">
        <v>0</v>
      </c>
      <c r="Z72" s="450">
        <v>0</v>
      </c>
      <c r="AA72" s="450"/>
      <c r="AB72" s="450">
        <f t="shared" si="9"/>
        <v>517.80659121870201</v>
      </c>
    </row>
    <row r="73" spans="1:28" s="367" customFormat="1">
      <c r="A73" s="384" t="s">
        <v>864</v>
      </c>
      <c r="B73" s="449" t="s">
        <v>516</v>
      </c>
      <c r="C73" s="414">
        <v>5060282406</v>
      </c>
      <c r="D73" s="415" t="s">
        <v>574</v>
      </c>
      <c r="E73" s="421" t="s">
        <v>519</v>
      </c>
      <c r="F73" s="417" t="s">
        <v>692</v>
      </c>
      <c r="G73" s="418" t="s">
        <v>774</v>
      </c>
      <c r="H73" s="450">
        <v>0</v>
      </c>
      <c r="I73" s="479">
        <v>301.26</v>
      </c>
      <c r="J73" s="450">
        <v>0</v>
      </c>
      <c r="K73" s="439">
        <v>210.16</v>
      </c>
      <c r="L73" s="451">
        <v>17.010000000000002</v>
      </c>
      <c r="M73" s="452">
        <f t="shared" si="5"/>
        <v>193.15</v>
      </c>
      <c r="N73" s="450">
        <v>0</v>
      </c>
      <c r="O73" s="453">
        <v>0</v>
      </c>
      <c r="P73" s="450">
        <f t="shared" si="6"/>
        <v>0</v>
      </c>
      <c r="Q73" s="450">
        <v>0</v>
      </c>
      <c r="R73" s="453">
        <v>0</v>
      </c>
      <c r="S73" s="450">
        <f t="shared" si="7"/>
        <v>0</v>
      </c>
      <c r="T73" s="450">
        <v>0</v>
      </c>
      <c r="U73" s="450">
        <v>0</v>
      </c>
      <c r="V73" s="450">
        <f t="shared" si="8"/>
        <v>0</v>
      </c>
      <c r="W73" s="446"/>
      <c r="X73" s="450">
        <v>0</v>
      </c>
      <c r="Y73" s="450">
        <v>0</v>
      </c>
      <c r="Z73" s="450">
        <v>0</v>
      </c>
      <c r="AA73" s="450"/>
      <c r="AB73" s="450">
        <f t="shared" si="9"/>
        <v>494.40999999999997</v>
      </c>
    </row>
    <row r="74" spans="1:28" s="367" customFormat="1">
      <c r="A74" s="384" t="s">
        <v>864</v>
      </c>
      <c r="B74" s="449" t="s">
        <v>516</v>
      </c>
      <c r="C74" s="414">
        <v>10068012438</v>
      </c>
      <c r="D74" s="415" t="s">
        <v>575</v>
      </c>
      <c r="E74" s="421" t="s">
        <v>521</v>
      </c>
      <c r="F74" s="417" t="s">
        <v>675</v>
      </c>
      <c r="G74" s="418" t="s">
        <v>774</v>
      </c>
      <c r="H74" s="450">
        <v>0</v>
      </c>
      <c r="I74" s="479">
        <v>133.86000000000001</v>
      </c>
      <c r="J74" s="450">
        <v>0</v>
      </c>
      <c r="K74" s="439">
        <v>210.16</v>
      </c>
      <c r="L74" s="451">
        <v>24.24</v>
      </c>
      <c r="M74" s="452">
        <f t="shared" si="5"/>
        <v>185.92</v>
      </c>
      <c r="N74" s="450">
        <v>0</v>
      </c>
      <c r="O74" s="453">
        <v>0</v>
      </c>
      <c r="P74" s="450">
        <f t="shared" si="6"/>
        <v>0</v>
      </c>
      <c r="Q74" s="450">
        <v>338.54016624292456</v>
      </c>
      <c r="R74" s="453">
        <v>72.72</v>
      </c>
      <c r="S74" s="450">
        <f t="shared" si="7"/>
        <v>265.82016624292453</v>
      </c>
      <c r="T74" s="450">
        <v>0</v>
      </c>
      <c r="U74" s="450">
        <v>0</v>
      </c>
      <c r="V74" s="450">
        <f t="shared" si="8"/>
        <v>0</v>
      </c>
      <c r="W74" s="446"/>
      <c r="X74" s="450">
        <v>0</v>
      </c>
      <c r="Y74" s="450">
        <v>0</v>
      </c>
      <c r="Z74" s="450">
        <v>0</v>
      </c>
      <c r="AA74" s="450"/>
      <c r="AB74" s="450">
        <f t="shared" si="9"/>
        <v>585.6001662429245</v>
      </c>
    </row>
    <row r="75" spans="1:28" s="367" customFormat="1">
      <c r="A75" s="384" t="s">
        <v>864</v>
      </c>
      <c r="B75" s="449" t="s">
        <v>516</v>
      </c>
      <c r="C75" s="414">
        <v>8493083488</v>
      </c>
      <c r="D75" s="415" t="s">
        <v>576</v>
      </c>
      <c r="E75" s="421" t="s">
        <v>529</v>
      </c>
      <c r="F75" s="422" t="s">
        <v>679</v>
      </c>
      <c r="G75" s="418" t="s">
        <v>774</v>
      </c>
      <c r="H75" s="450">
        <v>0</v>
      </c>
      <c r="I75" s="479">
        <v>209.44</v>
      </c>
      <c r="J75" s="450">
        <v>0</v>
      </c>
      <c r="K75" s="439">
        <v>210.16</v>
      </c>
      <c r="L75" s="451">
        <v>2.1800000000000002</v>
      </c>
      <c r="M75" s="452">
        <f t="shared" si="5"/>
        <v>207.98</v>
      </c>
      <c r="N75" s="450">
        <v>0</v>
      </c>
      <c r="O75" s="453">
        <v>0</v>
      </c>
      <c r="P75" s="450">
        <f t="shared" si="6"/>
        <v>0</v>
      </c>
      <c r="Q75" s="450">
        <v>0</v>
      </c>
      <c r="R75" s="453">
        <v>0</v>
      </c>
      <c r="S75" s="450">
        <f t="shared" si="7"/>
        <v>0</v>
      </c>
      <c r="T75" s="450">
        <v>0</v>
      </c>
      <c r="U75" s="450">
        <v>0</v>
      </c>
      <c r="V75" s="450">
        <f t="shared" si="8"/>
        <v>0</v>
      </c>
      <c r="W75" s="446"/>
      <c r="X75" s="450">
        <v>0</v>
      </c>
      <c r="Y75" s="450">
        <v>0</v>
      </c>
      <c r="Z75" s="450">
        <v>0</v>
      </c>
      <c r="AA75" s="450"/>
      <c r="AB75" s="450">
        <f t="shared" si="9"/>
        <v>417.41999999999996</v>
      </c>
    </row>
    <row r="76" spans="1:28" s="377" customFormat="1">
      <c r="A76" s="384" t="s">
        <v>864</v>
      </c>
      <c r="B76" s="449" t="s">
        <v>516</v>
      </c>
      <c r="C76" s="414">
        <v>39140016404</v>
      </c>
      <c r="D76" s="415" t="s">
        <v>577</v>
      </c>
      <c r="E76" s="421" t="s">
        <v>529</v>
      </c>
      <c r="F76" s="417" t="s">
        <v>696</v>
      </c>
      <c r="G76" s="418" t="s">
        <v>774</v>
      </c>
      <c r="H76" s="450">
        <v>0</v>
      </c>
      <c r="I76" s="479">
        <v>2088.09</v>
      </c>
      <c r="J76" s="450">
        <v>0</v>
      </c>
      <c r="K76" s="439">
        <v>210.16</v>
      </c>
      <c r="L76" s="451">
        <v>18</v>
      </c>
      <c r="M76" s="452">
        <f t="shared" si="5"/>
        <v>192.16</v>
      </c>
      <c r="N76" s="450">
        <v>0</v>
      </c>
      <c r="O76" s="453">
        <v>0</v>
      </c>
      <c r="P76" s="450">
        <f t="shared" si="6"/>
        <v>0</v>
      </c>
      <c r="Q76" s="450">
        <v>0</v>
      </c>
      <c r="R76" s="453">
        <v>0</v>
      </c>
      <c r="S76" s="450">
        <f t="shared" si="7"/>
        <v>0</v>
      </c>
      <c r="T76" s="450">
        <v>0</v>
      </c>
      <c r="U76" s="450">
        <v>0</v>
      </c>
      <c r="V76" s="450">
        <f t="shared" si="8"/>
        <v>0</v>
      </c>
      <c r="W76" s="446"/>
      <c r="X76" s="450">
        <v>0</v>
      </c>
      <c r="Y76" s="450">
        <v>0</v>
      </c>
      <c r="Z76" s="450">
        <v>0</v>
      </c>
      <c r="AA76" s="450"/>
      <c r="AB76" s="450">
        <f t="shared" si="9"/>
        <v>2280.25</v>
      </c>
    </row>
    <row r="77" spans="1:28" s="377" customFormat="1" ht="14.25" customHeight="1">
      <c r="A77" s="384" t="s">
        <v>864</v>
      </c>
      <c r="B77" s="449" t="s">
        <v>516</v>
      </c>
      <c r="C77" s="423">
        <v>46543214899</v>
      </c>
      <c r="D77" s="426" t="s">
        <v>578</v>
      </c>
      <c r="E77" s="421" t="s">
        <v>521</v>
      </c>
      <c r="F77" s="417" t="s">
        <v>685</v>
      </c>
      <c r="G77" s="418" t="s">
        <v>774</v>
      </c>
      <c r="H77" s="450">
        <v>0</v>
      </c>
      <c r="I77" s="479">
        <v>139.69</v>
      </c>
      <c r="J77" s="450">
        <v>0</v>
      </c>
      <c r="K77" s="439">
        <v>210.16</v>
      </c>
      <c r="L77" s="451">
        <v>24.24</v>
      </c>
      <c r="M77" s="452">
        <f t="shared" si="5"/>
        <v>185.92</v>
      </c>
      <c r="N77" s="450">
        <v>0</v>
      </c>
      <c r="O77" s="453">
        <v>0</v>
      </c>
      <c r="P77" s="450">
        <f t="shared" si="6"/>
        <v>0</v>
      </c>
      <c r="Q77" s="450">
        <v>401.52438321835234</v>
      </c>
      <c r="R77" s="453">
        <v>72.72</v>
      </c>
      <c r="S77" s="450">
        <f t="shared" si="7"/>
        <v>328.80438321835231</v>
      </c>
      <c r="T77" s="450">
        <v>0</v>
      </c>
      <c r="U77" s="450">
        <v>0</v>
      </c>
      <c r="V77" s="450">
        <f t="shared" si="8"/>
        <v>0</v>
      </c>
      <c r="W77" s="446"/>
      <c r="X77" s="450">
        <v>0</v>
      </c>
      <c r="Y77" s="450">
        <v>0</v>
      </c>
      <c r="Z77" s="450">
        <v>0</v>
      </c>
      <c r="AA77" s="450"/>
      <c r="AB77" s="450">
        <f t="shared" si="9"/>
        <v>654.41438321835221</v>
      </c>
    </row>
    <row r="78" spans="1:28" s="377" customFormat="1" ht="14.25" customHeight="1">
      <c r="A78" s="384" t="s">
        <v>864</v>
      </c>
      <c r="B78" s="449" t="s">
        <v>516</v>
      </c>
      <c r="C78" s="414">
        <v>3299041401</v>
      </c>
      <c r="D78" s="415" t="s">
        <v>579</v>
      </c>
      <c r="E78" s="421" t="s">
        <v>521</v>
      </c>
      <c r="F78" s="430" t="s">
        <v>685</v>
      </c>
      <c r="G78" s="418" t="s">
        <v>774</v>
      </c>
      <c r="H78" s="450">
        <v>0</v>
      </c>
      <c r="I78" s="479">
        <v>124.63</v>
      </c>
      <c r="J78" s="450">
        <v>0</v>
      </c>
      <c r="K78" s="439">
        <v>210.16</v>
      </c>
      <c r="L78" s="451">
        <v>24.24</v>
      </c>
      <c r="M78" s="452">
        <f t="shared" si="5"/>
        <v>185.92</v>
      </c>
      <c r="N78" s="450">
        <v>0</v>
      </c>
      <c r="O78" s="453">
        <v>0</v>
      </c>
      <c r="P78" s="450">
        <f t="shared" si="6"/>
        <v>0</v>
      </c>
      <c r="Q78" s="450">
        <v>264.02319469435929</v>
      </c>
      <c r="R78" s="453">
        <v>72.72</v>
      </c>
      <c r="S78" s="450">
        <f t="shared" si="7"/>
        <v>191.30319469435929</v>
      </c>
      <c r="T78" s="450">
        <v>0</v>
      </c>
      <c r="U78" s="450">
        <v>0</v>
      </c>
      <c r="V78" s="450">
        <f t="shared" si="8"/>
        <v>0</v>
      </c>
      <c r="W78" s="446"/>
      <c r="X78" s="450">
        <v>0</v>
      </c>
      <c r="Y78" s="450">
        <v>0</v>
      </c>
      <c r="Z78" s="450">
        <v>0</v>
      </c>
      <c r="AA78" s="450"/>
      <c r="AB78" s="450">
        <f t="shared" si="9"/>
        <v>501.85319469435927</v>
      </c>
    </row>
    <row r="79" spans="1:28" s="377" customFormat="1">
      <c r="A79" s="384" t="s">
        <v>864</v>
      </c>
      <c r="B79" s="449" t="s">
        <v>516</v>
      </c>
      <c r="C79" s="414">
        <v>2562493427</v>
      </c>
      <c r="D79" s="415" t="s">
        <v>580</v>
      </c>
      <c r="E79" s="421" t="s">
        <v>519</v>
      </c>
      <c r="F79" s="417" t="s">
        <v>633</v>
      </c>
      <c r="G79" s="418" t="s">
        <v>774</v>
      </c>
      <c r="H79" s="450">
        <v>0</v>
      </c>
      <c r="I79" s="479">
        <v>265.25</v>
      </c>
      <c r="J79" s="450">
        <v>0</v>
      </c>
      <c r="K79" s="439">
        <v>210.16</v>
      </c>
      <c r="L79" s="451">
        <v>17.760000000000002</v>
      </c>
      <c r="M79" s="452">
        <f t="shared" si="5"/>
        <v>192.4</v>
      </c>
      <c r="N79" s="450">
        <v>0</v>
      </c>
      <c r="O79" s="453">
        <v>0</v>
      </c>
      <c r="P79" s="450">
        <f t="shared" si="6"/>
        <v>0</v>
      </c>
      <c r="Q79" s="450">
        <v>0</v>
      </c>
      <c r="R79" s="453">
        <v>0</v>
      </c>
      <c r="S79" s="450">
        <f t="shared" si="7"/>
        <v>0</v>
      </c>
      <c r="T79" s="450">
        <v>0</v>
      </c>
      <c r="U79" s="450">
        <v>0</v>
      </c>
      <c r="V79" s="450">
        <f t="shared" si="8"/>
        <v>0</v>
      </c>
      <c r="W79" s="446"/>
      <c r="X79" s="450">
        <v>0</v>
      </c>
      <c r="Y79" s="450">
        <v>0</v>
      </c>
      <c r="Z79" s="450">
        <v>0</v>
      </c>
      <c r="AA79" s="450"/>
      <c r="AB79" s="450">
        <f t="shared" si="9"/>
        <v>457.65</v>
      </c>
    </row>
    <row r="80" spans="1:28" s="377" customFormat="1">
      <c r="A80" s="384" t="s">
        <v>864</v>
      </c>
      <c r="B80" s="449" t="s">
        <v>516</v>
      </c>
      <c r="C80" s="414">
        <v>2546359460</v>
      </c>
      <c r="D80" s="415" t="s">
        <v>581</v>
      </c>
      <c r="E80" s="421" t="s">
        <v>521</v>
      </c>
      <c r="F80" s="417" t="s">
        <v>683</v>
      </c>
      <c r="G80" s="418" t="s">
        <v>774</v>
      </c>
      <c r="H80" s="450">
        <v>0</v>
      </c>
      <c r="I80" s="479">
        <v>155.38</v>
      </c>
      <c r="J80" s="450">
        <v>0</v>
      </c>
      <c r="K80" s="439">
        <v>210.16</v>
      </c>
      <c r="L80" s="451">
        <v>31</v>
      </c>
      <c r="M80" s="452">
        <f t="shared" si="5"/>
        <v>179.16</v>
      </c>
      <c r="N80" s="450">
        <v>0</v>
      </c>
      <c r="O80" s="453">
        <v>0</v>
      </c>
      <c r="P80" s="450">
        <f t="shared" si="6"/>
        <v>0</v>
      </c>
      <c r="Q80" s="450">
        <v>0</v>
      </c>
      <c r="R80" s="453">
        <v>0</v>
      </c>
      <c r="S80" s="450">
        <f t="shared" si="7"/>
        <v>0</v>
      </c>
      <c r="T80" s="450">
        <v>0</v>
      </c>
      <c r="U80" s="450">
        <v>0</v>
      </c>
      <c r="V80" s="450">
        <f t="shared" si="8"/>
        <v>0</v>
      </c>
      <c r="W80" s="446"/>
      <c r="X80" s="450">
        <v>0</v>
      </c>
      <c r="Y80" s="450">
        <v>0</v>
      </c>
      <c r="Z80" s="450">
        <v>0</v>
      </c>
      <c r="AA80" s="450"/>
      <c r="AB80" s="450">
        <f t="shared" si="9"/>
        <v>334.53999999999996</v>
      </c>
    </row>
    <row r="81" spans="1:28" s="377" customFormat="1">
      <c r="A81" s="384" t="s">
        <v>864</v>
      </c>
      <c r="B81" s="449" t="s">
        <v>516</v>
      </c>
      <c r="C81" s="423">
        <v>3678599478</v>
      </c>
      <c r="D81" s="426" t="s">
        <v>582</v>
      </c>
      <c r="E81" s="421" t="s">
        <v>519</v>
      </c>
      <c r="F81" s="417" t="s">
        <v>678</v>
      </c>
      <c r="G81" s="418" t="s">
        <v>774</v>
      </c>
      <c r="H81" s="450">
        <v>0</v>
      </c>
      <c r="I81" s="479">
        <v>205.09</v>
      </c>
      <c r="J81" s="450">
        <v>0</v>
      </c>
      <c r="K81" s="439">
        <v>210.16</v>
      </c>
      <c r="L81" s="451">
        <v>3.3</v>
      </c>
      <c r="M81" s="452">
        <f t="shared" si="5"/>
        <v>206.85999999999999</v>
      </c>
      <c r="N81" s="450">
        <v>0</v>
      </c>
      <c r="O81" s="453">
        <v>0</v>
      </c>
      <c r="P81" s="450">
        <f t="shared" si="6"/>
        <v>0</v>
      </c>
      <c r="Q81" s="450">
        <v>0</v>
      </c>
      <c r="R81" s="453">
        <v>0</v>
      </c>
      <c r="S81" s="450">
        <f t="shared" si="7"/>
        <v>0</v>
      </c>
      <c r="T81" s="450">
        <v>0</v>
      </c>
      <c r="U81" s="450">
        <v>0</v>
      </c>
      <c r="V81" s="450">
        <f t="shared" si="8"/>
        <v>0</v>
      </c>
      <c r="W81" s="446"/>
      <c r="X81" s="450">
        <v>0</v>
      </c>
      <c r="Y81" s="450">
        <v>0</v>
      </c>
      <c r="Z81" s="450">
        <v>0</v>
      </c>
      <c r="AA81" s="450"/>
      <c r="AB81" s="450">
        <f t="shared" si="9"/>
        <v>411.95</v>
      </c>
    </row>
    <row r="82" spans="1:28" s="377" customFormat="1">
      <c r="A82" s="384" t="s">
        <v>864</v>
      </c>
      <c r="B82" s="449" t="s">
        <v>516</v>
      </c>
      <c r="C82" s="423">
        <v>6662742406</v>
      </c>
      <c r="D82" s="426" t="s">
        <v>792</v>
      </c>
      <c r="E82" s="421" t="s">
        <v>529</v>
      </c>
      <c r="F82" s="417" t="s">
        <v>776</v>
      </c>
      <c r="G82" s="418" t="s">
        <v>774</v>
      </c>
      <c r="H82" s="450">
        <v>0</v>
      </c>
      <c r="I82" s="479">
        <v>841.29</v>
      </c>
      <c r="J82" s="450">
        <v>0</v>
      </c>
      <c r="K82" s="439">
        <v>210.16</v>
      </c>
      <c r="L82" s="451">
        <v>9</v>
      </c>
      <c r="M82" s="452">
        <f t="shared" si="5"/>
        <v>201.16</v>
      </c>
      <c r="N82" s="450">
        <v>0</v>
      </c>
      <c r="O82" s="453">
        <v>0</v>
      </c>
      <c r="P82" s="450">
        <f t="shared" si="6"/>
        <v>0</v>
      </c>
      <c r="Q82" s="450">
        <v>0</v>
      </c>
      <c r="R82" s="453">
        <v>0</v>
      </c>
      <c r="S82" s="450">
        <f t="shared" si="7"/>
        <v>0</v>
      </c>
      <c r="T82" s="450">
        <v>0</v>
      </c>
      <c r="U82" s="450">
        <v>0</v>
      </c>
      <c r="V82" s="450">
        <f t="shared" si="8"/>
        <v>0</v>
      </c>
      <c r="W82" s="446"/>
      <c r="X82" s="450">
        <v>0</v>
      </c>
      <c r="Y82" s="450">
        <v>0</v>
      </c>
      <c r="Z82" s="450">
        <v>0</v>
      </c>
      <c r="AA82" s="450"/>
      <c r="AB82" s="450">
        <f t="shared" si="9"/>
        <v>1042.45</v>
      </c>
    </row>
    <row r="83" spans="1:28" s="377" customFormat="1">
      <c r="A83" s="384" t="s">
        <v>864</v>
      </c>
      <c r="B83" s="449" t="s">
        <v>516</v>
      </c>
      <c r="C83" s="414">
        <v>6315436439</v>
      </c>
      <c r="D83" s="415" t="s">
        <v>583</v>
      </c>
      <c r="E83" s="421" t="s">
        <v>519</v>
      </c>
      <c r="F83" s="417" t="s">
        <v>674</v>
      </c>
      <c r="G83" s="418" t="s">
        <v>774</v>
      </c>
      <c r="H83" s="450">
        <v>0</v>
      </c>
      <c r="I83" s="479">
        <v>129.59</v>
      </c>
      <c r="J83" s="450">
        <v>0</v>
      </c>
      <c r="K83" s="439">
        <v>210.16</v>
      </c>
      <c r="L83" s="451">
        <v>25.05</v>
      </c>
      <c r="M83" s="452">
        <f t="shared" si="5"/>
        <v>185.10999999999999</v>
      </c>
      <c r="N83" s="450">
        <v>0</v>
      </c>
      <c r="O83" s="453">
        <v>0</v>
      </c>
      <c r="P83" s="450">
        <f t="shared" si="6"/>
        <v>0</v>
      </c>
      <c r="Q83" s="450">
        <v>317.38140585274175</v>
      </c>
      <c r="R83" s="453">
        <v>75.150000000000006</v>
      </c>
      <c r="S83" s="450">
        <f t="shared" si="7"/>
        <v>242.23140585274174</v>
      </c>
      <c r="T83" s="450">
        <v>0</v>
      </c>
      <c r="U83" s="450">
        <v>0</v>
      </c>
      <c r="V83" s="450">
        <f t="shared" si="8"/>
        <v>0</v>
      </c>
      <c r="W83" s="446"/>
      <c r="X83" s="450">
        <v>0</v>
      </c>
      <c r="Y83" s="450">
        <v>0</v>
      </c>
      <c r="Z83" s="450">
        <v>0</v>
      </c>
      <c r="AA83" s="450"/>
      <c r="AB83" s="450">
        <f t="shared" si="9"/>
        <v>556.9314058527417</v>
      </c>
    </row>
    <row r="84" spans="1:28" s="377" customFormat="1">
      <c r="A84" s="384" t="s">
        <v>864</v>
      </c>
      <c r="B84" s="449" t="s">
        <v>516</v>
      </c>
      <c r="C84" s="414">
        <v>9727215416</v>
      </c>
      <c r="D84" s="415" t="s">
        <v>584</v>
      </c>
      <c r="E84" s="421" t="s">
        <v>521</v>
      </c>
      <c r="F84" s="422" t="s">
        <v>697</v>
      </c>
      <c r="G84" s="418" t="s">
        <v>774</v>
      </c>
      <c r="H84" s="450">
        <v>0</v>
      </c>
      <c r="I84" s="479">
        <v>154.16</v>
      </c>
      <c r="J84" s="450">
        <v>0</v>
      </c>
      <c r="K84" s="439">
        <v>210.16</v>
      </c>
      <c r="L84" s="451">
        <v>33.68</v>
      </c>
      <c r="M84" s="452">
        <f t="shared" si="5"/>
        <v>176.48</v>
      </c>
      <c r="N84" s="450">
        <v>0</v>
      </c>
      <c r="O84" s="453">
        <v>0</v>
      </c>
      <c r="P84" s="450">
        <f t="shared" si="6"/>
        <v>0</v>
      </c>
      <c r="Q84" s="450">
        <v>0</v>
      </c>
      <c r="R84" s="453">
        <v>0</v>
      </c>
      <c r="S84" s="450">
        <f t="shared" si="7"/>
        <v>0</v>
      </c>
      <c r="T84" s="450">
        <v>0</v>
      </c>
      <c r="U84" s="450">
        <v>0</v>
      </c>
      <c r="V84" s="450">
        <f t="shared" si="8"/>
        <v>0</v>
      </c>
      <c r="W84" s="446"/>
      <c r="X84" s="450">
        <v>0</v>
      </c>
      <c r="Y84" s="450">
        <v>0</v>
      </c>
      <c r="Z84" s="450">
        <v>0</v>
      </c>
      <c r="AA84" s="450"/>
      <c r="AB84" s="450">
        <f t="shared" si="9"/>
        <v>330.64</v>
      </c>
    </row>
    <row r="85" spans="1:28" s="377" customFormat="1">
      <c r="A85" s="384" t="s">
        <v>864</v>
      </c>
      <c r="B85" s="449" t="s">
        <v>516</v>
      </c>
      <c r="C85" s="414">
        <v>10560715404</v>
      </c>
      <c r="D85" s="415" t="s">
        <v>585</v>
      </c>
      <c r="E85" s="421" t="s">
        <v>529</v>
      </c>
      <c r="F85" s="422" t="s">
        <v>679</v>
      </c>
      <c r="G85" s="418" t="s">
        <v>774</v>
      </c>
      <c r="H85" s="450">
        <v>0</v>
      </c>
      <c r="I85" s="479">
        <v>209.45</v>
      </c>
      <c r="J85" s="450">
        <v>0</v>
      </c>
      <c r="K85" s="439">
        <v>210.16</v>
      </c>
      <c r="L85" s="451">
        <v>2.1800000000000002</v>
      </c>
      <c r="M85" s="452">
        <f t="shared" si="5"/>
        <v>207.98</v>
      </c>
      <c r="N85" s="450">
        <v>0</v>
      </c>
      <c r="O85" s="453">
        <v>0</v>
      </c>
      <c r="P85" s="450">
        <f t="shared" si="6"/>
        <v>0</v>
      </c>
      <c r="Q85" s="450">
        <v>0</v>
      </c>
      <c r="R85" s="453">
        <v>0</v>
      </c>
      <c r="S85" s="450">
        <f t="shared" si="7"/>
        <v>0</v>
      </c>
      <c r="T85" s="450">
        <v>0</v>
      </c>
      <c r="U85" s="450">
        <v>0</v>
      </c>
      <c r="V85" s="450">
        <f t="shared" si="8"/>
        <v>0</v>
      </c>
      <c r="W85" s="446"/>
      <c r="X85" s="450">
        <v>0</v>
      </c>
      <c r="Y85" s="450">
        <v>0</v>
      </c>
      <c r="Z85" s="450">
        <v>0</v>
      </c>
      <c r="AA85" s="450"/>
      <c r="AB85" s="450">
        <f t="shared" si="9"/>
        <v>417.42999999999995</v>
      </c>
    </row>
    <row r="86" spans="1:28" s="377" customFormat="1">
      <c r="A86" s="384" t="s">
        <v>864</v>
      </c>
      <c r="B86" s="449" t="s">
        <v>516</v>
      </c>
      <c r="C86" s="414">
        <v>70306823438</v>
      </c>
      <c r="D86" s="415" t="s">
        <v>586</v>
      </c>
      <c r="E86" s="421" t="s">
        <v>529</v>
      </c>
      <c r="F86" s="417" t="s">
        <v>679</v>
      </c>
      <c r="G86" s="418" t="s">
        <v>774</v>
      </c>
      <c r="H86" s="450">
        <v>0</v>
      </c>
      <c r="I86" s="479">
        <v>209.45</v>
      </c>
      <c r="J86" s="450">
        <v>0</v>
      </c>
      <c r="K86" s="439">
        <v>210.16</v>
      </c>
      <c r="L86" s="451">
        <v>2.1800000000000002</v>
      </c>
      <c r="M86" s="452">
        <f t="shared" si="5"/>
        <v>207.98</v>
      </c>
      <c r="N86" s="450">
        <v>0</v>
      </c>
      <c r="O86" s="453">
        <v>0</v>
      </c>
      <c r="P86" s="450">
        <f t="shared" si="6"/>
        <v>0</v>
      </c>
      <c r="Q86" s="450">
        <v>0</v>
      </c>
      <c r="R86" s="453">
        <v>0</v>
      </c>
      <c r="S86" s="450">
        <f t="shared" si="7"/>
        <v>0</v>
      </c>
      <c r="T86" s="450">
        <v>0</v>
      </c>
      <c r="U86" s="450">
        <v>0</v>
      </c>
      <c r="V86" s="450">
        <f t="shared" si="8"/>
        <v>0</v>
      </c>
      <c r="W86" s="446"/>
      <c r="X86" s="450">
        <v>0</v>
      </c>
      <c r="Y86" s="450">
        <v>0</v>
      </c>
      <c r="Z86" s="450">
        <v>0</v>
      </c>
      <c r="AA86" s="450"/>
      <c r="AB86" s="450">
        <f t="shared" si="9"/>
        <v>417.42999999999995</v>
      </c>
    </row>
    <row r="87" spans="1:28" s="377" customFormat="1">
      <c r="A87" s="384" t="s">
        <v>864</v>
      </c>
      <c r="B87" s="449" t="s">
        <v>516</v>
      </c>
      <c r="C87" s="414">
        <v>9689837400</v>
      </c>
      <c r="D87" s="415" t="s">
        <v>793</v>
      </c>
      <c r="E87" s="421" t="s">
        <v>529</v>
      </c>
      <c r="F87" s="417" t="s">
        <v>788</v>
      </c>
      <c r="G87" s="418" t="s">
        <v>774</v>
      </c>
      <c r="H87" s="450">
        <v>0</v>
      </c>
      <c r="I87" s="479">
        <v>739.39</v>
      </c>
      <c r="J87" s="450">
        <v>0</v>
      </c>
      <c r="K87" s="439">
        <v>210.16</v>
      </c>
      <c r="L87" s="451">
        <v>9</v>
      </c>
      <c r="M87" s="452">
        <f t="shared" si="5"/>
        <v>201.16</v>
      </c>
      <c r="N87" s="450">
        <v>0</v>
      </c>
      <c r="O87" s="453">
        <v>0</v>
      </c>
      <c r="P87" s="450">
        <f t="shared" si="6"/>
        <v>0</v>
      </c>
      <c r="Q87" s="450">
        <v>0</v>
      </c>
      <c r="R87" s="453">
        <v>0</v>
      </c>
      <c r="S87" s="450">
        <f t="shared" si="7"/>
        <v>0</v>
      </c>
      <c r="T87" s="450">
        <v>0</v>
      </c>
      <c r="U87" s="450">
        <v>0</v>
      </c>
      <c r="V87" s="450">
        <f t="shared" si="8"/>
        <v>0</v>
      </c>
      <c r="W87" s="446"/>
      <c r="X87" s="450">
        <v>0</v>
      </c>
      <c r="Y87" s="450">
        <v>0</v>
      </c>
      <c r="Z87" s="450">
        <v>0</v>
      </c>
      <c r="AA87" s="450"/>
      <c r="AB87" s="450">
        <f t="shared" si="9"/>
        <v>940.55</v>
      </c>
    </row>
    <row r="88" spans="1:28" s="377" customFormat="1">
      <c r="A88" s="384" t="s">
        <v>864</v>
      </c>
      <c r="B88" s="449" t="s">
        <v>516</v>
      </c>
      <c r="C88" s="414">
        <v>70811055485</v>
      </c>
      <c r="D88" s="415" t="s">
        <v>587</v>
      </c>
      <c r="E88" s="421" t="s">
        <v>519</v>
      </c>
      <c r="F88" s="417" t="s">
        <v>674</v>
      </c>
      <c r="G88" s="418" t="s">
        <v>774</v>
      </c>
      <c r="H88" s="450">
        <v>0</v>
      </c>
      <c r="I88" s="479">
        <v>120.59</v>
      </c>
      <c r="J88" s="450">
        <v>0</v>
      </c>
      <c r="K88" s="439">
        <v>210.16</v>
      </c>
      <c r="L88" s="451">
        <v>25.05</v>
      </c>
      <c r="M88" s="452">
        <f t="shared" si="5"/>
        <v>185.10999999999999</v>
      </c>
      <c r="N88" s="450">
        <v>0</v>
      </c>
      <c r="O88" s="453">
        <v>0</v>
      </c>
      <c r="P88" s="450">
        <f t="shared" si="6"/>
        <v>0</v>
      </c>
      <c r="Q88" s="450">
        <v>338.54016624292456</v>
      </c>
      <c r="R88" s="453">
        <v>75.150000000000006</v>
      </c>
      <c r="S88" s="450">
        <f t="shared" si="7"/>
        <v>263.39016624292458</v>
      </c>
      <c r="T88" s="450">
        <v>0</v>
      </c>
      <c r="U88" s="450">
        <v>0</v>
      </c>
      <c r="V88" s="450">
        <f t="shared" si="8"/>
        <v>0</v>
      </c>
      <c r="W88" s="446"/>
      <c r="X88" s="450">
        <v>0</v>
      </c>
      <c r="Y88" s="450">
        <v>0</v>
      </c>
      <c r="Z88" s="450">
        <v>0</v>
      </c>
      <c r="AA88" s="450"/>
      <c r="AB88" s="450">
        <f t="shared" si="9"/>
        <v>569.09016624292462</v>
      </c>
    </row>
    <row r="89" spans="1:28" s="377" customFormat="1">
      <c r="A89" s="384" t="s">
        <v>864</v>
      </c>
      <c r="B89" s="449" t="s">
        <v>516</v>
      </c>
      <c r="C89" s="414">
        <v>98694910497</v>
      </c>
      <c r="D89" s="415" t="s">
        <v>588</v>
      </c>
      <c r="E89" s="421" t="s">
        <v>519</v>
      </c>
      <c r="F89" s="417" t="s">
        <v>674</v>
      </c>
      <c r="G89" s="418" t="s">
        <v>774</v>
      </c>
      <c r="H89" s="450">
        <v>0</v>
      </c>
      <c r="I89" s="479">
        <v>121.59</v>
      </c>
      <c r="J89" s="450">
        <v>0</v>
      </c>
      <c r="K89" s="439">
        <v>210.16</v>
      </c>
      <c r="L89" s="451">
        <v>25.05</v>
      </c>
      <c r="M89" s="452">
        <f t="shared" si="5"/>
        <v>185.10999999999999</v>
      </c>
      <c r="N89" s="450">
        <v>0</v>
      </c>
      <c r="O89" s="453">
        <v>0</v>
      </c>
      <c r="P89" s="450">
        <f t="shared" si="6"/>
        <v>0</v>
      </c>
      <c r="Q89" s="450">
        <v>264.02319469435929</v>
      </c>
      <c r="R89" s="453">
        <v>75.150000000000006</v>
      </c>
      <c r="S89" s="450">
        <f t="shared" si="7"/>
        <v>188.87319469435928</v>
      </c>
      <c r="T89" s="450">
        <v>0</v>
      </c>
      <c r="U89" s="450">
        <v>0</v>
      </c>
      <c r="V89" s="450">
        <f t="shared" si="8"/>
        <v>0</v>
      </c>
      <c r="W89" s="446"/>
      <c r="X89" s="450">
        <v>0</v>
      </c>
      <c r="Y89" s="450">
        <v>0</v>
      </c>
      <c r="Z89" s="450">
        <v>0</v>
      </c>
      <c r="AA89" s="450"/>
      <c r="AB89" s="450">
        <f t="shared" si="9"/>
        <v>495.57319469435924</v>
      </c>
    </row>
    <row r="90" spans="1:28" s="377" customFormat="1">
      <c r="A90" s="384" t="s">
        <v>864</v>
      </c>
      <c r="B90" s="449" t="s">
        <v>516</v>
      </c>
      <c r="C90" s="414">
        <v>70315023490</v>
      </c>
      <c r="D90" s="415" t="s">
        <v>589</v>
      </c>
      <c r="E90" s="421" t="s">
        <v>521</v>
      </c>
      <c r="F90" s="422" t="s">
        <v>675</v>
      </c>
      <c r="G90" s="418" t="s">
        <v>774</v>
      </c>
      <c r="H90" s="450">
        <v>0</v>
      </c>
      <c r="I90" s="479">
        <v>116.38</v>
      </c>
      <c r="J90" s="450">
        <v>0</v>
      </c>
      <c r="K90" s="439">
        <v>210.16</v>
      </c>
      <c r="L90" s="451">
        <v>20.2</v>
      </c>
      <c r="M90" s="452">
        <f t="shared" si="5"/>
        <v>189.96</v>
      </c>
      <c r="N90" s="450">
        <v>0</v>
      </c>
      <c r="O90" s="453">
        <v>0</v>
      </c>
      <c r="P90" s="450">
        <f t="shared" si="6"/>
        <v>0</v>
      </c>
      <c r="Q90" s="450">
        <v>199.13222896283941</v>
      </c>
      <c r="R90" s="453">
        <v>72.72</v>
      </c>
      <c r="S90" s="450">
        <f t="shared" si="7"/>
        <v>126.41222896283941</v>
      </c>
      <c r="T90" s="450">
        <v>0</v>
      </c>
      <c r="U90" s="450">
        <v>0</v>
      </c>
      <c r="V90" s="450">
        <f t="shared" si="8"/>
        <v>0</v>
      </c>
      <c r="W90" s="446"/>
      <c r="X90" s="450">
        <v>0</v>
      </c>
      <c r="Y90" s="450">
        <v>0</v>
      </c>
      <c r="Z90" s="450">
        <v>0</v>
      </c>
      <c r="AA90" s="450"/>
      <c r="AB90" s="450">
        <f t="shared" si="9"/>
        <v>432.75222896283941</v>
      </c>
    </row>
    <row r="91" spans="1:28" s="377" customFormat="1">
      <c r="A91" s="384" t="s">
        <v>864</v>
      </c>
      <c r="B91" s="449" t="s">
        <v>516</v>
      </c>
      <c r="C91" s="414">
        <v>12233868480</v>
      </c>
      <c r="D91" s="415" t="s">
        <v>794</v>
      </c>
      <c r="E91" s="421" t="s">
        <v>529</v>
      </c>
      <c r="F91" s="422" t="s">
        <v>788</v>
      </c>
      <c r="G91" s="418" t="s">
        <v>774</v>
      </c>
      <c r="H91" s="450">
        <v>0</v>
      </c>
      <c r="I91" s="479">
        <v>719.98</v>
      </c>
      <c r="J91" s="450">
        <v>0</v>
      </c>
      <c r="K91" s="439">
        <v>210.16</v>
      </c>
      <c r="L91" s="451">
        <v>8</v>
      </c>
      <c r="M91" s="452">
        <f t="shared" si="5"/>
        <v>202.16</v>
      </c>
      <c r="N91" s="450">
        <v>0</v>
      </c>
      <c r="O91" s="453">
        <v>0</v>
      </c>
      <c r="P91" s="450">
        <f t="shared" si="6"/>
        <v>0</v>
      </c>
      <c r="Q91" s="450">
        <v>0</v>
      </c>
      <c r="R91" s="453">
        <v>0</v>
      </c>
      <c r="S91" s="450">
        <f t="shared" si="7"/>
        <v>0</v>
      </c>
      <c r="T91" s="450">
        <v>0</v>
      </c>
      <c r="U91" s="450">
        <v>0</v>
      </c>
      <c r="V91" s="450">
        <f t="shared" si="8"/>
        <v>0</v>
      </c>
      <c r="W91" s="446"/>
      <c r="X91" s="450">
        <v>0</v>
      </c>
      <c r="Y91" s="450">
        <v>0</v>
      </c>
      <c r="Z91" s="450">
        <v>0</v>
      </c>
      <c r="AA91" s="450"/>
      <c r="AB91" s="450">
        <f t="shared" si="9"/>
        <v>922.14</v>
      </c>
    </row>
    <row r="92" spans="1:28" s="377" customFormat="1">
      <c r="A92" s="384" t="s">
        <v>864</v>
      </c>
      <c r="B92" s="449" t="s">
        <v>516</v>
      </c>
      <c r="C92" s="414">
        <v>1343233437</v>
      </c>
      <c r="D92" s="415" t="s">
        <v>795</v>
      </c>
      <c r="E92" s="421" t="s">
        <v>529</v>
      </c>
      <c r="F92" s="422" t="s">
        <v>776</v>
      </c>
      <c r="G92" s="418" t="s">
        <v>774</v>
      </c>
      <c r="H92" s="450">
        <v>0</v>
      </c>
      <c r="I92" s="479">
        <v>841.28</v>
      </c>
      <c r="J92" s="450">
        <v>0</v>
      </c>
      <c r="K92" s="439">
        <v>210.16</v>
      </c>
      <c r="L92" s="451">
        <v>9</v>
      </c>
      <c r="M92" s="452">
        <f t="shared" si="5"/>
        <v>201.16</v>
      </c>
      <c r="N92" s="450">
        <v>0</v>
      </c>
      <c r="O92" s="453">
        <v>0</v>
      </c>
      <c r="P92" s="450">
        <f t="shared" si="6"/>
        <v>0</v>
      </c>
      <c r="Q92" s="450">
        <v>0</v>
      </c>
      <c r="R92" s="453">
        <v>0</v>
      </c>
      <c r="S92" s="450">
        <f t="shared" si="7"/>
        <v>0</v>
      </c>
      <c r="T92" s="450">
        <v>0</v>
      </c>
      <c r="U92" s="450">
        <v>0</v>
      </c>
      <c r="V92" s="450">
        <f t="shared" si="8"/>
        <v>0</v>
      </c>
      <c r="W92" s="446"/>
      <c r="X92" s="450">
        <v>0</v>
      </c>
      <c r="Y92" s="450">
        <v>0</v>
      </c>
      <c r="Z92" s="450">
        <v>0</v>
      </c>
      <c r="AA92" s="450"/>
      <c r="AB92" s="450">
        <f t="shared" si="9"/>
        <v>1042.44</v>
      </c>
    </row>
    <row r="93" spans="1:28" s="377" customFormat="1">
      <c r="A93" s="384" t="s">
        <v>864</v>
      </c>
      <c r="B93" s="449" t="s">
        <v>516</v>
      </c>
      <c r="C93" s="414">
        <v>3545645444</v>
      </c>
      <c r="D93" s="415" t="s">
        <v>796</v>
      </c>
      <c r="E93" s="421" t="s">
        <v>529</v>
      </c>
      <c r="F93" s="422" t="s">
        <v>788</v>
      </c>
      <c r="G93" s="418" t="s">
        <v>774</v>
      </c>
      <c r="H93" s="450">
        <v>0</v>
      </c>
      <c r="I93" s="479">
        <v>750.27</v>
      </c>
      <c r="J93" s="450">
        <v>0</v>
      </c>
      <c r="K93" s="439">
        <v>210.16</v>
      </c>
      <c r="L93" s="451">
        <v>8</v>
      </c>
      <c r="M93" s="452">
        <f t="shared" si="5"/>
        <v>202.16</v>
      </c>
      <c r="N93" s="450">
        <v>0</v>
      </c>
      <c r="O93" s="453">
        <v>0</v>
      </c>
      <c r="P93" s="450">
        <f t="shared" si="6"/>
        <v>0</v>
      </c>
      <c r="Q93" s="450">
        <v>0</v>
      </c>
      <c r="R93" s="453">
        <v>0</v>
      </c>
      <c r="S93" s="450">
        <f t="shared" si="7"/>
        <v>0</v>
      </c>
      <c r="T93" s="450">
        <v>0</v>
      </c>
      <c r="U93" s="450">
        <v>0</v>
      </c>
      <c r="V93" s="450">
        <f t="shared" si="8"/>
        <v>0</v>
      </c>
      <c r="W93" s="446"/>
      <c r="X93" s="450">
        <v>0</v>
      </c>
      <c r="Y93" s="450">
        <v>0</v>
      </c>
      <c r="Z93" s="450">
        <v>0</v>
      </c>
      <c r="AA93" s="450"/>
      <c r="AB93" s="450">
        <f t="shared" si="9"/>
        <v>952.43</v>
      </c>
    </row>
    <row r="94" spans="1:28" s="377" customFormat="1">
      <c r="A94" s="384" t="s">
        <v>864</v>
      </c>
      <c r="B94" s="449" t="s">
        <v>516</v>
      </c>
      <c r="C94" s="414">
        <v>2693094461</v>
      </c>
      <c r="D94" s="415" t="s">
        <v>590</v>
      </c>
      <c r="E94" s="421" t="s">
        <v>519</v>
      </c>
      <c r="F94" s="417" t="s">
        <v>678</v>
      </c>
      <c r="G94" s="418" t="s">
        <v>774</v>
      </c>
      <c r="H94" s="450">
        <v>0</v>
      </c>
      <c r="I94" s="479">
        <v>243.39</v>
      </c>
      <c r="J94" s="450">
        <v>0</v>
      </c>
      <c r="K94" s="439">
        <v>210.16</v>
      </c>
      <c r="L94" s="454">
        <v>4.2</v>
      </c>
      <c r="M94" s="452">
        <f t="shared" si="5"/>
        <v>205.96</v>
      </c>
      <c r="N94" s="450">
        <v>0</v>
      </c>
      <c r="O94" s="453">
        <v>0</v>
      </c>
      <c r="P94" s="450">
        <f t="shared" si="6"/>
        <v>0</v>
      </c>
      <c r="Q94" s="450">
        <v>0</v>
      </c>
      <c r="R94" s="453">
        <v>0</v>
      </c>
      <c r="S94" s="450">
        <f t="shared" si="7"/>
        <v>0</v>
      </c>
      <c r="T94" s="450">
        <v>0</v>
      </c>
      <c r="U94" s="450">
        <v>0</v>
      </c>
      <c r="V94" s="450">
        <f t="shared" si="8"/>
        <v>0</v>
      </c>
      <c r="W94" s="446"/>
      <c r="X94" s="450">
        <v>0</v>
      </c>
      <c r="Y94" s="450">
        <v>0</v>
      </c>
      <c r="Z94" s="450">
        <v>0</v>
      </c>
      <c r="AA94" s="450"/>
      <c r="AB94" s="450">
        <f t="shared" si="9"/>
        <v>449.35</v>
      </c>
    </row>
    <row r="95" spans="1:28" s="377" customFormat="1">
      <c r="A95" s="384" t="s">
        <v>864</v>
      </c>
      <c r="B95" s="449" t="s">
        <v>516</v>
      </c>
      <c r="C95" s="414">
        <v>3321578492</v>
      </c>
      <c r="D95" s="415" t="s">
        <v>591</v>
      </c>
      <c r="E95" s="421" t="s">
        <v>521</v>
      </c>
      <c r="F95" s="417" t="s">
        <v>675</v>
      </c>
      <c r="G95" s="418" t="s">
        <v>774</v>
      </c>
      <c r="H95" s="450">
        <v>0</v>
      </c>
      <c r="I95" s="479">
        <v>127.07</v>
      </c>
      <c r="J95" s="450">
        <v>0</v>
      </c>
      <c r="K95" s="439">
        <v>210.16</v>
      </c>
      <c r="L95" s="454">
        <v>24.24</v>
      </c>
      <c r="M95" s="452">
        <f t="shared" si="5"/>
        <v>185.92</v>
      </c>
      <c r="N95" s="450">
        <v>0</v>
      </c>
      <c r="O95" s="453">
        <v>0</v>
      </c>
      <c r="P95" s="450">
        <f t="shared" si="6"/>
        <v>0</v>
      </c>
      <c r="Q95" s="450">
        <v>0</v>
      </c>
      <c r="R95" s="453">
        <v>0</v>
      </c>
      <c r="S95" s="450">
        <f t="shared" si="7"/>
        <v>0</v>
      </c>
      <c r="T95" s="450">
        <v>0</v>
      </c>
      <c r="U95" s="450">
        <v>0</v>
      </c>
      <c r="V95" s="450">
        <f t="shared" si="8"/>
        <v>0</v>
      </c>
      <c r="W95" s="446"/>
      <c r="X95" s="450">
        <v>0</v>
      </c>
      <c r="Y95" s="450">
        <v>0</v>
      </c>
      <c r="Z95" s="450">
        <v>0</v>
      </c>
      <c r="AA95" s="450"/>
      <c r="AB95" s="450">
        <f t="shared" si="9"/>
        <v>312.99</v>
      </c>
    </row>
    <row r="96" spans="1:28" s="377" customFormat="1">
      <c r="A96" s="384" t="s">
        <v>864</v>
      </c>
      <c r="B96" s="449" t="s">
        <v>516</v>
      </c>
      <c r="C96" s="414">
        <v>76656071449</v>
      </c>
      <c r="D96" s="415" t="s">
        <v>592</v>
      </c>
      <c r="E96" s="421" t="s">
        <v>519</v>
      </c>
      <c r="F96" s="422" t="s">
        <v>681</v>
      </c>
      <c r="G96" s="418" t="s">
        <v>774</v>
      </c>
      <c r="H96" s="450">
        <v>0</v>
      </c>
      <c r="I96" s="479">
        <v>118.29</v>
      </c>
      <c r="J96" s="450">
        <v>0</v>
      </c>
      <c r="K96" s="439">
        <v>210.16</v>
      </c>
      <c r="L96" s="451">
        <v>24.24</v>
      </c>
      <c r="M96" s="452">
        <f t="shared" si="5"/>
        <v>185.92</v>
      </c>
      <c r="N96" s="450">
        <v>0</v>
      </c>
      <c r="O96" s="453">
        <v>0</v>
      </c>
      <c r="P96" s="450">
        <f t="shared" si="6"/>
        <v>0</v>
      </c>
      <c r="Q96" s="450">
        <v>317.38140585274175</v>
      </c>
      <c r="R96" s="453">
        <v>72.72</v>
      </c>
      <c r="S96" s="450">
        <f t="shared" si="7"/>
        <v>244.66140585274175</v>
      </c>
      <c r="T96" s="450">
        <v>0</v>
      </c>
      <c r="U96" s="450">
        <v>0</v>
      </c>
      <c r="V96" s="450">
        <f t="shared" si="8"/>
        <v>0</v>
      </c>
      <c r="W96" s="446"/>
      <c r="X96" s="450">
        <v>0</v>
      </c>
      <c r="Y96" s="450">
        <v>0</v>
      </c>
      <c r="Z96" s="450">
        <v>0</v>
      </c>
      <c r="AA96" s="450"/>
      <c r="AB96" s="450">
        <f t="shared" si="9"/>
        <v>548.87140585274176</v>
      </c>
    </row>
    <row r="97" spans="1:28" s="377" customFormat="1">
      <c r="A97" s="384" t="s">
        <v>864</v>
      </c>
      <c r="B97" s="449" t="s">
        <v>516</v>
      </c>
      <c r="C97" s="414">
        <v>6760774477</v>
      </c>
      <c r="D97" s="415" t="s">
        <v>593</v>
      </c>
      <c r="E97" s="421" t="s">
        <v>519</v>
      </c>
      <c r="F97" s="417" t="s">
        <v>674</v>
      </c>
      <c r="G97" s="418" t="s">
        <v>774</v>
      </c>
      <c r="H97" s="450">
        <v>0</v>
      </c>
      <c r="I97" s="479">
        <v>129.59</v>
      </c>
      <c r="J97" s="450">
        <v>0</v>
      </c>
      <c r="K97" s="439">
        <v>210.16</v>
      </c>
      <c r="L97" s="451">
        <v>25.05</v>
      </c>
      <c r="M97" s="452">
        <f t="shared" si="5"/>
        <v>185.10999999999999</v>
      </c>
      <c r="N97" s="450">
        <v>0</v>
      </c>
      <c r="O97" s="453">
        <v>0</v>
      </c>
      <c r="P97" s="450">
        <f t="shared" si="6"/>
        <v>0</v>
      </c>
      <c r="Q97" s="450">
        <v>338.54016624292456</v>
      </c>
      <c r="R97" s="453">
        <v>75.150000000000006</v>
      </c>
      <c r="S97" s="450">
        <f t="shared" si="7"/>
        <v>263.39016624292458</v>
      </c>
      <c r="T97" s="450">
        <v>69.41</v>
      </c>
      <c r="U97" s="450">
        <v>0</v>
      </c>
      <c r="V97" s="450">
        <f t="shared" si="8"/>
        <v>69.41</v>
      </c>
      <c r="W97" s="446" t="s">
        <v>512</v>
      </c>
      <c r="X97" s="450">
        <v>0</v>
      </c>
      <c r="Y97" s="450">
        <v>0</v>
      </c>
      <c r="Z97" s="450">
        <v>0</v>
      </c>
      <c r="AA97" s="450"/>
      <c r="AB97" s="450">
        <f t="shared" si="9"/>
        <v>647.50016624292459</v>
      </c>
    </row>
    <row r="98" spans="1:28" s="377" customFormat="1">
      <c r="A98" s="384" t="s">
        <v>864</v>
      </c>
      <c r="B98" s="449" t="s">
        <v>516</v>
      </c>
      <c r="C98" s="414">
        <v>12870188404</v>
      </c>
      <c r="D98" s="415" t="s">
        <v>797</v>
      </c>
      <c r="E98" s="421" t="s">
        <v>529</v>
      </c>
      <c r="F98" s="417" t="s">
        <v>788</v>
      </c>
      <c r="G98" s="418" t="s">
        <v>774</v>
      </c>
      <c r="H98" s="450">
        <v>0</v>
      </c>
      <c r="I98" s="479">
        <v>841.29</v>
      </c>
      <c r="J98" s="450">
        <v>0</v>
      </c>
      <c r="K98" s="439">
        <v>210.16</v>
      </c>
      <c r="L98" s="451">
        <v>9</v>
      </c>
      <c r="M98" s="452">
        <f t="shared" si="5"/>
        <v>201.16</v>
      </c>
      <c r="N98" s="450">
        <v>0</v>
      </c>
      <c r="O98" s="453">
        <v>0</v>
      </c>
      <c r="P98" s="450">
        <f t="shared" si="6"/>
        <v>0</v>
      </c>
      <c r="Q98" s="450">
        <v>0</v>
      </c>
      <c r="R98" s="453">
        <v>0</v>
      </c>
      <c r="S98" s="450">
        <f t="shared" si="7"/>
        <v>0</v>
      </c>
      <c r="T98" s="450">
        <v>0</v>
      </c>
      <c r="U98" s="450">
        <v>0</v>
      </c>
      <c r="V98" s="450">
        <f t="shared" si="8"/>
        <v>0</v>
      </c>
      <c r="W98" s="446"/>
      <c r="X98" s="450">
        <v>0</v>
      </c>
      <c r="Y98" s="450">
        <v>0</v>
      </c>
      <c r="Z98" s="450">
        <v>0</v>
      </c>
      <c r="AA98" s="450"/>
      <c r="AB98" s="450">
        <f t="shared" si="9"/>
        <v>1042.45</v>
      </c>
    </row>
    <row r="99" spans="1:28" s="377" customFormat="1">
      <c r="A99" s="384" t="s">
        <v>864</v>
      </c>
      <c r="B99" s="449" t="s">
        <v>516</v>
      </c>
      <c r="C99" s="414">
        <v>8066304420</v>
      </c>
      <c r="D99" s="415" t="s">
        <v>798</v>
      </c>
      <c r="E99" s="421" t="s">
        <v>529</v>
      </c>
      <c r="F99" s="417" t="s">
        <v>776</v>
      </c>
      <c r="G99" s="418" t="s">
        <v>774</v>
      </c>
      <c r="H99" s="450">
        <v>0</v>
      </c>
      <c r="I99" s="479">
        <v>750.26</v>
      </c>
      <c r="J99" s="450">
        <v>0</v>
      </c>
      <c r="K99" s="439">
        <v>210.16</v>
      </c>
      <c r="L99" s="451">
        <v>8</v>
      </c>
      <c r="M99" s="452">
        <f t="shared" si="5"/>
        <v>202.16</v>
      </c>
      <c r="N99" s="450">
        <v>0</v>
      </c>
      <c r="O99" s="453">
        <v>0</v>
      </c>
      <c r="P99" s="450">
        <f t="shared" si="6"/>
        <v>0</v>
      </c>
      <c r="Q99" s="450">
        <v>0</v>
      </c>
      <c r="R99" s="453">
        <v>0</v>
      </c>
      <c r="S99" s="450">
        <f t="shared" si="7"/>
        <v>0</v>
      </c>
      <c r="T99" s="450">
        <v>0</v>
      </c>
      <c r="U99" s="450">
        <v>0</v>
      </c>
      <c r="V99" s="450">
        <f t="shared" ref="V99:V119" si="10">T99-U99</f>
        <v>0</v>
      </c>
      <c r="W99" s="446"/>
      <c r="X99" s="450">
        <v>0</v>
      </c>
      <c r="Y99" s="450">
        <v>0</v>
      </c>
      <c r="Z99" s="450">
        <v>0</v>
      </c>
      <c r="AA99" s="450"/>
      <c r="AB99" s="450">
        <f t="shared" si="9"/>
        <v>952.42</v>
      </c>
    </row>
    <row r="100" spans="1:28" s="377" customFormat="1">
      <c r="A100" s="384" t="s">
        <v>864</v>
      </c>
      <c r="B100" s="449" t="s">
        <v>516</v>
      </c>
      <c r="C100" s="414">
        <v>90002172453</v>
      </c>
      <c r="D100" s="415" t="s">
        <v>594</v>
      </c>
      <c r="E100" s="421" t="s">
        <v>521</v>
      </c>
      <c r="F100" s="417" t="s">
        <v>686</v>
      </c>
      <c r="G100" s="418" t="s">
        <v>774</v>
      </c>
      <c r="H100" s="450">
        <v>0</v>
      </c>
      <c r="I100" s="479">
        <v>116.35</v>
      </c>
      <c r="J100" s="450">
        <v>0</v>
      </c>
      <c r="K100" s="439">
        <v>210.16</v>
      </c>
      <c r="L100" s="451">
        <v>24.24</v>
      </c>
      <c r="M100" s="452">
        <f t="shared" si="5"/>
        <v>185.92</v>
      </c>
      <c r="N100" s="450">
        <v>0</v>
      </c>
      <c r="O100" s="453">
        <v>0</v>
      </c>
      <c r="P100" s="450">
        <f t="shared" si="6"/>
        <v>0</v>
      </c>
      <c r="Q100" s="450">
        <v>193.54525008074174</v>
      </c>
      <c r="R100" s="453">
        <v>72.72</v>
      </c>
      <c r="S100" s="450">
        <f t="shared" si="7"/>
        <v>120.82525008074174</v>
      </c>
      <c r="T100" s="450">
        <v>0</v>
      </c>
      <c r="U100" s="450">
        <v>0</v>
      </c>
      <c r="V100" s="450">
        <f t="shared" si="10"/>
        <v>0</v>
      </c>
      <c r="W100" s="446"/>
      <c r="X100" s="450">
        <v>0</v>
      </c>
      <c r="Y100" s="450">
        <v>0</v>
      </c>
      <c r="Z100" s="450">
        <v>0</v>
      </c>
      <c r="AA100" s="450"/>
      <c r="AB100" s="450">
        <f t="shared" si="9"/>
        <v>423.09525008074172</v>
      </c>
    </row>
    <row r="101" spans="1:28" s="376" customFormat="1">
      <c r="A101" s="384" t="s">
        <v>864</v>
      </c>
      <c r="B101" s="449" t="s">
        <v>516</v>
      </c>
      <c r="C101" s="414">
        <v>66049890463</v>
      </c>
      <c r="D101" s="415" t="s">
        <v>595</v>
      </c>
      <c r="E101" s="421" t="s">
        <v>521</v>
      </c>
      <c r="F101" s="417" t="s">
        <v>681</v>
      </c>
      <c r="G101" s="418" t="s">
        <v>774</v>
      </c>
      <c r="H101" s="450">
        <v>0</v>
      </c>
      <c r="I101" s="479">
        <v>126.09</v>
      </c>
      <c r="J101" s="450">
        <v>0</v>
      </c>
      <c r="K101" s="439">
        <v>210.16</v>
      </c>
      <c r="L101" s="451">
        <v>24.24</v>
      </c>
      <c r="M101" s="452">
        <f t="shared" si="5"/>
        <v>185.92</v>
      </c>
      <c r="N101" s="450">
        <v>0</v>
      </c>
      <c r="O101" s="453">
        <v>0</v>
      </c>
      <c r="P101" s="450">
        <f t="shared" si="6"/>
        <v>0</v>
      </c>
      <c r="Q101" s="450">
        <v>193.54525008074174</v>
      </c>
      <c r="R101" s="453">
        <v>72.72</v>
      </c>
      <c r="S101" s="450">
        <f t="shared" si="7"/>
        <v>120.82525008074174</v>
      </c>
      <c r="T101" s="450">
        <v>0</v>
      </c>
      <c r="U101" s="450">
        <v>0</v>
      </c>
      <c r="V101" s="450">
        <f t="shared" si="10"/>
        <v>0</v>
      </c>
      <c r="W101" s="446"/>
      <c r="X101" s="450">
        <v>0</v>
      </c>
      <c r="Y101" s="450">
        <v>0</v>
      </c>
      <c r="Z101" s="450">
        <v>0</v>
      </c>
      <c r="AA101" s="450"/>
      <c r="AB101" s="450">
        <f t="shared" si="9"/>
        <v>432.83525008074173</v>
      </c>
    </row>
    <row r="102" spans="1:28" s="376" customFormat="1">
      <c r="A102" s="384" t="s">
        <v>864</v>
      </c>
      <c r="B102" s="449" t="s">
        <v>516</v>
      </c>
      <c r="C102" s="423">
        <v>40791564487</v>
      </c>
      <c r="D102" s="426" t="s">
        <v>596</v>
      </c>
      <c r="E102" s="421" t="s">
        <v>519</v>
      </c>
      <c r="F102" s="422" t="s">
        <v>678</v>
      </c>
      <c r="G102" s="418" t="s">
        <v>774</v>
      </c>
      <c r="H102" s="450">
        <v>0</v>
      </c>
      <c r="I102" s="479">
        <v>339.39</v>
      </c>
      <c r="J102" s="450">
        <v>0</v>
      </c>
      <c r="K102" s="439">
        <v>210.16</v>
      </c>
      <c r="L102" s="451">
        <v>6</v>
      </c>
      <c r="M102" s="452">
        <f t="shared" si="5"/>
        <v>204.16</v>
      </c>
      <c r="N102" s="450">
        <v>0</v>
      </c>
      <c r="O102" s="453">
        <v>0</v>
      </c>
      <c r="P102" s="450">
        <f t="shared" si="6"/>
        <v>0</v>
      </c>
      <c r="Q102" s="450">
        <v>0</v>
      </c>
      <c r="R102" s="453">
        <v>0</v>
      </c>
      <c r="S102" s="450">
        <f t="shared" si="7"/>
        <v>0</v>
      </c>
      <c r="T102" s="450">
        <v>0</v>
      </c>
      <c r="U102" s="450">
        <v>0</v>
      </c>
      <c r="V102" s="450">
        <f t="shared" si="10"/>
        <v>0</v>
      </c>
      <c r="W102" s="446"/>
      <c r="X102" s="450">
        <v>0</v>
      </c>
      <c r="Y102" s="450">
        <v>0</v>
      </c>
      <c r="Z102" s="450">
        <v>0</v>
      </c>
      <c r="AA102" s="450"/>
      <c r="AB102" s="450">
        <f t="shared" si="9"/>
        <v>543.54999999999995</v>
      </c>
    </row>
    <row r="103" spans="1:28" s="376" customFormat="1">
      <c r="A103" s="384" t="s">
        <v>864</v>
      </c>
      <c r="B103" s="449" t="s">
        <v>516</v>
      </c>
      <c r="C103" s="414">
        <v>50022440410</v>
      </c>
      <c r="D103" s="415" t="s">
        <v>597</v>
      </c>
      <c r="E103" s="421" t="s">
        <v>519</v>
      </c>
      <c r="F103" s="422" t="s">
        <v>674</v>
      </c>
      <c r="G103" s="418" t="s">
        <v>774</v>
      </c>
      <c r="H103" s="450">
        <v>0</v>
      </c>
      <c r="I103" s="479">
        <v>128.59</v>
      </c>
      <c r="J103" s="450">
        <v>0</v>
      </c>
      <c r="K103" s="439">
        <v>210.16</v>
      </c>
      <c r="L103" s="451">
        <v>25.05</v>
      </c>
      <c r="M103" s="452">
        <f t="shared" si="5"/>
        <v>185.10999999999999</v>
      </c>
      <c r="N103" s="450">
        <v>0</v>
      </c>
      <c r="O103" s="453">
        <v>0</v>
      </c>
      <c r="P103" s="450">
        <f t="shared" si="6"/>
        <v>0</v>
      </c>
      <c r="Q103" s="450">
        <v>0</v>
      </c>
      <c r="R103" s="453">
        <v>0</v>
      </c>
      <c r="S103" s="450">
        <f t="shared" si="7"/>
        <v>0</v>
      </c>
      <c r="T103" s="450">
        <v>0</v>
      </c>
      <c r="U103" s="450">
        <v>0</v>
      </c>
      <c r="V103" s="450">
        <f t="shared" si="10"/>
        <v>0</v>
      </c>
      <c r="W103" s="446"/>
      <c r="X103" s="450">
        <v>0</v>
      </c>
      <c r="Y103" s="450">
        <v>0</v>
      </c>
      <c r="Z103" s="450">
        <v>0</v>
      </c>
      <c r="AA103" s="450"/>
      <c r="AB103" s="450">
        <f t="shared" si="9"/>
        <v>313.7</v>
      </c>
    </row>
    <row r="104" spans="1:28" s="376" customFormat="1">
      <c r="A104" s="384" t="s">
        <v>864</v>
      </c>
      <c r="B104" s="449" t="s">
        <v>516</v>
      </c>
      <c r="C104" s="414">
        <v>42713978491</v>
      </c>
      <c r="D104" s="415" t="s">
        <v>598</v>
      </c>
      <c r="E104" s="421" t="s">
        <v>519</v>
      </c>
      <c r="F104" s="430" t="s">
        <v>674</v>
      </c>
      <c r="G104" s="418" t="s">
        <v>774</v>
      </c>
      <c r="H104" s="450">
        <v>0</v>
      </c>
      <c r="I104" s="479">
        <v>119.59</v>
      </c>
      <c r="J104" s="450">
        <v>0</v>
      </c>
      <c r="K104" s="439">
        <v>210.16</v>
      </c>
      <c r="L104" s="451">
        <v>25.05</v>
      </c>
      <c r="M104" s="452">
        <f t="shared" si="5"/>
        <v>185.10999999999999</v>
      </c>
      <c r="N104" s="450">
        <v>0</v>
      </c>
      <c r="O104" s="453">
        <v>0</v>
      </c>
      <c r="P104" s="450">
        <f t="shared" si="6"/>
        <v>0</v>
      </c>
      <c r="Q104" s="450">
        <v>275.06388507237614</v>
      </c>
      <c r="R104" s="453">
        <v>75.150000000000006</v>
      </c>
      <c r="S104" s="450">
        <f t="shared" si="7"/>
        <v>199.91388507237613</v>
      </c>
      <c r="T104" s="450">
        <v>0</v>
      </c>
      <c r="U104" s="450">
        <v>0</v>
      </c>
      <c r="V104" s="450">
        <f t="shared" si="10"/>
        <v>0</v>
      </c>
      <c r="W104" s="446"/>
      <c r="X104" s="450">
        <v>0</v>
      </c>
      <c r="Y104" s="450">
        <v>0</v>
      </c>
      <c r="Z104" s="450">
        <v>0</v>
      </c>
      <c r="AA104" s="450"/>
      <c r="AB104" s="450">
        <f t="shared" si="9"/>
        <v>504.61388507237609</v>
      </c>
    </row>
    <row r="105" spans="1:28" s="376" customFormat="1">
      <c r="A105" s="384" t="s">
        <v>864</v>
      </c>
      <c r="B105" s="449" t="s">
        <v>516</v>
      </c>
      <c r="C105" s="423">
        <v>97586390487</v>
      </c>
      <c r="D105" s="426" t="s">
        <v>599</v>
      </c>
      <c r="E105" s="421" t="s">
        <v>519</v>
      </c>
      <c r="F105" s="417" t="s">
        <v>674</v>
      </c>
      <c r="G105" s="418" t="s">
        <v>774</v>
      </c>
      <c r="H105" s="450">
        <v>0</v>
      </c>
      <c r="I105" s="479">
        <v>129.58000000000001</v>
      </c>
      <c r="J105" s="450">
        <v>0</v>
      </c>
      <c r="K105" s="439">
        <v>210.16</v>
      </c>
      <c r="L105" s="451">
        <v>25.05</v>
      </c>
      <c r="M105" s="452">
        <f t="shared" si="5"/>
        <v>185.10999999999999</v>
      </c>
      <c r="N105" s="450">
        <v>0</v>
      </c>
      <c r="O105" s="453">
        <v>0</v>
      </c>
      <c r="P105" s="450">
        <f t="shared" si="6"/>
        <v>0</v>
      </c>
      <c r="Q105" s="450">
        <v>262.94680426753314</v>
      </c>
      <c r="R105" s="453">
        <v>75.150000000000006</v>
      </c>
      <c r="S105" s="450">
        <f t="shared" si="7"/>
        <v>187.79680426753313</v>
      </c>
      <c r="T105" s="450">
        <v>0</v>
      </c>
      <c r="U105" s="450">
        <v>0</v>
      </c>
      <c r="V105" s="450">
        <f t="shared" si="10"/>
        <v>0</v>
      </c>
      <c r="W105" s="446"/>
      <c r="X105" s="450">
        <v>0</v>
      </c>
      <c r="Y105" s="450">
        <v>0</v>
      </c>
      <c r="Z105" s="450">
        <v>0</v>
      </c>
      <c r="AA105" s="450"/>
      <c r="AB105" s="450">
        <f t="shared" si="9"/>
        <v>502.4868042675331</v>
      </c>
    </row>
    <row r="106" spans="1:28" s="376" customFormat="1">
      <c r="A106" s="384" t="s">
        <v>864</v>
      </c>
      <c r="B106" s="449" t="s">
        <v>516</v>
      </c>
      <c r="C106" s="414">
        <v>8232311436</v>
      </c>
      <c r="D106" s="415" t="s">
        <v>600</v>
      </c>
      <c r="E106" s="421" t="s">
        <v>519</v>
      </c>
      <c r="F106" s="422" t="s">
        <v>692</v>
      </c>
      <c r="G106" s="418" t="s">
        <v>774</v>
      </c>
      <c r="H106" s="450">
        <v>0</v>
      </c>
      <c r="I106" s="479">
        <v>322.06</v>
      </c>
      <c r="J106" s="450">
        <v>0</v>
      </c>
      <c r="K106" s="439">
        <v>210.16</v>
      </c>
      <c r="L106" s="451">
        <v>17.010000000000002</v>
      </c>
      <c r="M106" s="452">
        <f t="shared" si="5"/>
        <v>193.15</v>
      </c>
      <c r="N106" s="450">
        <v>0</v>
      </c>
      <c r="O106" s="453">
        <v>0</v>
      </c>
      <c r="P106" s="450">
        <f t="shared" si="6"/>
        <v>0</v>
      </c>
      <c r="Q106" s="450">
        <v>486.65148897420403</v>
      </c>
      <c r="R106" s="453">
        <v>0</v>
      </c>
      <c r="S106" s="450">
        <f t="shared" si="7"/>
        <v>486.65148897420403</v>
      </c>
      <c r="T106" s="450">
        <v>0</v>
      </c>
      <c r="U106" s="450">
        <v>0</v>
      </c>
      <c r="V106" s="450">
        <f t="shared" si="10"/>
        <v>0</v>
      </c>
      <c r="W106" s="446"/>
      <c r="X106" s="450">
        <v>0</v>
      </c>
      <c r="Y106" s="450">
        <v>0</v>
      </c>
      <c r="Z106" s="450">
        <v>0</v>
      </c>
      <c r="AA106" s="450"/>
      <c r="AB106" s="450">
        <f t="shared" si="9"/>
        <v>1001.8614889742041</v>
      </c>
    </row>
    <row r="107" spans="1:28" s="376" customFormat="1">
      <c r="A107" s="384" t="s">
        <v>864</v>
      </c>
      <c r="B107" s="449" t="s">
        <v>516</v>
      </c>
      <c r="C107" s="423">
        <v>86334050400</v>
      </c>
      <c r="D107" s="426" t="s">
        <v>601</v>
      </c>
      <c r="E107" s="421" t="s">
        <v>519</v>
      </c>
      <c r="F107" s="417" t="s">
        <v>698</v>
      </c>
      <c r="G107" s="418" t="s">
        <v>774</v>
      </c>
      <c r="H107" s="450">
        <v>0</v>
      </c>
      <c r="I107" s="479">
        <v>124.29</v>
      </c>
      <c r="J107" s="450">
        <v>0</v>
      </c>
      <c r="K107" s="439">
        <v>210.16</v>
      </c>
      <c r="L107" s="451">
        <v>26.22</v>
      </c>
      <c r="M107" s="452">
        <f t="shared" si="5"/>
        <v>183.94</v>
      </c>
      <c r="N107" s="450">
        <v>0</v>
      </c>
      <c r="O107" s="453">
        <v>0</v>
      </c>
      <c r="P107" s="450">
        <f t="shared" si="6"/>
        <v>0</v>
      </c>
      <c r="Q107" s="450">
        <v>0</v>
      </c>
      <c r="R107" s="453">
        <v>0</v>
      </c>
      <c r="S107" s="450">
        <f t="shared" si="7"/>
        <v>0</v>
      </c>
      <c r="T107" s="450">
        <v>0</v>
      </c>
      <c r="U107" s="450">
        <v>0</v>
      </c>
      <c r="V107" s="450">
        <f t="shared" si="10"/>
        <v>0</v>
      </c>
      <c r="W107" s="446"/>
      <c r="X107" s="450">
        <v>0</v>
      </c>
      <c r="Y107" s="450">
        <v>0</v>
      </c>
      <c r="Z107" s="450">
        <v>0</v>
      </c>
      <c r="AA107" s="450"/>
      <c r="AB107" s="450">
        <f t="shared" si="9"/>
        <v>308.23</v>
      </c>
    </row>
    <row r="108" spans="1:28" s="376" customFormat="1">
      <c r="A108" s="384" t="s">
        <v>864</v>
      </c>
      <c r="B108" s="449" t="s">
        <v>516</v>
      </c>
      <c r="C108" s="414">
        <v>8942423426</v>
      </c>
      <c r="D108" s="415" t="s">
        <v>602</v>
      </c>
      <c r="E108" s="421" t="s">
        <v>521</v>
      </c>
      <c r="F108" s="418" t="s">
        <v>690</v>
      </c>
      <c r="G108" s="418" t="s">
        <v>774</v>
      </c>
      <c r="H108" s="450">
        <v>0</v>
      </c>
      <c r="I108" s="479">
        <v>275.39</v>
      </c>
      <c r="J108" s="450">
        <v>0</v>
      </c>
      <c r="K108" s="439">
        <v>210.16</v>
      </c>
      <c r="L108" s="451">
        <v>64</v>
      </c>
      <c r="M108" s="452">
        <f t="shared" si="5"/>
        <v>146.16</v>
      </c>
      <c r="N108" s="450">
        <v>0</v>
      </c>
      <c r="O108" s="453">
        <v>0</v>
      </c>
      <c r="P108" s="450">
        <f t="shared" si="6"/>
        <v>0</v>
      </c>
      <c r="Q108" s="450">
        <v>0</v>
      </c>
      <c r="R108" s="453">
        <v>0</v>
      </c>
      <c r="S108" s="450">
        <f t="shared" si="7"/>
        <v>0</v>
      </c>
      <c r="T108" s="450">
        <v>0</v>
      </c>
      <c r="U108" s="450">
        <v>0</v>
      </c>
      <c r="V108" s="450">
        <f t="shared" si="10"/>
        <v>0</v>
      </c>
      <c r="W108" s="446"/>
      <c r="X108" s="450">
        <v>0</v>
      </c>
      <c r="Y108" s="450">
        <v>0</v>
      </c>
      <c r="Z108" s="450">
        <v>0</v>
      </c>
      <c r="AA108" s="450"/>
      <c r="AB108" s="450">
        <f t="shared" si="9"/>
        <v>421.54999999999995</v>
      </c>
    </row>
    <row r="109" spans="1:28" s="376" customFormat="1">
      <c r="A109" s="384" t="s">
        <v>864</v>
      </c>
      <c r="B109" s="449" t="s">
        <v>516</v>
      </c>
      <c r="C109" s="423">
        <v>7807917466</v>
      </c>
      <c r="D109" s="426" t="s">
        <v>603</v>
      </c>
      <c r="E109" s="421" t="s">
        <v>521</v>
      </c>
      <c r="F109" s="417" t="s">
        <v>685</v>
      </c>
      <c r="G109" s="418" t="s">
        <v>774</v>
      </c>
      <c r="H109" s="450">
        <v>0</v>
      </c>
      <c r="I109" s="479">
        <v>116.37</v>
      </c>
      <c r="J109" s="450">
        <v>0</v>
      </c>
      <c r="K109" s="439">
        <v>210.16</v>
      </c>
      <c r="L109" s="451">
        <v>24.24</v>
      </c>
      <c r="M109" s="452">
        <f t="shared" si="5"/>
        <v>185.92</v>
      </c>
      <c r="N109" s="450">
        <v>0</v>
      </c>
      <c r="O109" s="453">
        <v>0</v>
      </c>
      <c r="P109" s="450">
        <f t="shared" si="6"/>
        <v>0</v>
      </c>
      <c r="Q109" s="450">
        <v>317.38140585274175</v>
      </c>
      <c r="R109" s="453">
        <v>72.72</v>
      </c>
      <c r="S109" s="450">
        <f t="shared" si="7"/>
        <v>244.66140585274175</v>
      </c>
      <c r="T109" s="450">
        <v>0</v>
      </c>
      <c r="U109" s="450">
        <v>0</v>
      </c>
      <c r="V109" s="450">
        <f t="shared" si="10"/>
        <v>0</v>
      </c>
      <c r="W109" s="446"/>
      <c r="X109" s="450">
        <v>0</v>
      </c>
      <c r="Y109" s="450">
        <v>0</v>
      </c>
      <c r="Z109" s="450">
        <v>0</v>
      </c>
      <c r="AA109" s="450"/>
      <c r="AB109" s="450">
        <f t="shared" si="9"/>
        <v>546.9514058527418</v>
      </c>
    </row>
    <row r="110" spans="1:28" s="376" customFormat="1">
      <c r="A110" s="384" t="s">
        <v>864</v>
      </c>
      <c r="B110" s="449" t="s">
        <v>516</v>
      </c>
      <c r="C110" s="423">
        <v>3566360465</v>
      </c>
      <c r="D110" s="426" t="s">
        <v>799</v>
      </c>
      <c r="E110" s="421" t="s">
        <v>529</v>
      </c>
      <c r="F110" s="417" t="s">
        <v>776</v>
      </c>
      <c r="G110" s="418" t="s">
        <v>774</v>
      </c>
      <c r="H110" s="450">
        <v>0</v>
      </c>
      <c r="I110" s="479">
        <v>750.25</v>
      </c>
      <c r="J110" s="450">
        <v>0</v>
      </c>
      <c r="K110" s="439">
        <v>210.16</v>
      </c>
      <c r="L110" s="451">
        <v>8</v>
      </c>
      <c r="M110" s="452">
        <f t="shared" si="5"/>
        <v>202.16</v>
      </c>
      <c r="N110" s="450">
        <v>0</v>
      </c>
      <c r="O110" s="453">
        <v>0</v>
      </c>
      <c r="P110" s="450">
        <f t="shared" si="6"/>
        <v>0</v>
      </c>
      <c r="Q110" s="450">
        <v>0</v>
      </c>
      <c r="R110" s="453">
        <v>0</v>
      </c>
      <c r="S110" s="450">
        <f t="shared" si="7"/>
        <v>0</v>
      </c>
      <c r="T110" s="450">
        <v>0</v>
      </c>
      <c r="U110" s="450">
        <v>0</v>
      </c>
      <c r="V110" s="450">
        <f t="shared" si="10"/>
        <v>0</v>
      </c>
      <c r="W110" s="446"/>
      <c r="X110" s="450">
        <v>0</v>
      </c>
      <c r="Y110" s="450">
        <v>0</v>
      </c>
      <c r="Z110" s="450">
        <v>0</v>
      </c>
      <c r="AA110" s="450"/>
      <c r="AB110" s="450">
        <f t="shared" si="9"/>
        <v>952.41</v>
      </c>
    </row>
    <row r="111" spans="1:28" s="376" customFormat="1">
      <c r="A111" s="384" t="s">
        <v>864</v>
      </c>
      <c r="B111" s="449" t="s">
        <v>516</v>
      </c>
      <c r="C111" s="425">
        <v>8548399414</v>
      </c>
      <c r="D111" s="426" t="s">
        <v>604</v>
      </c>
      <c r="E111" s="421" t="s">
        <v>521</v>
      </c>
      <c r="F111" s="417" t="s">
        <v>685</v>
      </c>
      <c r="G111" s="418" t="s">
        <v>774</v>
      </c>
      <c r="H111" s="450">
        <v>0</v>
      </c>
      <c r="I111" s="479">
        <v>126.07</v>
      </c>
      <c r="J111" s="450">
        <v>0</v>
      </c>
      <c r="K111" s="439">
        <v>210.16</v>
      </c>
      <c r="L111" s="451">
        <v>24.24</v>
      </c>
      <c r="M111" s="452">
        <f t="shared" si="5"/>
        <v>185.92</v>
      </c>
      <c r="N111" s="450">
        <v>0</v>
      </c>
      <c r="O111" s="453">
        <v>0</v>
      </c>
      <c r="P111" s="450">
        <f t="shared" si="6"/>
        <v>0</v>
      </c>
      <c r="Q111" s="450">
        <v>181.44867195069537</v>
      </c>
      <c r="R111" s="453">
        <v>72.72</v>
      </c>
      <c r="S111" s="450">
        <f t="shared" si="7"/>
        <v>108.72867195069537</v>
      </c>
      <c r="T111" s="450">
        <v>0</v>
      </c>
      <c r="U111" s="450">
        <v>0</v>
      </c>
      <c r="V111" s="450">
        <f t="shared" si="10"/>
        <v>0</v>
      </c>
      <c r="W111" s="446"/>
      <c r="X111" s="450">
        <v>0</v>
      </c>
      <c r="Y111" s="450">
        <v>0</v>
      </c>
      <c r="Z111" s="450">
        <v>0</v>
      </c>
      <c r="AA111" s="450"/>
      <c r="AB111" s="450">
        <f t="shared" si="9"/>
        <v>420.71867195069535</v>
      </c>
    </row>
    <row r="112" spans="1:28" s="376" customFormat="1">
      <c r="A112" s="384" t="s">
        <v>864</v>
      </c>
      <c r="B112" s="449" t="s">
        <v>516</v>
      </c>
      <c r="C112" s="425">
        <v>1347872426</v>
      </c>
      <c r="D112" s="426" t="s">
        <v>800</v>
      </c>
      <c r="E112" s="421" t="s">
        <v>529</v>
      </c>
      <c r="F112" s="417" t="s">
        <v>776</v>
      </c>
      <c r="G112" s="418" t="s">
        <v>774</v>
      </c>
      <c r="H112" s="450">
        <v>0</v>
      </c>
      <c r="I112" s="479">
        <v>750.24</v>
      </c>
      <c r="J112" s="450">
        <v>0</v>
      </c>
      <c r="K112" s="439">
        <v>210.16</v>
      </c>
      <c r="L112" s="451">
        <v>8</v>
      </c>
      <c r="M112" s="452">
        <f t="shared" si="5"/>
        <v>202.16</v>
      </c>
      <c r="N112" s="450">
        <v>0</v>
      </c>
      <c r="O112" s="453">
        <v>0</v>
      </c>
      <c r="P112" s="450">
        <f t="shared" si="6"/>
        <v>0</v>
      </c>
      <c r="Q112" s="450">
        <v>0</v>
      </c>
      <c r="R112" s="453">
        <v>0</v>
      </c>
      <c r="S112" s="450">
        <f t="shared" si="7"/>
        <v>0</v>
      </c>
      <c r="T112" s="450">
        <v>0</v>
      </c>
      <c r="U112" s="450">
        <v>0</v>
      </c>
      <c r="V112" s="450">
        <f t="shared" si="10"/>
        <v>0</v>
      </c>
      <c r="W112" s="446"/>
      <c r="X112" s="450">
        <v>0</v>
      </c>
      <c r="Y112" s="450">
        <v>0</v>
      </c>
      <c r="Z112" s="450">
        <v>0</v>
      </c>
      <c r="AA112" s="450"/>
      <c r="AB112" s="450">
        <f t="shared" si="9"/>
        <v>952.4</v>
      </c>
    </row>
    <row r="113" spans="1:28" s="376" customFormat="1">
      <c r="A113" s="384" t="s">
        <v>864</v>
      </c>
      <c r="B113" s="449" t="s">
        <v>516</v>
      </c>
      <c r="C113" s="414">
        <v>12150006421</v>
      </c>
      <c r="D113" s="415" t="s">
        <v>605</v>
      </c>
      <c r="E113" s="421" t="s">
        <v>519</v>
      </c>
      <c r="F113" s="422" t="s">
        <v>674</v>
      </c>
      <c r="G113" s="418" t="s">
        <v>774</v>
      </c>
      <c r="H113" s="450">
        <v>0</v>
      </c>
      <c r="I113" s="479">
        <v>119.59</v>
      </c>
      <c r="J113" s="450">
        <v>0</v>
      </c>
      <c r="K113" s="439">
        <v>210.16</v>
      </c>
      <c r="L113" s="451">
        <v>25.05</v>
      </c>
      <c r="M113" s="452">
        <f t="shared" si="5"/>
        <v>185.10999999999999</v>
      </c>
      <c r="N113" s="450">
        <v>0</v>
      </c>
      <c r="O113" s="453">
        <v>0</v>
      </c>
      <c r="P113" s="450">
        <f t="shared" si="6"/>
        <v>0</v>
      </c>
      <c r="Q113" s="450">
        <v>181.44867195069537</v>
      </c>
      <c r="R113" s="453">
        <v>75.150000000000006</v>
      </c>
      <c r="S113" s="450">
        <f t="shared" si="7"/>
        <v>106.29867195069536</v>
      </c>
      <c r="T113" s="450">
        <v>0</v>
      </c>
      <c r="U113" s="450">
        <v>0</v>
      </c>
      <c r="V113" s="450">
        <f t="shared" si="10"/>
        <v>0</v>
      </c>
      <c r="W113" s="446"/>
      <c r="X113" s="450">
        <v>0</v>
      </c>
      <c r="Y113" s="450">
        <v>0</v>
      </c>
      <c r="Z113" s="450">
        <v>0</v>
      </c>
      <c r="AA113" s="450"/>
      <c r="AB113" s="450">
        <f t="shared" si="9"/>
        <v>410.99867195069532</v>
      </c>
    </row>
    <row r="114" spans="1:28" s="376" customFormat="1">
      <c r="A114" s="384" t="s">
        <v>864</v>
      </c>
      <c r="B114" s="449" t="s">
        <v>516</v>
      </c>
      <c r="C114" s="414">
        <v>6824335436</v>
      </c>
      <c r="D114" s="415" t="s">
        <v>606</v>
      </c>
      <c r="E114" s="421" t="s">
        <v>521</v>
      </c>
      <c r="F114" s="417" t="s">
        <v>699</v>
      </c>
      <c r="G114" s="418" t="s">
        <v>774</v>
      </c>
      <c r="H114" s="450">
        <v>0</v>
      </c>
      <c r="I114" s="479">
        <v>219.39</v>
      </c>
      <c r="J114" s="450">
        <v>0</v>
      </c>
      <c r="K114" s="439">
        <v>210.16</v>
      </c>
      <c r="L114" s="451">
        <v>50</v>
      </c>
      <c r="M114" s="452">
        <f t="shared" si="5"/>
        <v>160.16</v>
      </c>
      <c r="N114" s="450">
        <v>0</v>
      </c>
      <c r="O114" s="453">
        <v>0</v>
      </c>
      <c r="P114" s="450">
        <f t="shared" si="6"/>
        <v>0</v>
      </c>
      <c r="Q114" s="450">
        <v>0</v>
      </c>
      <c r="R114" s="453">
        <v>0</v>
      </c>
      <c r="S114" s="450">
        <f t="shared" si="7"/>
        <v>0</v>
      </c>
      <c r="T114" s="450">
        <v>0</v>
      </c>
      <c r="U114" s="450">
        <v>0</v>
      </c>
      <c r="V114" s="450">
        <f t="shared" si="10"/>
        <v>0</v>
      </c>
      <c r="W114" s="446"/>
      <c r="X114" s="450">
        <v>0</v>
      </c>
      <c r="Y114" s="450">
        <v>0</v>
      </c>
      <c r="Z114" s="450">
        <v>0</v>
      </c>
      <c r="AA114" s="450"/>
      <c r="AB114" s="450">
        <f t="shared" si="9"/>
        <v>379.54999999999995</v>
      </c>
    </row>
    <row r="115" spans="1:28" s="376" customFormat="1">
      <c r="A115" s="384" t="s">
        <v>864</v>
      </c>
      <c r="B115" s="449" t="s">
        <v>516</v>
      </c>
      <c r="C115" s="431">
        <v>8930960405</v>
      </c>
      <c r="D115" s="426" t="s">
        <v>607</v>
      </c>
      <c r="E115" s="421" t="s">
        <v>519</v>
      </c>
      <c r="F115" s="417" t="s">
        <v>678</v>
      </c>
      <c r="G115" s="418" t="s">
        <v>774</v>
      </c>
      <c r="H115" s="450">
        <v>0</v>
      </c>
      <c r="I115" s="479">
        <v>198.09</v>
      </c>
      <c r="J115" s="450">
        <v>0</v>
      </c>
      <c r="K115" s="439">
        <v>210.16</v>
      </c>
      <c r="L115" s="451">
        <v>3.3</v>
      </c>
      <c r="M115" s="452">
        <f t="shared" si="5"/>
        <v>206.85999999999999</v>
      </c>
      <c r="N115" s="450">
        <v>0</v>
      </c>
      <c r="O115" s="453">
        <v>0</v>
      </c>
      <c r="P115" s="450">
        <f t="shared" si="6"/>
        <v>0</v>
      </c>
      <c r="Q115" s="439">
        <v>263.86942463338409</v>
      </c>
      <c r="R115" s="440">
        <v>132</v>
      </c>
      <c r="S115" s="450">
        <f t="shared" si="7"/>
        <v>131.86942463338409</v>
      </c>
      <c r="T115" s="450">
        <v>103.28</v>
      </c>
      <c r="U115" s="450">
        <v>0</v>
      </c>
      <c r="V115" s="450">
        <f t="shared" si="10"/>
        <v>103.28</v>
      </c>
      <c r="W115" s="446" t="s">
        <v>512</v>
      </c>
      <c r="X115" s="450">
        <v>0</v>
      </c>
      <c r="Y115" s="450">
        <v>0</v>
      </c>
      <c r="Z115" s="450">
        <v>0</v>
      </c>
      <c r="AA115" s="447"/>
      <c r="AB115" s="450">
        <f t="shared" si="9"/>
        <v>640.09942463338405</v>
      </c>
    </row>
    <row r="116" spans="1:28" s="376" customFormat="1">
      <c r="A116" s="384" t="s">
        <v>864</v>
      </c>
      <c r="B116" s="449" t="s">
        <v>516</v>
      </c>
      <c r="C116" s="414">
        <v>3828368476</v>
      </c>
      <c r="D116" s="415" t="s">
        <v>608</v>
      </c>
      <c r="E116" s="421" t="s">
        <v>521</v>
      </c>
      <c r="F116" s="422" t="s">
        <v>685</v>
      </c>
      <c r="G116" s="418" t="s">
        <v>774</v>
      </c>
      <c r="H116" s="450">
        <v>0</v>
      </c>
      <c r="I116" s="479">
        <v>116.37</v>
      </c>
      <c r="J116" s="450">
        <v>0</v>
      </c>
      <c r="K116" s="439">
        <v>210.16</v>
      </c>
      <c r="L116" s="451">
        <v>24.24</v>
      </c>
      <c r="M116" s="452">
        <f t="shared" si="5"/>
        <v>185.92</v>
      </c>
      <c r="N116" s="450">
        <v>0</v>
      </c>
      <c r="O116" s="453">
        <v>0</v>
      </c>
      <c r="P116" s="450">
        <f t="shared" si="6"/>
        <v>0</v>
      </c>
      <c r="Q116" s="439">
        <v>0</v>
      </c>
      <c r="R116" s="440">
        <v>0</v>
      </c>
      <c r="S116" s="450">
        <f t="shared" si="7"/>
        <v>0</v>
      </c>
      <c r="T116" s="450">
        <v>0</v>
      </c>
      <c r="U116" s="450">
        <v>0</v>
      </c>
      <c r="V116" s="450">
        <f t="shared" si="10"/>
        <v>0</v>
      </c>
      <c r="W116" s="446"/>
      <c r="X116" s="450">
        <f>V116-W116</f>
        <v>0</v>
      </c>
      <c r="Y116" s="450">
        <v>0</v>
      </c>
      <c r="Z116" s="450">
        <v>0</v>
      </c>
      <c r="AA116" s="447"/>
      <c r="AB116" s="450">
        <f t="shared" si="9"/>
        <v>302.28999999999996</v>
      </c>
    </row>
    <row r="117" spans="1:28" s="376" customFormat="1">
      <c r="A117" s="384" t="s">
        <v>864</v>
      </c>
      <c r="B117" s="449" t="s">
        <v>516</v>
      </c>
      <c r="C117" s="414">
        <v>50945378491</v>
      </c>
      <c r="D117" s="415" t="s">
        <v>609</v>
      </c>
      <c r="E117" s="421" t="s">
        <v>521</v>
      </c>
      <c r="F117" s="417" t="s">
        <v>675</v>
      </c>
      <c r="G117" s="418" t="s">
        <v>774</v>
      </c>
      <c r="H117" s="450">
        <v>0</v>
      </c>
      <c r="I117" s="479">
        <v>116.37</v>
      </c>
      <c r="J117" s="450">
        <v>0</v>
      </c>
      <c r="K117" s="439">
        <v>210.16</v>
      </c>
      <c r="L117" s="451">
        <v>24.24</v>
      </c>
      <c r="M117" s="452">
        <f t="shared" si="5"/>
        <v>185.92</v>
      </c>
      <c r="N117" s="450">
        <v>0</v>
      </c>
      <c r="O117" s="453">
        <v>0</v>
      </c>
      <c r="P117" s="450">
        <f t="shared" si="6"/>
        <v>0</v>
      </c>
      <c r="Q117" s="451">
        <v>338.54016624292456</v>
      </c>
      <c r="R117" s="440">
        <v>72.72</v>
      </c>
      <c r="S117" s="450">
        <f t="shared" si="7"/>
        <v>265.82016624292453</v>
      </c>
      <c r="T117" s="450">
        <v>0</v>
      </c>
      <c r="U117" s="450">
        <v>0</v>
      </c>
      <c r="V117" s="450">
        <f t="shared" si="10"/>
        <v>0</v>
      </c>
      <c r="W117" s="446"/>
      <c r="X117" s="450">
        <f>V117-W117</f>
        <v>0</v>
      </c>
      <c r="Y117" s="450">
        <v>0</v>
      </c>
      <c r="Z117" s="450">
        <v>0</v>
      </c>
      <c r="AA117" s="447"/>
      <c r="AB117" s="450">
        <f t="shared" si="9"/>
        <v>568.11016624292449</v>
      </c>
    </row>
    <row r="118" spans="1:28" s="376" customFormat="1">
      <c r="A118" s="384" t="s">
        <v>864</v>
      </c>
      <c r="B118" s="449" t="s">
        <v>516</v>
      </c>
      <c r="C118" s="414">
        <v>66715300410</v>
      </c>
      <c r="D118" s="415" t="s">
        <v>610</v>
      </c>
      <c r="E118" s="421" t="s">
        <v>519</v>
      </c>
      <c r="F118" s="417" t="s">
        <v>674</v>
      </c>
      <c r="G118" s="418" t="s">
        <v>774</v>
      </c>
      <c r="H118" s="450">
        <v>0</v>
      </c>
      <c r="I118" s="479">
        <v>128.59</v>
      </c>
      <c r="J118" s="450">
        <v>0</v>
      </c>
      <c r="K118" s="439">
        <v>210.16</v>
      </c>
      <c r="L118" s="451">
        <v>25.05</v>
      </c>
      <c r="M118" s="452">
        <f t="shared" si="5"/>
        <v>185.10999999999999</v>
      </c>
      <c r="N118" s="450">
        <v>0</v>
      </c>
      <c r="O118" s="453">
        <v>0</v>
      </c>
      <c r="P118" s="450">
        <f t="shared" si="6"/>
        <v>0</v>
      </c>
      <c r="Q118" s="451">
        <v>262.94680426753314</v>
      </c>
      <c r="R118" s="440">
        <v>75.150000000000006</v>
      </c>
      <c r="S118" s="450">
        <f t="shared" si="7"/>
        <v>187.79680426753313</v>
      </c>
      <c r="T118" s="450">
        <v>0</v>
      </c>
      <c r="U118" s="450">
        <v>0</v>
      </c>
      <c r="V118" s="450">
        <f t="shared" si="10"/>
        <v>0</v>
      </c>
      <c r="W118" s="446"/>
      <c r="X118" s="450">
        <f>V118-W118</f>
        <v>0</v>
      </c>
      <c r="Y118" s="450">
        <v>0</v>
      </c>
      <c r="Z118" s="450">
        <v>0</v>
      </c>
      <c r="AA118" s="447"/>
      <c r="AB118" s="450">
        <f t="shared" si="9"/>
        <v>501.49680426753309</v>
      </c>
    </row>
    <row r="119" spans="1:28" ht="15">
      <c r="A119" s="384" t="s">
        <v>864</v>
      </c>
      <c r="B119" s="449" t="s">
        <v>516</v>
      </c>
      <c r="C119" s="423">
        <v>1196453438</v>
      </c>
      <c r="D119" s="426" t="s">
        <v>611</v>
      </c>
      <c r="E119" s="421" t="s">
        <v>519</v>
      </c>
      <c r="F119" s="422" t="s">
        <v>674</v>
      </c>
      <c r="G119" s="418" t="s">
        <v>774</v>
      </c>
      <c r="H119" s="450">
        <v>0</v>
      </c>
      <c r="I119" s="480">
        <v>128.59</v>
      </c>
      <c r="J119" s="455">
        <v>0</v>
      </c>
      <c r="K119" s="439">
        <v>210.16</v>
      </c>
      <c r="L119" s="456">
        <v>25.05</v>
      </c>
      <c r="M119" s="452">
        <f t="shared" si="5"/>
        <v>185.10999999999999</v>
      </c>
      <c r="N119" s="450">
        <v>0</v>
      </c>
      <c r="O119" s="453">
        <v>0</v>
      </c>
      <c r="P119" s="450">
        <f t="shared" si="6"/>
        <v>0</v>
      </c>
      <c r="Q119" s="456">
        <v>338.54016624292456</v>
      </c>
      <c r="R119" s="440">
        <v>75.150000000000006</v>
      </c>
      <c r="S119" s="450">
        <f t="shared" si="7"/>
        <v>263.39016624292458</v>
      </c>
      <c r="T119" s="450">
        <v>0</v>
      </c>
      <c r="U119" s="450">
        <v>0</v>
      </c>
      <c r="V119" s="450">
        <f t="shared" si="10"/>
        <v>0</v>
      </c>
      <c r="W119" s="457"/>
      <c r="X119" s="450">
        <f>V119-W119</f>
        <v>0</v>
      </c>
      <c r="Y119" s="450">
        <v>0</v>
      </c>
      <c r="Z119" s="450">
        <v>0</v>
      </c>
      <c r="AA119" s="457"/>
      <c r="AB119" s="450">
        <f t="shared" si="9"/>
        <v>577.09016624292462</v>
      </c>
    </row>
    <row r="120" spans="1:28" ht="15">
      <c r="A120" s="384" t="s">
        <v>864</v>
      </c>
      <c r="B120" s="449" t="s">
        <v>516</v>
      </c>
      <c r="C120" s="423">
        <v>8963101401</v>
      </c>
      <c r="D120" s="426" t="s">
        <v>801</v>
      </c>
      <c r="E120" s="421" t="s">
        <v>529</v>
      </c>
      <c r="F120" s="422" t="s">
        <v>776</v>
      </c>
      <c r="G120" s="418" t="s">
        <v>774</v>
      </c>
      <c r="H120" s="450">
        <v>0</v>
      </c>
      <c r="I120" s="480">
        <v>750.28</v>
      </c>
      <c r="J120" s="455">
        <v>0</v>
      </c>
      <c r="K120" s="439">
        <v>210.16</v>
      </c>
      <c r="L120" s="456">
        <v>8</v>
      </c>
      <c r="M120" s="452">
        <f t="shared" si="5"/>
        <v>202.16</v>
      </c>
      <c r="N120" s="450">
        <v>0</v>
      </c>
      <c r="O120" s="453">
        <v>0</v>
      </c>
      <c r="P120" s="450">
        <f t="shared" si="6"/>
        <v>0</v>
      </c>
      <c r="Q120" s="456">
        <v>0</v>
      </c>
      <c r="R120" s="440">
        <v>0</v>
      </c>
      <c r="S120" s="450">
        <f t="shared" si="7"/>
        <v>0</v>
      </c>
      <c r="T120" s="450">
        <v>0</v>
      </c>
      <c r="U120" s="450">
        <v>0</v>
      </c>
      <c r="V120" s="450">
        <f t="shared" ref="V120:V149" si="11">T120-U120</f>
        <v>0</v>
      </c>
      <c r="W120" s="457"/>
      <c r="X120" s="450">
        <f t="shared" ref="X120:X149" si="12">V120-W120</f>
        <v>0</v>
      </c>
      <c r="Y120" s="450">
        <v>0</v>
      </c>
      <c r="Z120" s="450">
        <v>0</v>
      </c>
      <c r="AA120" s="457"/>
      <c r="AB120" s="450">
        <f t="shared" si="9"/>
        <v>952.43999999999994</v>
      </c>
    </row>
    <row r="121" spans="1:28" ht="15">
      <c r="A121" s="384" t="s">
        <v>864</v>
      </c>
      <c r="B121" s="449" t="s">
        <v>516</v>
      </c>
      <c r="C121" s="423">
        <v>5833188431</v>
      </c>
      <c r="D121" s="426" t="s">
        <v>802</v>
      </c>
      <c r="E121" s="421" t="s">
        <v>521</v>
      </c>
      <c r="F121" s="422" t="s">
        <v>681</v>
      </c>
      <c r="G121" s="418" t="s">
        <v>774</v>
      </c>
      <c r="H121" s="450">
        <v>0</v>
      </c>
      <c r="I121" s="480">
        <v>52.39</v>
      </c>
      <c r="J121" s="455">
        <v>0</v>
      </c>
      <c r="K121" s="439">
        <v>210.16</v>
      </c>
      <c r="L121" s="456">
        <v>10.5</v>
      </c>
      <c r="M121" s="452">
        <f t="shared" si="5"/>
        <v>199.66</v>
      </c>
      <c r="N121" s="450">
        <v>0</v>
      </c>
      <c r="O121" s="453">
        <v>0</v>
      </c>
      <c r="P121" s="450">
        <f t="shared" si="6"/>
        <v>0</v>
      </c>
      <c r="Q121" s="456">
        <v>0</v>
      </c>
      <c r="R121" s="440">
        <v>0</v>
      </c>
      <c r="S121" s="450">
        <f>Q121-R121</f>
        <v>0</v>
      </c>
      <c r="T121" s="450">
        <v>0</v>
      </c>
      <c r="U121" s="450">
        <v>0</v>
      </c>
      <c r="V121" s="450">
        <f t="shared" si="11"/>
        <v>0</v>
      </c>
      <c r="W121" s="457"/>
      <c r="X121" s="450">
        <f t="shared" si="12"/>
        <v>0</v>
      </c>
      <c r="Y121" s="450">
        <v>0</v>
      </c>
      <c r="Z121" s="450">
        <v>0</v>
      </c>
      <c r="AA121" s="457"/>
      <c r="AB121" s="450">
        <f t="shared" si="9"/>
        <v>252.05</v>
      </c>
    </row>
    <row r="122" spans="1:28" ht="15">
      <c r="A122" s="384" t="s">
        <v>864</v>
      </c>
      <c r="B122" s="449" t="s">
        <v>516</v>
      </c>
      <c r="C122" s="414">
        <v>71197891471</v>
      </c>
      <c r="D122" s="415" t="s">
        <v>612</v>
      </c>
      <c r="E122" s="421" t="s">
        <v>521</v>
      </c>
      <c r="F122" s="422" t="s">
        <v>675</v>
      </c>
      <c r="G122" s="418" t="s">
        <v>774</v>
      </c>
      <c r="H122" s="450">
        <v>0</v>
      </c>
      <c r="I122" s="480">
        <v>116.38</v>
      </c>
      <c r="J122" s="455">
        <v>0</v>
      </c>
      <c r="K122" s="439">
        <v>210.16</v>
      </c>
      <c r="L122" s="456">
        <v>24.24</v>
      </c>
      <c r="M122" s="452">
        <f t="shared" si="5"/>
        <v>185.92</v>
      </c>
      <c r="N122" s="450">
        <v>0</v>
      </c>
      <c r="O122" s="453">
        <v>0</v>
      </c>
      <c r="P122" s="450">
        <f t="shared" si="6"/>
        <v>0</v>
      </c>
      <c r="Q122" s="456">
        <v>131.78094225571689</v>
      </c>
      <c r="R122" s="440">
        <v>72.72</v>
      </c>
      <c r="S122" s="450">
        <f t="shared" si="7"/>
        <v>59.060942255716895</v>
      </c>
      <c r="T122" s="450">
        <v>0</v>
      </c>
      <c r="U122" s="450">
        <v>0</v>
      </c>
      <c r="V122" s="450">
        <f t="shared" si="11"/>
        <v>0</v>
      </c>
      <c r="W122" s="457"/>
      <c r="X122" s="450">
        <f t="shared" si="12"/>
        <v>0</v>
      </c>
      <c r="Y122" s="450">
        <v>0</v>
      </c>
      <c r="Z122" s="450">
        <v>0</v>
      </c>
      <c r="AA122" s="457"/>
      <c r="AB122" s="450">
        <f t="shared" si="9"/>
        <v>361.36094225571685</v>
      </c>
    </row>
    <row r="123" spans="1:28" ht="15">
      <c r="A123" s="384" t="s">
        <v>864</v>
      </c>
      <c r="B123" s="449" t="s">
        <v>516</v>
      </c>
      <c r="C123" s="425">
        <v>4532109450</v>
      </c>
      <c r="D123" s="426" t="s">
        <v>613</v>
      </c>
      <c r="E123" s="421" t="s">
        <v>521</v>
      </c>
      <c r="F123" s="417" t="s">
        <v>683</v>
      </c>
      <c r="G123" s="418" t="s">
        <v>774</v>
      </c>
      <c r="H123" s="450">
        <v>0</v>
      </c>
      <c r="I123" s="480">
        <v>152.99</v>
      </c>
      <c r="J123" s="455">
        <v>0</v>
      </c>
      <c r="K123" s="439">
        <v>210.18</v>
      </c>
      <c r="L123" s="456">
        <v>31</v>
      </c>
      <c r="M123" s="452">
        <f t="shared" si="5"/>
        <v>179.18</v>
      </c>
      <c r="N123" s="450">
        <v>0</v>
      </c>
      <c r="O123" s="453">
        <v>0</v>
      </c>
      <c r="P123" s="450">
        <f t="shared" si="6"/>
        <v>0</v>
      </c>
      <c r="Q123" s="456">
        <v>0</v>
      </c>
      <c r="R123" s="440">
        <v>0</v>
      </c>
      <c r="S123" s="450">
        <f t="shared" si="7"/>
        <v>0</v>
      </c>
      <c r="T123" s="450">
        <v>0</v>
      </c>
      <c r="U123" s="450">
        <v>0</v>
      </c>
      <c r="V123" s="450">
        <f t="shared" si="11"/>
        <v>0</v>
      </c>
      <c r="W123" s="457"/>
      <c r="X123" s="450">
        <f t="shared" si="12"/>
        <v>0</v>
      </c>
      <c r="Y123" s="450">
        <v>0</v>
      </c>
      <c r="Z123" s="450">
        <v>0</v>
      </c>
      <c r="AA123" s="457"/>
      <c r="AB123" s="450">
        <f t="shared" si="9"/>
        <v>332.17</v>
      </c>
    </row>
    <row r="124" spans="1:28" ht="15">
      <c r="A124" s="384" t="s">
        <v>864</v>
      </c>
      <c r="B124" s="449" t="s">
        <v>516</v>
      </c>
      <c r="C124" s="414">
        <v>4498061462</v>
      </c>
      <c r="D124" s="415" t="s">
        <v>614</v>
      </c>
      <c r="E124" s="421" t="s">
        <v>521</v>
      </c>
      <c r="F124" s="417" t="s">
        <v>683</v>
      </c>
      <c r="G124" s="418" t="s">
        <v>774</v>
      </c>
      <c r="H124" s="450">
        <v>0</v>
      </c>
      <c r="I124" s="480">
        <v>144.59</v>
      </c>
      <c r="J124" s="455">
        <v>0</v>
      </c>
      <c r="K124" s="439">
        <v>210.16</v>
      </c>
      <c r="L124" s="456">
        <v>31</v>
      </c>
      <c r="M124" s="452">
        <f t="shared" si="5"/>
        <v>179.16</v>
      </c>
      <c r="N124" s="450">
        <v>0</v>
      </c>
      <c r="O124" s="453">
        <v>0</v>
      </c>
      <c r="P124" s="450">
        <f t="shared" si="6"/>
        <v>0</v>
      </c>
      <c r="Q124" s="456">
        <v>0</v>
      </c>
      <c r="R124" s="440">
        <v>0</v>
      </c>
      <c r="S124" s="450">
        <f t="shared" si="7"/>
        <v>0</v>
      </c>
      <c r="T124" s="450">
        <v>0</v>
      </c>
      <c r="U124" s="450">
        <v>0</v>
      </c>
      <c r="V124" s="450">
        <f t="shared" si="11"/>
        <v>0</v>
      </c>
      <c r="W124" s="457"/>
      <c r="X124" s="450">
        <f t="shared" si="12"/>
        <v>0</v>
      </c>
      <c r="Y124" s="450">
        <v>0</v>
      </c>
      <c r="Z124" s="450">
        <v>0</v>
      </c>
      <c r="AA124" s="457"/>
      <c r="AB124" s="450">
        <f t="shared" si="9"/>
        <v>323.75</v>
      </c>
    </row>
    <row r="125" spans="1:28" ht="15">
      <c r="A125" s="384" t="s">
        <v>864</v>
      </c>
      <c r="B125" s="449" t="s">
        <v>516</v>
      </c>
      <c r="C125" s="423">
        <v>3672267406</v>
      </c>
      <c r="D125" s="426" t="s">
        <v>615</v>
      </c>
      <c r="E125" s="421" t="s">
        <v>519</v>
      </c>
      <c r="F125" s="422" t="s">
        <v>674</v>
      </c>
      <c r="G125" s="418" t="s">
        <v>774</v>
      </c>
      <c r="H125" s="450">
        <v>0</v>
      </c>
      <c r="I125" s="480">
        <v>129.59</v>
      </c>
      <c r="J125" s="455">
        <v>0</v>
      </c>
      <c r="K125" s="439">
        <v>210.18</v>
      </c>
      <c r="L125" s="456">
        <v>25.05</v>
      </c>
      <c r="M125" s="452">
        <f t="shared" si="5"/>
        <v>185.13</v>
      </c>
      <c r="N125" s="450">
        <v>0</v>
      </c>
      <c r="O125" s="453">
        <v>0</v>
      </c>
      <c r="P125" s="450">
        <f t="shared" si="6"/>
        <v>0</v>
      </c>
      <c r="Q125" s="456">
        <v>317.38140585274175</v>
      </c>
      <c r="R125" s="440">
        <v>75.150000000000006</v>
      </c>
      <c r="S125" s="450">
        <f t="shared" si="7"/>
        <v>242.23140585274174</v>
      </c>
      <c r="T125" s="450">
        <v>0</v>
      </c>
      <c r="U125" s="450">
        <v>0</v>
      </c>
      <c r="V125" s="450">
        <f t="shared" si="11"/>
        <v>0</v>
      </c>
      <c r="W125" s="457"/>
      <c r="X125" s="450">
        <f t="shared" si="12"/>
        <v>0</v>
      </c>
      <c r="Y125" s="450">
        <v>0</v>
      </c>
      <c r="Z125" s="450">
        <v>0</v>
      </c>
      <c r="AA125" s="457"/>
      <c r="AB125" s="450">
        <f t="shared" si="9"/>
        <v>556.9514058527418</v>
      </c>
    </row>
    <row r="126" spans="1:28" ht="15">
      <c r="A126" s="384" t="s">
        <v>864</v>
      </c>
      <c r="B126" s="449" t="s">
        <v>516</v>
      </c>
      <c r="C126" s="414">
        <v>50732811449</v>
      </c>
      <c r="D126" s="415" t="s">
        <v>616</v>
      </c>
      <c r="E126" s="421" t="s">
        <v>519</v>
      </c>
      <c r="F126" s="417" t="s">
        <v>674</v>
      </c>
      <c r="G126" s="418" t="s">
        <v>774</v>
      </c>
      <c r="H126" s="450">
        <v>0</v>
      </c>
      <c r="I126" s="480">
        <v>129.59</v>
      </c>
      <c r="J126" s="455">
        <v>0</v>
      </c>
      <c r="K126" s="439">
        <v>210.18</v>
      </c>
      <c r="L126" s="456">
        <v>25.05</v>
      </c>
      <c r="M126" s="452">
        <f t="shared" si="5"/>
        <v>185.13</v>
      </c>
      <c r="N126" s="450">
        <v>0</v>
      </c>
      <c r="O126" s="453">
        <v>0</v>
      </c>
      <c r="P126" s="450">
        <f t="shared" si="6"/>
        <v>0</v>
      </c>
      <c r="Q126" s="456">
        <v>310.61552316983443</v>
      </c>
      <c r="R126" s="440">
        <v>75.150000000000006</v>
      </c>
      <c r="S126" s="450">
        <f t="shared" si="7"/>
        <v>235.46552316983443</v>
      </c>
      <c r="T126" s="450">
        <v>0</v>
      </c>
      <c r="U126" s="450">
        <v>0</v>
      </c>
      <c r="V126" s="450">
        <f t="shared" si="11"/>
        <v>0</v>
      </c>
      <c r="W126" s="457"/>
      <c r="X126" s="450">
        <f t="shared" si="12"/>
        <v>0</v>
      </c>
      <c r="Y126" s="450">
        <v>0</v>
      </c>
      <c r="Z126" s="450">
        <v>0</v>
      </c>
      <c r="AA126" s="457"/>
      <c r="AB126" s="450">
        <f t="shared" si="9"/>
        <v>550.18552316983448</v>
      </c>
    </row>
    <row r="127" spans="1:28" ht="15">
      <c r="A127" s="384" t="s">
        <v>864</v>
      </c>
      <c r="B127" s="449" t="s">
        <v>516</v>
      </c>
      <c r="C127" s="414">
        <v>68422253453</v>
      </c>
      <c r="D127" s="415" t="s">
        <v>700</v>
      </c>
      <c r="E127" s="421" t="s">
        <v>521</v>
      </c>
      <c r="F127" s="418" t="s">
        <v>696</v>
      </c>
      <c r="G127" s="418" t="s">
        <v>774</v>
      </c>
      <c r="H127" s="450">
        <v>0</v>
      </c>
      <c r="I127" s="480">
        <v>771.39</v>
      </c>
      <c r="J127" s="455">
        <v>0</v>
      </c>
      <c r="K127" s="439">
        <v>210.16</v>
      </c>
      <c r="L127" s="456">
        <v>47</v>
      </c>
      <c r="M127" s="452">
        <f t="shared" si="5"/>
        <v>163.16</v>
      </c>
      <c r="N127" s="450">
        <v>0</v>
      </c>
      <c r="O127" s="453">
        <v>0</v>
      </c>
      <c r="P127" s="450">
        <f t="shared" si="6"/>
        <v>0</v>
      </c>
      <c r="Q127" s="456">
        <v>0</v>
      </c>
      <c r="R127" s="440">
        <v>0</v>
      </c>
      <c r="S127" s="450">
        <f t="shared" si="7"/>
        <v>0</v>
      </c>
      <c r="T127" s="450">
        <v>0</v>
      </c>
      <c r="U127" s="450">
        <v>0</v>
      </c>
      <c r="V127" s="450">
        <f t="shared" si="11"/>
        <v>0</v>
      </c>
      <c r="W127" s="457"/>
      <c r="X127" s="450">
        <f t="shared" si="12"/>
        <v>0</v>
      </c>
      <c r="Y127" s="450">
        <v>0</v>
      </c>
      <c r="Z127" s="450">
        <v>0</v>
      </c>
      <c r="AA127" s="457"/>
      <c r="AB127" s="450">
        <f t="shared" si="9"/>
        <v>934.55</v>
      </c>
    </row>
    <row r="128" spans="1:28" ht="15">
      <c r="A128" s="384" t="s">
        <v>864</v>
      </c>
      <c r="B128" s="449" t="s">
        <v>516</v>
      </c>
      <c r="C128" s="414">
        <v>61848670400</v>
      </c>
      <c r="D128" s="415" t="s">
        <v>803</v>
      </c>
      <c r="E128" s="421" t="s">
        <v>519</v>
      </c>
      <c r="F128" s="418" t="s">
        <v>633</v>
      </c>
      <c r="G128" s="418" t="s">
        <v>774</v>
      </c>
      <c r="H128" s="450">
        <v>0</v>
      </c>
      <c r="I128" s="480">
        <v>205.79</v>
      </c>
      <c r="J128" s="455">
        <v>0</v>
      </c>
      <c r="K128" s="439">
        <v>210.18</v>
      </c>
      <c r="L128" s="456">
        <v>17.760000000000002</v>
      </c>
      <c r="M128" s="452">
        <f t="shared" si="5"/>
        <v>192.42000000000002</v>
      </c>
      <c r="N128" s="450">
        <v>0</v>
      </c>
      <c r="O128" s="453">
        <v>0</v>
      </c>
      <c r="P128" s="450">
        <f t="shared" si="6"/>
        <v>0</v>
      </c>
      <c r="Q128" s="456">
        <v>0</v>
      </c>
      <c r="R128" s="440">
        <v>0</v>
      </c>
      <c r="S128" s="450">
        <f t="shared" si="7"/>
        <v>0</v>
      </c>
      <c r="T128" s="450">
        <v>0</v>
      </c>
      <c r="U128" s="450">
        <v>0</v>
      </c>
      <c r="V128" s="450">
        <f t="shared" si="11"/>
        <v>0</v>
      </c>
      <c r="W128" s="457"/>
      <c r="X128" s="450">
        <f t="shared" si="12"/>
        <v>0</v>
      </c>
      <c r="Y128" s="450">
        <v>0</v>
      </c>
      <c r="Z128" s="450">
        <v>0</v>
      </c>
      <c r="AA128" s="457"/>
      <c r="AB128" s="450">
        <f t="shared" si="9"/>
        <v>398.21000000000004</v>
      </c>
    </row>
    <row r="129" spans="1:28" ht="15">
      <c r="A129" s="384" t="s">
        <v>864</v>
      </c>
      <c r="B129" s="449" t="s">
        <v>516</v>
      </c>
      <c r="C129" s="414">
        <v>11141755440</v>
      </c>
      <c r="D129" s="415" t="s">
        <v>617</v>
      </c>
      <c r="E129" s="421" t="s">
        <v>521</v>
      </c>
      <c r="F129" s="418" t="s">
        <v>701</v>
      </c>
      <c r="G129" s="418" t="s">
        <v>774</v>
      </c>
      <c r="H129" s="450">
        <v>0</v>
      </c>
      <c r="I129" s="480">
        <v>219.39</v>
      </c>
      <c r="J129" s="455">
        <v>0</v>
      </c>
      <c r="K129" s="439">
        <v>210.16</v>
      </c>
      <c r="L129" s="456">
        <v>50</v>
      </c>
      <c r="M129" s="452">
        <f t="shared" si="5"/>
        <v>160.16</v>
      </c>
      <c r="N129" s="450">
        <v>0</v>
      </c>
      <c r="O129" s="453">
        <v>0</v>
      </c>
      <c r="P129" s="450">
        <f t="shared" si="6"/>
        <v>0</v>
      </c>
      <c r="Q129" s="456">
        <v>0</v>
      </c>
      <c r="R129" s="440">
        <v>0</v>
      </c>
      <c r="S129" s="450">
        <f t="shared" si="7"/>
        <v>0</v>
      </c>
      <c r="T129" s="450">
        <v>0</v>
      </c>
      <c r="U129" s="450">
        <v>0</v>
      </c>
      <c r="V129" s="450">
        <f t="shared" si="11"/>
        <v>0</v>
      </c>
      <c r="W129" s="457"/>
      <c r="X129" s="450">
        <f t="shared" si="12"/>
        <v>0</v>
      </c>
      <c r="Y129" s="450">
        <v>0</v>
      </c>
      <c r="Z129" s="450">
        <v>0</v>
      </c>
      <c r="AA129" s="457"/>
      <c r="AB129" s="450">
        <f t="shared" si="9"/>
        <v>379.54999999999995</v>
      </c>
    </row>
    <row r="130" spans="1:28" ht="15">
      <c r="A130" s="384" t="s">
        <v>864</v>
      </c>
      <c r="B130" s="449" t="s">
        <v>516</v>
      </c>
      <c r="C130" s="414">
        <v>82203210400</v>
      </c>
      <c r="D130" s="415" t="s">
        <v>618</v>
      </c>
      <c r="E130" s="421" t="s">
        <v>519</v>
      </c>
      <c r="F130" s="417" t="s">
        <v>633</v>
      </c>
      <c r="G130" s="418" t="s">
        <v>774</v>
      </c>
      <c r="H130" s="450">
        <v>0</v>
      </c>
      <c r="I130" s="480">
        <v>265.27</v>
      </c>
      <c r="J130" s="455">
        <v>0</v>
      </c>
      <c r="K130" s="439">
        <v>210.16</v>
      </c>
      <c r="L130" s="456">
        <v>17.760000000000002</v>
      </c>
      <c r="M130" s="452">
        <f t="shared" ref="M130:M149" si="13">K130-L130</f>
        <v>192.4</v>
      </c>
      <c r="N130" s="450">
        <v>0</v>
      </c>
      <c r="O130" s="453">
        <v>0</v>
      </c>
      <c r="P130" s="450">
        <f t="shared" si="6"/>
        <v>0</v>
      </c>
      <c r="Q130" s="456">
        <v>0</v>
      </c>
      <c r="R130" s="440">
        <v>0</v>
      </c>
      <c r="S130" s="450">
        <f t="shared" si="7"/>
        <v>0</v>
      </c>
      <c r="T130" s="450">
        <v>0</v>
      </c>
      <c r="U130" s="450">
        <v>0</v>
      </c>
      <c r="V130" s="450">
        <f t="shared" si="11"/>
        <v>0</v>
      </c>
      <c r="W130" s="457"/>
      <c r="X130" s="450">
        <f t="shared" si="12"/>
        <v>0</v>
      </c>
      <c r="Y130" s="450">
        <v>0</v>
      </c>
      <c r="Z130" s="450">
        <v>0</v>
      </c>
      <c r="AA130" s="457"/>
      <c r="AB130" s="450">
        <f t="shared" si="9"/>
        <v>457.66999999999996</v>
      </c>
    </row>
    <row r="131" spans="1:28" ht="15">
      <c r="A131" s="384" t="s">
        <v>864</v>
      </c>
      <c r="B131" s="449" t="s">
        <v>516</v>
      </c>
      <c r="C131" s="414">
        <v>3313952402</v>
      </c>
      <c r="D131" s="415" t="s">
        <v>619</v>
      </c>
      <c r="E131" s="416">
        <v>3</v>
      </c>
      <c r="F131" s="417" t="s">
        <v>685</v>
      </c>
      <c r="G131" s="418" t="s">
        <v>774</v>
      </c>
      <c r="H131" s="450">
        <v>0</v>
      </c>
      <c r="I131" s="480">
        <v>126.07</v>
      </c>
      <c r="J131" s="455">
        <v>0</v>
      </c>
      <c r="K131" s="439">
        <v>210.18</v>
      </c>
      <c r="L131" s="456">
        <v>24.24</v>
      </c>
      <c r="M131" s="452">
        <f t="shared" si="13"/>
        <v>185.94</v>
      </c>
      <c r="N131" s="450">
        <v>0</v>
      </c>
      <c r="O131" s="453">
        <v>0</v>
      </c>
      <c r="P131" s="450">
        <f t="shared" ref="P131:P149" si="14">N131-O131</f>
        <v>0</v>
      </c>
      <c r="Q131" s="456">
        <v>0</v>
      </c>
      <c r="R131" s="440">
        <v>0</v>
      </c>
      <c r="S131" s="450">
        <f t="shared" ref="S131:S149" si="15">Q131-R131</f>
        <v>0</v>
      </c>
      <c r="T131" s="450">
        <v>0</v>
      </c>
      <c r="U131" s="450">
        <v>0</v>
      </c>
      <c r="V131" s="450">
        <f t="shared" si="11"/>
        <v>0</v>
      </c>
      <c r="W131" s="457"/>
      <c r="X131" s="450">
        <f t="shared" si="12"/>
        <v>0</v>
      </c>
      <c r="Y131" s="450">
        <v>0</v>
      </c>
      <c r="Z131" s="450">
        <v>0</v>
      </c>
      <c r="AA131" s="457"/>
      <c r="AB131" s="450">
        <f t="shared" ref="AB131:AB149" si="16">SUM(Z131,V131,S131,P131,M131,J131,I131)</f>
        <v>312.01</v>
      </c>
    </row>
    <row r="132" spans="1:28" ht="15">
      <c r="A132" s="384" t="s">
        <v>864</v>
      </c>
      <c r="B132" s="449" t="s">
        <v>516</v>
      </c>
      <c r="C132" s="414">
        <v>2498966480</v>
      </c>
      <c r="D132" s="415" t="s">
        <v>620</v>
      </c>
      <c r="E132" s="421" t="s">
        <v>521</v>
      </c>
      <c r="F132" s="417" t="s">
        <v>686</v>
      </c>
      <c r="G132" s="418" t="s">
        <v>774</v>
      </c>
      <c r="H132" s="450">
        <v>0</v>
      </c>
      <c r="I132" s="480">
        <v>126.07</v>
      </c>
      <c r="J132" s="455">
        <v>0</v>
      </c>
      <c r="K132" s="439">
        <v>210.18</v>
      </c>
      <c r="L132" s="456">
        <v>24.24</v>
      </c>
      <c r="M132" s="452">
        <f t="shared" si="13"/>
        <v>185.94</v>
      </c>
      <c r="N132" s="450">
        <v>0</v>
      </c>
      <c r="O132" s="453">
        <v>0</v>
      </c>
      <c r="P132" s="450">
        <f t="shared" si="14"/>
        <v>0</v>
      </c>
      <c r="Q132" s="456">
        <v>181.44867195069537</v>
      </c>
      <c r="R132" s="440">
        <v>72.72</v>
      </c>
      <c r="S132" s="450">
        <f t="shared" si="15"/>
        <v>108.72867195069537</v>
      </c>
      <c r="T132" s="450">
        <v>0</v>
      </c>
      <c r="U132" s="450">
        <v>0</v>
      </c>
      <c r="V132" s="450">
        <f t="shared" si="11"/>
        <v>0</v>
      </c>
      <c r="W132" s="457"/>
      <c r="X132" s="450">
        <f t="shared" si="12"/>
        <v>0</v>
      </c>
      <c r="Y132" s="450">
        <v>0</v>
      </c>
      <c r="Z132" s="450">
        <v>0</v>
      </c>
      <c r="AA132" s="457"/>
      <c r="AB132" s="450">
        <f t="shared" si="16"/>
        <v>420.73867195069539</v>
      </c>
    </row>
    <row r="133" spans="1:28" ht="15">
      <c r="A133" s="384" t="s">
        <v>864</v>
      </c>
      <c r="B133" s="449" t="s">
        <v>516</v>
      </c>
      <c r="C133" s="414">
        <v>50934384487</v>
      </c>
      <c r="D133" s="415" t="s">
        <v>621</v>
      </c>
      <c r="E133" s="421" t="s">
        <v>519</v>
      </c>
      <c r="F133" s="422" t="s">
        <v>678</v>
      </c>
      <c r="G133" s="418" t="s">
        <v>774</v>
      </c>
      <c r="H133" s="450">
        <v>0</v>
      </c>
      <c r="I133" s="480">
        <v>340.86</v>
      </c>
      <c r="J133" s="455">
        <v>0</v>
      </c>
      <c r="K133" s="439">
        <v>210.18</v>
      </c>
      <c r="L133" s="456">
        <v>3.3</v>
      </c>
      <c r="M133" s="452">
        <f t="shared" si="13"/>
        <v>206.88</v>
      </c>
      <c r="N133" s="450">
        <v>0</v>
      </c>
      <c r="O133" s="453">
        <v>0</v>
      </c>
      <c r="P133" s="450">
        <f t="shared" si="14"/>
        <v>0</v>
      </c>
      <c r="Q133" s="456">
        <v>0</v>
      </c>
      <c r="R133" s="440">
        <v>0</v>
      </c>
      <c r="S133" s="450">
        <f t="shared" si="15"/>
        <v>0</v>
      </c>
      <c r="T133" s="450">
        <v>0</v>
      </c>
      <c r="U133" s="450">
        <v>0</v>
      </c>
      <c r="V133" s="450">
        <f t="shared" si="11"/>
        <v>0</v>
      </c>
      <c r="W133" s="457"/>
      <c r="X133" s="450">
        <f t="shared" si="12"/>
        <v>0</v>
      </c>
      <c r="Y133" s="450">
        <v>0</v>
      </c>
      <c r="Z133" s="450">
        <v>0</v>
      </c>
      <c r="AA133" s="457"/>
      <c r="AB133" s="450">
        <f t="shared" si="16"/>
        <v>547.74</v>
      </c>
    </row>
    <row r="134" spans="1:28" ht="15">
      <c r="A134" s="384" t="s">
        <v>864</v>
      </c>
      <c r="B134" s="449" t="s">
        <v>516</v>
      </c>
      <c r="C134" s="414">
        <v>6789214402</v>
      </c>
      <c r="D134" s="415" t="s">
        <v>804</v>
      </c>
      <c r="E134" s="421" t="s">
        <v>529</v>
      </c>
      <c r="F134" s="422" t="s">
        <v>776</v>
      </c>
      <c r="G134" s="418" t="s">
        <v>774</v>
      </c>
      <c r="H134" s="450">
        <v>0</v>
      </c>
      <c r="I134" s="480">
        <v>719.98</v>
      </c>
      <c r="J134" s="455">
        <v>0</v>
      </c>
      <c r="K134" s="439">
        <v>210.16</v>
      </c>
      <c r="L134" s="456">
        <v>8</v>
      </c>
      <c r="M134" s="452">
        <f t="shared" si="13"/>
        <v>202.16</v>
      </c>
      <c r="N134" s="450">
        <v>0</v>
      </c>
      <c r="O134" s="453">
        <v>0</v>
      </c>
      <c r="P134" s="450">
        <f t="shared" si="14"/>
        <v>0</v>
      </c>
      <c r="Q134" s="456">
        <v>0</v>
      </c>
      <c r="R134" s="440">
        <v>0</v>
      </c>
      <c r="S134" s="450">
        <f t="shared" si="15"/>
        <v>0</v>
      </c>
      <c r="T134" s="450">
        <v>0</v>
      </c>
      <c r="U134" s="450">
        <v>0</v>
      </c>
      <c r="V134" s="450">
        <f t="shared" si="11"/>
        <v>0</v>
      </c>
      <c r="W134" s="457"/>
      <c r="X134" s="450">
        <f t="shared" si="12"/>
        <v>0</v>
      </c>
      <c r="Y134" s="450">
        <v>0</v>
      </c>
      <c r="Z134" s="450">
        <v>0</v>
      </c>
      <c r="AA134" s="457"/>
      <c r="AB134" s="450">
        <f t="shared" si="16"/>
        <v>922.14</v>
      </c>
    </row>
    <row r="135" spans="1:28" ht="15">
      <c r="A135" s="384" t="s">
        <v>864</v>
      </c>
      <c r="B135" s="449" t="s">
        <v>516</v>
      </c>
      <c r="C135" s="414">
        <v>6016467464</v>
      </c>
      <c r="D135" s="415" t="s">
        <v>622</v>
      </c>
      <c r="E135" s="421" t="s">
        <v>519</v>
      </c>
      <c r="F135" s="422" t="s">
        <v>674</v>
      </c>
      <c r="G135" s="418" t="s">
        <v>774</v>
      </c>
      <c r="H135" s="450">
        <v>0</v>
      </c>
      <c r="I135" s="480">
        <v>128.29</v>
      </c>
      <c r="J135" s="455">
        <v>0</v>
      </c>
      <c r="K135" s="439">
        <v>210.18</v>
      </c>
      <c r="L135" s="456">
        <v>25.05</v>
      </c>
      <c r="M135" s="452">
        <f t="shared" si="13"/>
        <v>185.13</v>
      </c>
      <c r="N135" s="450">
        <v>0</v>
      </c>
      <c r="O135" s="453">
        <v>0</v>
      </c>
      <c r="P135" s="450">
        <f t="shared" si="14"/>
        <v>0</v>
      </c>
      <c r="Q135" s="456">
        <v>140.56633840609803</v>
      </c>
      <c r="R135" s="440">
        <v>75.150000000000006</v>
      </c>
      <c r="S135" s="450">
        <f t="shared" si="15"/>
        <v>65.416338406098021</v>
      </c>
      <c r="T135" s="450">
        <v>0</v>
      </c>
      <c r="U135" s="450">
        <v>0</v>
      </c>
      <c r="V135" s="450">
        <f t="shared" si="11"/>
        <v>0</v>
      </c>
      <c r="W135" s="457"/>
      <c r="X135" s="450">
        <f t="shared" si="12"/>
        <v>0</v>
      </c>
      <c r="Y135" s="450">
        <v>0</v>
      </c>
      <c r="Z135" s="450">
        <v>0</v>
      </c>
      <c r="AA135" s="457"/>
      <c r="AB135" s="450">
        <f t="shared" si="16"/>
        <v>378.83633840609798</v>
      </c>
    </row>
    <row r="136" spans="1:28" ht="15">
      <c r="A136" s="384" t="s">
        <v>864</v>
      </c>
      <c r="B136" s="449" t="s">
        <v>516</v>
      </c>
      <c r="C136" s="414">
        <v>8969938419</v>
      </c>
      <c r="D136" s="415" t="s">
        <v>805</v>
      </c>
      <c r="E136" s="421" t="s">
        <v>529</v>
      </c>
      <c r="F136" s="422" t="s">
        <v>788</v>
      </c>
      <c r="G136" s="418" t="s">
        <v>774</v>
      </c>
      <c r="H136" s="450">
        <v>0</v>
      </c>
      <c r="I136" s="480">
        <v>810.84</v>
      </c>
      <c r="J136" s="455">
        <v>0</v>
      </c>
      <c r="K136" s="439">
        <v>210.18</v>
      </c>
      <c r="L136" s="456">
        <v>8</v>
      </c>
      <c r="M136" s="452">
        <f t="shared" si="13"/>
        <v>202.18</v>
      </c>
      <c r="N136" s="450">
        <v>0</v>
      </c>
      <c r="O136" s="453">
        <v>0</v>
      </c>
      <c r="P136" s="450">
        <f t="shared" si="14"/>
        <v>0</v>
      </c>
      <c r="Q136" s="456">
        <v>0</v>
      </c>
      <c r="R136" s="440">
        <v>0</v>
      </c>
      <c r="S136" s="450">
        <f t="shared" si="15"/>
        <v>0</v>
      </c>
      <c r="T136" s="450">
        <v>0</v>
      </c>
      <c r="U136" s="450">
        <v>0</v>
      </c>
      <c r="V136" s="450">
        <f t="shared" si="11"/>
        <v>0</v>
      </c>
      <c r="W136" s="457"/>
      <c r="X136" s="450">
        <f t="shared" si="12"/>
        <v>0</v>
      </c>
      <c r="Y136" s="450">
        <v>0</v>
      </c>
      <c r="Z136" s="450">
        <v>0</v>
      </c>
      <c r="AA136" s="457"/>
      <c r="AB136" s="450">
        <f t="shared" si="16"/>
        <v>1013.02</v>
      </c>
    </row>
    <row r="137" spans="1:28" ht="15">
      <c r="A137" s="384" t="s">
        <v>864</v>
      </c>
      <c r="B137" s="449" t="s">
        <v>516</v>
      </c>
      <c r="C137" s="423">
        <v>6525990440</v>
      </c>
      <c r="D137" s="426" t="s">
        <v>623</v>
      </c>
      <c r="E137" s="421" t="s">
        <v>519</v>
      </c>
      <c r="F137" s="417" t="s">
        <v>680</v>
      </c>
      <c r="G137" s="418" t="s">
        <v>774</v>
      </c>
      <c r="H137" s="450">
        <v>0</v>
      </c>
      <c r="I137" s="480">
        <v>128.59</v>
      </c>
      <c r="J137" s="455">
        <v>0</v>
      </c>
      <c r="K137" s="439">
        <v>210.15</v>
      </c>
      <c r="L137" s="456">
        <v>25.05</v>
      </c>
      <c r="M137" s="452">
        <f t="shared" si="13"/>
        <v>185.1</v>
      </c>
      <c r="N137" s="450">
        <v>0</v>
      </c>
      <c r="O137" s="453">
        <v>0</v>
      </c>
      <c r="P137" s="450">
        <f t="shared" si="14"/>
        <v>0</v>
      </c>
      <c r="Q137" s="456">
        <v>0</v>
      </c>
      <c r="R137" s="440">
        <v>0</v>
      </c>
      <c r="S137" s="450">
        <f t="shared" si="15"/>
        <v>0</v>
      </c>
      <c r="T137" s="450">
        <v>0</v>
      </c>
      <c r="U137" s="450">
        <v>0</v>
      </c>
      <c r="V137" s="450">
        <f t="shared" si="11"/>
        <v>0</v>
      </c>
      <c r="W137" s="457"/>
      <c r="X137" s="450">
        <f t="shared" si="12"/>
        <v>0</v>
      </c>
      <c r="Y137" s="450">
        <v>0</v>
      </c>
      <c r="Z137" s="450">
        <v>0</v>
      </c>
      <c r="AA137" s="457"/>
      <c r="AB137" s="450">
        <f t="shared" si="16"/>
        <v>313.69</v>
      </c>
    </row>
    <row r="138" spans="1:28" ht="15">
      <c r="A138" s="384" t="s">
        <v>864</v>
      </c>
      <c r="B138" s="449" t="s">
        <v>516</v>
      </c>
      <c r="C138" s="414">
        <v>10593808460</v>
      </c>
      <c r="D138" s="415" t="s">
        <v>624</v>
      </c>
      <c r="E138" s="421" t="s">
        <v>519</v>
      </c>
      <c r="F138" s="417" t="s">
        <v>692</v>
      </c>
      <c r="G138" s="418" t="s">
        <v>774</v>
      </c>
      <c r="H138" s="450">
        <v>0</v>
      </c>
      <c r="I138" s="480">
        <v>322.06</v>
      </c>
      <c r="J138" s="455">
        <v>0</v>
      </c>
      <c r="K138" s="439">
        <v>210.15</v>
      </c>
      <c r="L138" s="456">
        <v>17.010000000000002</v>
      </c>
      <c r="M138" s="452">
        <f t="shared" si="13"/>
        <v>193.14000000000001</v>
      </c>
      <c r="N138" s="450">
        <v>0</v>
      </c>
      <c r="O138" s="453">
        <v>0</v>
      </c>
      <c r="P138" s="450">
        <f t="shared" si="14"/>
        <v>0</v>
      </c>
      <c r="Q138" s="456">
        <v>0</v>
      </c>
      <c r="R138" s="440">
        <v>0</v>
      </c>
      <c r="S138" s="450">
        <f t="shared" si="15"/>
        <v>0</v>
      </c>
      <c r="T138" s="450">
        <v>0</v>
      </c>
      <c r="U138" s="450">
        <v>0</v>
      </c>
      <c r="V138" s="450">
        <f t="shared" si="11"/>
        <v>0</v>
      </c>
      <c r="W138" s="457"/>
      <c r="X138" s="450">
        <f t="shared" si="12"/>
        <v>0</v>
      </c>
      <c r="Y138" s="450">
        <v>0</v>
      </c>
      <c r="Z138" s="450">
        <v>0</v>
      </c>
      <c r="AA138" s="457"/>
      <c r="AB138" s="450">
        <f t="shared" si="16"/>
        <v>515.20000000000005</v>
      </c>
    </row>
    <row r="139" spans="1:28" ht="15">
      <c r="A139" s="384" t="s">
        <v>864</v>
      </c>
      <c r="B139" s="449" t="s">
        <v>516</v>
      </c>
      <c r="C139" s="423">
        <v>9794893420</v>
      </c>
      <c r="D139" s="426" t="s">
        <v>625</v>
      </c>
      <c r="E139" s="421" t="s">
        <v>519</v>
      </c>
      <c r="F139" s="417" t="s">
        <v>678</v>
      </c>
      <c r="G139" s="418" t="s">
        <v>774</v>
      </c>
      <c r="H139" s="450">
        <v>0</v>
      </c>
      <c r="I139" s="481">
        <v>214.24</v>
      </c>
      <c r="J139" s="455">
        <v>0</v>
      </c>
      <c r="K139" s="439">
        <v>210.18</v>
      </c>
      <c r="L139" s="458">
        <v>3.3</v>
      </c>
      <c r="M139" s="452">
        <f t="shared" si="13"/>
        <v>206.88</v>
      </c>
      <c r="N139" s="450">
        <v>0</v>
      </c>
      <c r="O139" s="453">
        <v>0</v>
      </c>
      <c r="P139" s="450">
        <f t="shared" si="14"/>
        <v>0</v>
      </c>
      <c r="Q139" s="456">
        <v>0</v>
      </c>
      <c r="R139" s="440">
        <v>0</v>
      </c>
      <c r="S139" s="450">
        <f t="shared" si="15"/>
        <v>0</v>
      </c>
      <c r="T139" s="450">
        <v>0</v>
      </c>
      <c r="U139" s="450">
        <v>0</v>
      </c>
      <c r="V139" s="450">
        <f t="shared" si="11"/>
        <v>0</v>
      </c>
      <c r="W139" s="459"/>
      <c r="X139" s="450">
        <f t="shared" si="12"/>
        <v>0</v>
      </c>
      <c r="Y139" s="450">
        <v>0</v>
      </c>
      <c r="Z139" s="450">
        <v>0</v>
      </c>
      <c r="AA139" s="459"/>
      <c r="AB139" s="450">
        <f t="shared" si="16"/>
        <v>421.12</v>
      </c>
    </row>
    <row r="140" spans="1:28" ht="15">
      <c r="A140" s="384" t="s">
        <v>864</v>
      </c>
      <c r="B140" s="449" t="s">
        <v>516</v>
      </c>
      <c r="C140" s="423">
        <v>70776361430</v>
      </c>
      <c r="D140" s="426" t="s">
        <v>806</v>
      </c>
      <c r="E140" s="421" t="s">
        <v>521</v>
      </c>
      <c r="F140" s="417" t="s">
        <v>691</v>
      </c>
      <c r="G140" s="418" t="s">
        <v>774</v>
      </c>
      <c r="H140" s="450">
        <v>0</v>
      </c>
      <c r="I140" s="480">
        <v>38.770000000000003</v>
      </c>
      <c r="J140" s="455">
        <v>0</v>
      </c>
      <c r="K140" s="439">
        <v>210.16</v>
      </c>
      <c r="L140" s="456">
        <v>2.02</v>
      </c>
      <c r="M140" s="452">
        <f t="shared" si="13"/>
        <v>208.14</v>
      </c>
      <c r="N140" s="450">
        <v>0</v>
      </c>
      <c r="O140" s="453">
        <v>0</v>
      </c>
      <c r="P140" s="450">
        <f t="shared" si="14"/>
        <v>0</v>
      </c>
      <c r="Q140" s="456">
        <v>0</v>
      </c>
      <c r="R140" s="440">
        <v>0</v>
      </c>
      <c r="S140" s="450">
        <f t="shared" si="15"/>
        <v>0</v>
      </c>
      <c r="T140" s="450">
        <v>0</v>
      </c>
      <c r="U140" s="450">
        <v>0</v>
      </c>
      <c r="V140" s="450">
        <f t="shared" si="11"/>
        <v>0</v>
      </c>
      <c r="W140" s="457"/>
      <c r="X140" s="450">
        <f t="shared" si="12"/>
        <v>0</v>
      </c>
      <c r="Y140" s="450">
        <v>0</v>
      </c>
      <c r="Z140" s="450">
        <v>0</v>
      </c>
      <c r="AA140" s="457"/>
      <c r="AB140" s="450">
        <f t="shared" si="16"/>
        <v>246.91</v>
      </c>
    </row>
    <row r="141" spans="1:28" ht="15">
      <c r="A141" s="384" t="s">
        <v>864</v>
      </c>
      <c r="B141" s="449" t="s">
        <v>516</v>
      </c>
      <c r="C141" s="423">
        <v>6440151444</v>
      </c>
      <c r="D141" s="426" t="s">
        <v>807</v>
      </c>
      <c r="E141" s="421" t="s">
        <v>521</v>
      </c>
      <c r="F141" s="417" t="s">
        <v>685</v>
      </c>
      <c r="G141" s="418" t="s">
        <v>774</v>
      </c>
      <c r="H141" s="450">
        <v>0</v>
      </c>
      <c r="I141" s="480">
        <v>52.39</v>
      </c>
      <c r="J141" s="455">
        <v>0</v>
      </c>
      <c r="K141" s="439">
        <v>210.18</v>
      </c>
      <c r="L141" s="456">
        <v>10.5</v>
      </c>
      <c r="M141" s="452">
        <f t="shared" si="13"/>
        <v>199.68</v>
      </c>
      <c r="N141" s="450">
        <v>0</v>
      </c>
      <c r="O141" s="453">
        <v>0</v>
      </c>
      <c r="P141" s="450">
        <f t="shared" si="14"/>
        <v>0</v>
      </c>
      <c r="Q141" s="456">
        <v>0</v>
      </c>
      <c r="R141" s="440">
        <v>0</v>
      </c>
      <c r="S141" s="450">
        <f t="shared" si="15"/>
        <v>0</v>
      </c>
      <c r="T141" s="450">
        <v>0</v>
      </c>
      <c r="U141" s="450">
        <v>0</v>
      </c>
      <c r="V141" s="450">
        <f t="shared" si="11"/>
        <v>0</v>
      </c>
      <c r="W141" s="457"/>
      <c r="X141" s="450">
        <f t="shared" si="12"/>
        <v>0</v>
      </c>
      <c r="Y141" s="450">
        <v>0</v>
      </c>
      <c r="Z141" s="450">
        <v>0</v>
      </c>
      <c r="AA141" s="457"/>
      <c r="AB141" s="450">
        <f t="shared" si="16"/>
        <v>252.07</v>
      </c>
    </row>
    <row r="142" spans="1:28" ht="15">
      <c r="A142" s="384" t="s">
        <v>864</v>
      </c>
      <c r="B142" s="449" t="s">
        <v>516</v>
      </c>
      <c r="C142" s="414">
        <v>6440151444</v>
      </c>
      <c r="D142" s="415" t="s">
        <v>626</v>
      </c>
      <c r="E142" s="421" t="s">
        <v>521</v>
      </c>
      <c r="F142" s="422" t="s">
        <v>685</v>
      </c>
      <c r="G142" s="418" t="s">
        <v>774</v>
      </c>
      <c r="H142" s="450">
        <v>0</v>
      </c>
      <c r="I142" s="480">
        <v>116.35</v>
      </c>
      <c r="J142" s="455">
        <v>0</v>
      </c>
      <c r="K142" s="439">
        <v>210.16</v>
      </c>
      <c r="L142" s="456">
        <v>24.24</v>
      </c>
      <c r="M142" s="452">
        <f t="shared" si="13"/>
        <v>185.92</v>
      </c>
      <c r="N142" s="450">
        <v>0</v>
      </c>
      <c r="O142" s="453">
        <v>0</v>
      </c>
      <c r="P142" s="450">
        <f t="shared" si="14"/>
        <v>0</v>
      </c>
      <c r="Q142" s="456">
        <v>338.54016624292456</v>
      </c>
      <c r="R142" s="440">
        <v>72.72</v>
      </c>
      <c r="S142" s="450">
        <f t="shared" si="15"/>
        <v>265.82016624292453</v>
      </c>
      <c r="T142" s="450">
        <v>0</v>
      </c>
      <c r="U142" s="450">
        <v>0</v>
      </c>
      <c r="V142" s="450">
        <f t="shared" si="11"/>
        <v>0</v>
      </c>
      <c r="W142" s="457"/>
      <c r="X142" s="450">
        <f t="shared" si="12"/>
        <v>0</v>
      </c>
      <c r="Y142" s="450">
        <v>0</v>
      </c>
      <c r="Z142" s="450">
        <v>0</v>
      </c>
      <c r="AA142" s="457"/>
      <c r="AB142" s="450">
        <f t="shared" si="16"/>
        <v>568.09016624292451</v>
      </c>
    </row>
    <row r="143" spans="1:28" ht="15">
      <c r="A143" s="384" t="s">
        <v>864</v>
      </c>
      <c r="B143" s="449" t="s">
        <v>516</v>
      </c>
      <c r="C143" s="414">
        <v>4454849420</v>
      </c>
      <c r="D143" s="415" t="s">
        <v>627</v>
      </c>
      <c r="E143" s="421" t="s">
        <v>521</v>
      </c>
      <c r="F143" s="422" t="s">
        <v>702</v>
      </c>
      <c r="G143" s="418" t="s">
        <v>774</v>
      </c>
      <c r="H143" s="450">
        <v>0</v>
      </c>
      <c r="I143" s="480">
        <v>116.35</v>
      </c>
      <c r="J143" s="455">
        <v>0</v>
      </c>
      <c r="K143" s="439">
        <v>210.18</v>
      </c>
      <c r="L143" s="456">
        <v>24.24</v>
      </c>
      <c r="M143" s="452">
        <f t="shared" si="13"/>
        <v>185.94</v>
      </c>
      <c r="N143" s="450">
        <v>0</v>
      </c>
      <c r="O143" s="453">
        <v>0</v>
      </c>
      <c r="P143" s="450">
        <f t="shared" si="14"/>
        <v>0</v>
      </c>
      <c r="Q143" s="456">
        <v>486.65148897420403</v>
      </c>
      <c r="R143" s="440">
        <v>72.72</v>
      </c>
      <c r="S143" s="450">
        <f t="shared" si="15"/>
        <v>413.93148897420406</v>
      </c>
      <c r="T143" s="450">
        <v>0</v>
      </c>
      <c r="U143" s="450">
        <v>0</v>
      </c>
      <c r="V143" s="450">
        <f t="shared" si="11"/>
        <v>0</v>
      </c>
      <c r="W143" s="457"/>
      <c r="X143" s="450">
        <f t="shared" si="12"/>
        <v>0</v>
      </c>
      <c r="Y143" s="450">
        <v>0</v>
      </c>
      <c r="Z143" s="450">
        <v>0</v>
      </c>
      <c r="AA143" s="457"/>
      <c r="AB143" s="450">
        <f t="shared" si="16"/>
        <v>716.22148897420414</v>
      </c>
    </row>
    <row r="144" spans="1:28" ht="15">
      <c r="A144" s="384" t="s">
        <v>864</v>
      </c>
      <c r="B144" s="449" t="s">
        <v>516</v>
      </c>
      <c r="C144" s="421" t="s">
        <v>703</v>
      </c>
      <c r="D144" s="433" t="s">
        <v>628</v>
      </c>
      <c r="E144" s="434">
        <v>2</v>
      </c>
      <c r="F144" s="435">
        <v>322205</v>
      </c>
      <c r="G144" s="418" t="s">
        <v>774</v>
      </c>
      <c r="H144" s="450">
        <v>0</v>
      </c>
      <c r="I144" s="480">
        <v>119.58</v>
      </c>
      <c r="J144" s="455">
        <v>0</v>
      </c>
      <c r="K144" s="439">
        <v>210.16</v>
      </c>
      <c r="L144" s="456">
        <v>25.05</v>
      </c>
      <c r="M144" s="452">
        <f t="shared" si="13"/>
        <v>185.10999999999999</v>
      </c>
      <c r="N144" s="450">
        <v>0</v>
      </c>
      <c r="O144" s="453">
        <v>0</v>
      </c>
      <c r="P144" s="450">
        <f t="shared" si="14"/>
        <v>0</v>
      </c>
      <c r="Q144" s="456">
        <v>155.76907176784272</v>
      </c>
      <c r="R144" s="440">
        <v>75.150000000000006</v>
      </c>
      <c r="S144" s="450">
        <f t="shared" si="15"/>
        <v>80.619071767842712</v>
      </c>
      <c r="T144" s="450">
        <v>0</v>
      </c>
      <c r="U144" s="450">
        <v>0</v>
      </c>
      <c r="V144" s="450">
        <f t="shared" si="11"/>
        <v>0</v>
      </c>
      <c r="W144" s="457"/>
      <c r="X144" s="450">
        <f t="shared" si="12"/>
        <v>0</v>
      </c>
      <c r="Y144" s="450">
        <v>0</v>
      </c>
      <c r="Z144" s="450">
        <v>0</v>
      </c>
      <c r="AA144" s="457"/>
      <c r="AB144" s="450">
        <f t="shared" si="16"/>
        <v>385.30907176784268</v>
      </c>
    </row>
    <row r="145" spans="1:28" ht="15">
      <c r="A145" s="384" t="s">
        <v>864</v>
      </c>
      <c r="B145" s="449" t="s">
        <v>516</v>
      </c>
      <c r="C145" s="421" t="s">
        <v>704</v>
      </c>
      <c r="D145" s="433" t="s">
        <v>629</v>
      </c>
      <c r="E145" s="434">
        <v>2</v>
      </c>
      <c r="F145" s="435">
        <v>223505</v>
      </c>
      <c r="G145" s="418" t="s">
        <v>774</v>
      </c>
      <c r="H145" s="450">
        <v>0</v>
      </c>
      <c r="I145" s="480">
        <v>221.23</v>
      </c>
      <c r="J145" s="455">
        <v>0</v>
      </c>
      <c r="K145" s="439">
        <v>210.16</v>
      </c>
      <c r="L145" s="456">
        <v>3.3</v>
      </c>
      <c r="M145" s="452">
        <f t="shared" si="13"/>
        <v>206.85999999999999</v>
      </c>
      <c r="N145" s="450">
        <v>0</v>
      </c>
      <c r="O145" s="453">
        <v>0</v>
      </c>
      <c r="P145" s="450">
        <f t="shared" si="14"/>
        <v>0</v>
      </c>
      <c r="Q145" s="456">
        <v>0</v>
      </c>
      <c r="R145" s="440">
        <v>0</v>
      </c>
      <c r="S145" s="450">
        <f t="shared" si="15"/>
        <v>0</v>
      </c>
      <c r="T145" s="450">
        <v>0</v>
      </c>
      <c r="U145" s="450">
        <v>0</v>
      </c>
      <c r="V145" s="450">
        <f t="shared" si="11"/>
        <v>0</v>
      </c>
      <c r="W145" s="457"/>
      <c r="X145" s="450">
        <f t="shared" si="12"/>
        <v>0</v>
      </c>
      <c r="Y145" s="450">
        <v>0</v>
      </c>
      <c r="Z145" s="450">
        <v>0</v>
      </c>
      <c r="AA145" s="457"/>
      <c r="AB145" s="450">
        <f t="shared" si="16"/>
        <v>428.09</v>
      </c>
    </row>
    <row r="146" spans="1:28" ht="15">
      <c r="A146" s="384" t="s">
        <v>864</v>
      </c>
      <c r="B146" s="449" t="s">
        <v>516</v>
      </c>
      <c r="C146" s="421" t="s">
        <v>705</v>
      </c>
      <c r="D146" s="433" t="s">
        <v>630</v>
      </c>
      <c r="E146" s="434">
        <v>2</v>
      </c>
      <c r="F146" s="435">
        <v>322205</v>
      </c>
      <c r="G146" s="418" t="s">
        <v>774</v>
      </c>
      <c r="H146" s="450">
        <v>0</v>
      </c>
      <c r="I146" s="480">
        <v>121.58</v>
      </c>
      <c r="J146" s="455">
        <v>0</v>
      </c>
      <c r="K146" s="439">
        <v>210.16</v>
      </c>
      <c r="L146" s="456">
        <v>25.05</v>
      </c>
      <c r="M146" s="452">
        <f t="shared" si="13"/>
        <v>185.10999999999999</v>
      </c>
      <c r="N146" s="450">
        <v>0</v>
      </c>
      <c r="O146" s="453">
        <v>0</v>
      </c>
      <c r="P146" s="450">
        <f t="shared" si="14"/>
        <v>0</v>
      </c>
      <c r="Q146" s="456">
        <v>193.54525008074174</v>
      </c>
      <c r="R146" s="440">
        <v>75.150000000000006</v>
      </c>
      <c r="S146" s="450">
        <f t="shared" si="15"/>
        <v>118.39525008074173</v>
      </c>
      <c r="T146" s="450">
        <v>0</v>
      </c>
      <c r="U146" s="450">
        <v>0</v>
      </c>
      <c r="V146" s="450">
        <f t="shared" si="11"/>
        <v>0</v>
      </c>
      <c r="W146" s="457"/>
      <c r="X146" s="450">
        <f t="shared" si="12"/>
        <v>0</v>
      </c>
      <c r="Y146" s="450">
        <v>0</v>
      </c>
      <c r="Z146" s="450">
        <v>0</v>
      </c>
      <c r="AA146" s="457"/>
      <c r="AB146" s="450">
        <f t="shared" si="16"/>
        <v>425.08525008074167</v>
      </c>
    </row>
    <row r="147" spans="1:28" ht="15">
      <c r="A147" s="384" t="s">
        <v>864</v>
      </c>
      <c r="B147" s="449" t="s">
        <v>516</v>
      </c>
      <c r="C147" s="421" t="s">
        <v>706</v>
      </c>
      <c r="D147" s="433" t="s">
        <v>631</v>
      </c>
      <c r="E147" s="434">
        <v>2</v>
      </c>
      <c r="F147" s="438">
        <v>322205</v>
      </c>
      <c r="G147" s="418" t="s">
        <v>774</v>
      </c>
      <c r="H147" s="450">
        <v>0</v>
      </c>
      <c r="I147" s="480">
        <v>120.58</v>
      </c>
      <c r="J147" s="455">
        <v>0</v>
      </c>
      <c r="K147" s="439">
        <v>210.18</v>
      </c>
      <c r="L147" s="456">
        <v>25.05</v>
      </c>
      <c r="M147" s="452">
        <f t="shared" si="13"/>
        <v>185.13</v>
      </c>
      <c r="N147" s="450">
        <v>0</v>
      </c>
      <c r="O147" s="453">
        <v>0</v>
      </c>
      <c r="P147" s="450">
        <f t="shared" si="14"/>
        <v>0</v>
      </c>
      <c r="Q147" s="456">
        <v>0</v>
      </c>
      <c r="R147" s="440">
        <v>0</v>
      </c>
      <c r="S147" s="450">
        <f t="shared" si="15"/>
        <v>0</v>
      </c>
      <c r="T147" s="450">
        <v>0</v>
      </c>
      <c r="U147" s="450">
        <v>0</v>
      </c>
      <c r="V147" s="450">
        <f t="shared" si="11"/>
        <v>0</v>
      </c>
      <c r="W147" s="457"/>
      <c r="X147" s="450">
        <f t="shared" si="12"/>
        <v>0</v>
      </c>
      <c r="Y147" s="450">
        <v>0</v>
      </c>
      <c r="Z147" s="450">
        <v>0</v>
      </c>
      <c r="AA147" s="457"/>
      <c r="AB147" s="450">
        <f t="shared" si="16"/>
        <v>305.70999999999998</v>
      </c>
    </row>
    <row r="148" spans="1:28" ht="15">
      <c r="A148" s="384" t="s">
        <v>864</v>
      </c>
      <c r="B148" s="449" t="s">
        <v>516</v>
      </c>
      <c r="C148" s="421" t="s">
        <v>808</v>
      </c>
      <c r="D148" s="433" t="s">
        <v>809</v>
      </c>
      <c r="E148" s="434">
        <v>2</v>
      </c>
      <c r="F148" s="438">
        <v>223405</v>
      </c>
      <c r="G148" s="418" t="s">
        <v>774</v>
      </c>
      <c r="H148" s="450">
        <v>0</v>
      </c>
      <c r="I148" s="480">
        <v>100.43</v>
      </c>
      <c r="J148" s="455">
        <v>0</v>
      </c>
      <c r="K148" s="439">
        <v>210.18</v>
      </c>
      <c r="L148" s="456">
        <v>1.7</v>
      </c>
      <c r="M148" s="452">
        <f t="shared" si="13"/>
        <v>208.48000000000002</v>
      </c>
      <c r="N148" s="450">
        <v>0</v>
      </c>
      <c r="O148" s="453">
        <v>0</v>
      </c>
      <c r="P148" s="450">
        <f t="shared" si="14"/>
        <v>0</v>
      </c>
      <c r="Q148" s="456">
        <v>0</v>
      </c>
      <c r="R148" s="440">
        <v>0</v>
      </c>
      <c r="S148" s="450">
        <f t="shared" si="15"/>
        <v>0</v>
      </c>
      <c r="T148" s="450">
        <v>0</v>
      </c>
      <c r="U148" s="450">
        <v>0</v>
      </c>
      <c r="V148" s="450">
        <f t="shared" si="11"/>
        <v>0</v>
      </c>
      <c r="W148" s="457"/>
      <c r="X148" s="450">
        <f t="shared" si="12"/>
        <v>0</v>
      </c>
      <c r="Y148" s="450">
        <v>0</v>
      </c>
      <c r="Z148" s="450">
        <v>0</v>
      </c>
      <c r="AA148" s="457"/>
      <c r="AB148" s="450">
        <f t="shared" si="16"/>
        <v>308.91000000000003</v>
      </c>
    </row>
    <row r="149" spans="1:28" ht="15">
      <c r="A149" s="384" t="s">
        <v>864</v>
      </c>
      <c r="B149" s="449" t="s">
        <v>516</v>
      </c>
      <c r="C149" s="421" t="s">
        <v>707</v>
      </c>
      <c r="D149" s="433" t="s">
        <v>632</v>
      </c>
      <c r="E149" s="434">
        <v>2</v>
      </c>
      <c r="F149" s="435">
        <v>322205</v>
      </c>
      <c r="G149" s="418" t="s">
        <v>774</v>
      </c>
      <c r="H149" s="450">
        <v>0</v>
      </c>
      <c r="I149" s="480">
        <v>119.59</v>
      </c>
      <c r="J149" s="455">
        <v>0</v>
      </c>
      <c r="K149" s="439">
        <v>210.18</v>
      </c>
      <c r="L149" s="456">
        <v>25.05</v>
      </c>
      <c r="M149" s="452">
        <f t="shared" si="13"/>
        <v>185.13</v>
      </c>
      <c r="N149" s="450">
        <v>0</v>
      </c>
      <c r="O149" s="453">
        <v>0</v>
      </c>
      <c r="P149" s="450">
        <f t="shared" si="14"/>
        <v>0</v>
      </c>
      <c r="Q149" s="456">
        <v>338.54016624292456</v>
      </c>
      <c r="R149" s="440">
        <v>75.150000000000006</v>
      </c>
      <c r="S149" s="450">
        <f t="shared" si="15"/>
        <v>263.39016624292458</v>
      </c>
      <c r="T149" s="450">
        <v>0</v>
      </c>
      <c r="U149" s="450">
        <v>0</v>
      </c>
      <c r="V149" s="450">
        <f t="shared" si="11"/>
        <v>0</v>
      </c>
      <c r="W149" s="457"/>
      <c r="X149" s="450">
        <f t="shared" si="12"/>
        <v>0</v>
      </c>
      <c r="Y149" s="450">
        <v>0</v>
      </c>
      <c r="Z149" s="450">
        <v>0</v>
      </c>
      <c r="AA149" s="457"/>
      <c r="AB149" s="450">
        <f t="shared" si="16"/>
        <v>568.11016624292461</v>
      </c>
    </row>
    <row r="156" spans="1:28" ht="15">
      <c r="A156" s="368"/>
      <c r="B156" s="368"/>
      <c r="C156" s="368"/>
      <c r="D156" s="368"/>
      <c r="E156" s="368"/>
      <c r="F156" s="368"/>
      <c r="G156" s="368"/>
      <c r="H156" s="368"/>
      <c r="I156" s="368"/>
      <c r="J156" s="368"/>
      <c r="K156" s="368"/>
      <c r="L156" s="368"/>
      <c r="M156" s="368"/>
      <c r="N156" s="368"/>
      <c r="O156" s="368"/>
      <c r="P156" s="368"/>
      <c r="Q156" s="368"/>
      <c r="R156" s="368"/>
      <c r="S156" s="368"/>
      <c r="T156" s="368"/>
      <c r="U156" s="368"/>
      <c r="V156" s="368"/>
      <c r="W156" s="368"/>
      <c r="X156" s="368"/>
      <c r="Y156" s="368"/>
      <c r="Z156" s="368"/>
      <c r="AA156" s="368"/>
      <c r="AB156" s="368"/>
    </row>
    <row r="157" spans="1:28" ht="15">
      <c r="A157" s="368"/>
      <c r="B157" s="368"/>
      <c r="C157" s="368"/>
      <c r="D157" s="368"/>
      <c r="E157" s="368"/>
      <c r="F157" s="368"/>
      <c r="G157" s="368"/>
      <c r="H157" s="368"/>
      <c r="I157" s="368"/>
      <c r="J157" s="368"/>
      <c r="K157" s="368"/>
      <c r="L157" s="368"/>
      <c r="M157" s="368"/>
      <c r="N157" s="368"/>
      <c r="O157" s="368"/>
      <c r="P157" s="368"/>
      <c r="Q157" s="368"/>
      <c r="R157" s="368"/>
      <c r="S157" s="368"/>
      <c r="T157" s="368"/>
      <c r="U157" s="368"/>
      <c r="V157" s="368"/>
      <c r="W157" s="368"/>
      <c r="X157" s="368"/>
      <c r="Y157" s="368"/>
      <c r="Z157" s="368"/>
      <c r="AA157" s="368"/>
      <c r="AB157" s="368"/>
    </row>
    <row r="158" spans="1:28" ht="15">
      <c r="A158" s="368"/>
      <c r="B158" s="368"/>
      <c r="C158" s="368"/>
      <c r="D158" s="368"/>
      <c r="E158" s="368"/>
      <c r="F158" s="368"/>
      <c r="G158" s="368"/>
      <c r="H158" s="368"/>
      <c r="I158" s="368"/>
      <c r="J158" s="368"/>
      <c r="K158" s="368"/>
      <c r="L158" s="368"/>
      <c r="M158" s="368"/>
      <c r="N158" s="368"/>
      <c r="O158" s="368"/>
      <c r="P158" s="368"/>
      <c r="Q158" s="368"/>
      <c r="R158" s="368"/>
      <c r="S158" s="368"/>
      <c r="T158" s="368"/>
      <c r="U158" s="368"/>
      <c r="V158" s="368"/>
      <c r="W158" s="368"/>
      <c r="X158" s="368"/>
      <c r="Y158" s="368"/>
      <c r="Z158" s="368"/>
      <c r="AA158" s="368"/>
      <c r="AB158" s="368"/>
    </row>
    <row r="159" spans="1:28" ht="15">
      <c r="A159" s="368"/>
      <c r="B159" s="368"/>
      <c r="C159" s="368"/>
      <c r="D159" s="368"/>
      <c r="E159" s="368"/>
      <c r="F159" s="368"/>
      <c r="G159" s="368"/>
      <c r="H159" s="368"/>
      <c r="I159" s="368"/>
      <c r="J159" s="368"/>
      <c r="K159" s="368"/>
      <c r="L159" s="368"/>
      <c r="M159" s="368"/>
      <c r="N159" s="368"/>
      <c r="O159" s="368"/>
      <c r="P159" s="368"/>
      <c r="Q159" s="368"/>
      <c r="R159" s="368"/>
      <c r="S159" s="368"/>
      <c r="T159" s="368"/>
      <c r="U159" s="368"/>
      <c r="V159" s="368"/>
      <c r="W159" s="368"/>
      <c r="X159" s="368"/>
      <c r="Y159" s="368"/>
      <c r="Z159" s="368"/>
      <c r="AA159" s="368"/>
      <c r="AB159" s="368"/>
    </row>
    <row r="160" spans="1:28" ht="15">
      <c r="A160" s="368"/>
      <c r="B160" s="368"/>
      <c r="C160" s="368"/>
      <c r="D160" s="368"/>
      <c r="E160" s="368"/>
      <c r="F160" s="368"/>
      <c r="G160" s="368"/>
      <c r="H160" s="368"/>
      <c r="I160" s="368"/>
      <c r="J160" s="368"/>
      <c r="K160" s="368"/>
      <c r="L160" s="368"/>
      <c r="M160" s="368"/>
      <c r="N160" s="368"/>
      <c r="O160" s="368"/>
      <c r="P160" s="368"/>
      <c r="Q160" s="368"/>
      <c r="R160" s="368"/>
      <c r="S160" s="368"/>
      <c r="T160" s="368"/>
      <c r="U160" s="368"/>
      <c r="V160" s="368"/>
      <c r="W160" s="368"/>
      <c r="X160" s="368"/>
      <c r="Y160" s="368"/>
      <c r="Z160" s="368"/>
      <c r="AA160" s="368"/>
      <c r="AB160" s="368"/>
    </row>
    <row r="161" spans="1:28" ht="15">
      <c r="A161" s="368"/>
      <c r="B161" s="368"/>
      <c r="C161" s="368"/>
      <c r="D161" s="368"/>
      <c r="E161" s="368"/>
      <c r="F161" s="368"/>
      <c r="G161" s="368"/>
      <c r="H161" s="368"/>
      <c r="I161" s="368"/>
      <c r="J161" s="368"/>
      <c r="K161" s="368"/>
      <c r="L161" s="368"/>
      <c r="M161" s="368"/>
      <c r="N161" s="368"/>
      <c r="O161" s="368"/>
      <c r="P161" s="368"/>
      <c r="Q161" s="368"/>
      <c r="R161" s="368"/>
      <c r="S161" s="368"/>
      <c r="T161" s="368"/>
      <c r="U161" s="368"/>
      <c r="V161" s="368"/>
      <c r="W161" s="368"/>
      <c r="X161" s="368"/>
      <c r="Y161" s="368"/>
      <c r="Z161" s="368"/>
      <c r="AA161" s="368"/>
      <c r="AB161" s="368"/>
    </row>
    <row r="162" spans="1:28" ht="15">
      <c r="A162" s="368"/>
      <c r="B162" s="368"/>
      <c r="C162" s="368"/>
      <c r="D162" s="368"/>
      <c r="E162" s="368"/>
      <c r="F162" s="368"/>
      <c r="G162" s="368"/>
      <c r="H162" s="368"/>
      <c r="I162" s="368"/>
      <c r="J162" s="368"/>
      <c r="K162" s="368"/>
      <c r="L162" s="368"/>
      <c r="M162" s="368"/>
      <c r="N162" s="368"/>
      <c r="O162" s="368"/>
      <c r="P162" s="368"/>
      <c r="Q162" s="368"/>
      <c r="R162" s="368"/>
      <c r="S162" s="368"/>
      <c r="T162" s="368"/>
      <c r="U162" s="368"/>
      <c r="V162" s="368"/>
      <c r="W162" s="368"/>
      <c r="X162" s="368"/>
      <c r="Y162" s="368"/>
      <c r="Z162" s="368"/>
      <c r="AA162" s="368"/>
      <c r="AB162" s="368"/>
    </row>
    <row r="163" spans="1:28" ht="15">
      <c r="A163" s="368"/>
      <c r="B163" s="368"/>
      <c r="C163" s="368"/>
      <c r="D163" s="368"/>
      <c r="E163" s="368"/>
      <c r="F163" s="368"/>
      <c r="G163" s="368"/>
      <c r="H163" s="368"/>
      <c r="I163" s="368"/>
      <c r="J163" s="368"/>
      <c r="K163" s="368"/>
      <c r="L163" s="368"/>
      <c r="M163" s="368"/>
      <c r="N163" s="368"/>
      <c r="O163" s="368"/>
      <c r="P163" s="368"/>
      <c r="Q163" s="368"/>
      <c r="R163" s="368"/>
      <c r="S163" s="368"/>
      <c r="T163" s="368"/>
      <c r="U163" s="368"/>
      <c r="V163" s="368"/>
      <c r="W163" s="368"/>
      <c r="X163" s="368"/>
      <c r="Y163" s="368"/>
      <c r="Z163" s="368"/>
      <c r="AA163" s="368"/>
      <c r="AB163" s="368"/>
    </row>
    <row r="164" spans="1:28" ht="15">
      <c r="A164" s="368"/>
      <c r="B164" s="368"/>
      <c r="C164" s="368"/>
      <c r="D164" s="368"/>
      <c r="E164" s="368"/>
      <c r="F164" s="368"/>
      <c r="G164" s="368"/>
      <c r="H164" s="368"/>
      <c r="I164" s="368"/>
      <c r="J164" s="368"/>
      <c r="K164" s="368"/>
      <c r="L164" s="368"/>
      <c r="M164" s="368"/>
      <c r="N164" s="368"/>
      <c r="O164" s="368"/>
      <c r="P164" s="368"/>
      <c r="Q164" s="368"/>
      <c r="R164" s="368"/>
      <c r="S164" s="368"/>
      <c r="T164" s="368"/>
      <c r="U164" s="368"/>
      <c r="V164" s="368"/>
      <c r="W164" s="368"/>
      <c r="X164" s="368"/>
      <c r="Y164" s="368"/>
      <c r="Z164" s="368"/>
      <c r="AA164" s="368"/>
      <c r="AB164" s="368"/>
    </row>
    <row r="165" spans="1:28" ht="15">
      <c r="A165" s="368"/>
      <c r="B165" s="368"/>
      <c r="C165" s="368"/>
      <c r="D165" s="368"/>
      <c r="E165" s="368"/>
      <c r="F165" s="368"/>
      <c r="G165" s="368"/>
      <c r="H165" s="368"/>
      <c r="I165" s="368"/>
      <c r="J165" s="368"/>
      <c r="K165" s="368"/>
      <c r="L165" s="368"/>
      <c r="M165" s="368"/>
      <c r="N165" s="368"/>
      <c r="O165" s="368"/>
      <c r="P165" s="368"/>
      <c r="Q165" s="368"/>
      <c r="R165" s="368"/>
      <c r="S165" s="368"/>
      <c r="T165" s="368"/>
      <c r="U165" s="368"/>
      <c r="V165" s="368"/>
      <c r="W165" s="368"/>
      <c r="X165" s="368"/>
      <c r="Y165" s="368"/>
      <c r="Z165" s="368"/>
      <c r="AA165" s="368"/>
      <c r="AB165" s="368"/>
    </row>
    <row r="166" spans="1:28" ht="15">
      <c r="A166" s="368"/>
      <c r="B166" s="368"/>
      <c r="C166" s="368"/>
      <c r="D166" s="368"/>
      <c r="E166" s="368"/>
      <c r="F166" s="368"/>
      <c r="G166" s="368"/>
      <c r="H166" s="368"/>
      <c r="I166" s="368"/>
      <c r="J166" s="368"/>
      <c r="K166" s="368"/>
      <c r="L166" s="368"/>
      <c r="M166" s="368"/>
      <c r="N166" s="368"/>
      <c r="O166" s="368"/>
      <c r="P166" s="368"/>
      <c r="Q166" s="368"/>
      <c r="R166" s="368"/>
      <c r="S166" s="368"/>
      <c r="T166" s="368"/>
      <c r="U166" s="368"/>
      <c r="V166" s="368"/>
      <c r="W166" s="368"/>
      <c r="X166" s="368"/>
      <c r="Y166" s="368"/>
      <c r="Z166" s="368"/>
      <c r="AA166" s="368"/>
      <c r="AB166" s="368"/>
    </row>
    <row r="167" spans="1:28" ht="15">
      <c r="A167" s="368"/>
      <c r="B167" s="368"/>
      <c r="C167" s="368"/>
      <c r="D167" s="368"/>
      <c r="E167" s="368"/>
      <c r="F167" s="368"/>
      <c r="G167" s="368"/>
      <c r="H167" s="368"/>
      <c r="I167" s="368"/>
      <c r="J167" s="368"/>
      <c r="K167" s="368"/>
      <c r="L167" s="368"/>
      <c r="M167" s="368"/>
      <c r="N167" s="368"/>
      <c r="O167" s="368"/>
      <c r="P167" s="368"/>
      <c r="Q167" s="368"/>
      <c r="R167" s="368"/>
      <c r="S167" s="368"/>
      <c r="T167" s="368"/>
      <c r="U167" s="368"/>
      <c r="V167" s="368"/>
      <c r="W167" s="368"/>
      <c r="X167" s="368"/>
      <c r="Y167" s="368"/>
      <c r="Z167" s="368"/>
      <c r="AA167" s="368"/>
      <c r="AB167" s="368"/>
    </row>
    <row r="168" spans="1:28" ht="15">
      <c r="A168" s="368"/>
      <c r="B168" s="368"/>
      <c r="C168" s="368"/>
      <c r="D168" s="368"/>
      <c r="E168" s="368"/>
      <c r="F168" s="368"/>
      <c r="G168" s="368"/>
      <c r="H168" s="368"/>
      <c r="I168" s="368"/>
      <c r="J168" s="368"/>
      <c r="K168" s="368"/>
      <c r="L168" s="368"/>
      <c r="M168" s="368"/>
      <c r="N168" s="368"/>
      <c r="O168" s="368"/>
      <c r="P168" s="368"/>
      <c r="Q168" s="368"/>
      <c r="R168" s="368"/>
      <c r="S168" s="368"/>
      <c r="T168" s="368"/>
      <c r="U168" s="368"/>
      <c r="V168" s="368"/>
      <c r="W168" s="368"/>
      <c r="X168" s="368"/>
      <c r="Y168" s="368"/>
      <c r="Z168" s="368"/>
      <c r="AA168" s="368"/>
      <c r="AB168" s="368"/>
    </row>
    <row r="169" spans="1:28" ht="15">
      <c r="A169" s="368"/>
      <c r="B169" s="368"/>
      <c r="C169" s="368"/>
      <c r="D169" s="368"/>
      <c r="E169" s="368"/>
      <c r="F169" s="368"/>
      <c r="G169" s="368"/>
      <c r="H169" s="368"/>
      <c r="I169" s="368"/>
      <c r="J169" s="368"/>
      <c r="K169" s="368"/>
      <c r="L169" s="368"/>
      <c r="M169" s="368"/>
      <c r="N169" s="368"/>
      <c r="O169" s="368"/>
      <c r="P169" s="368"/>
      <c r="Q169" s="368"/>
      <c r="R169" s="368"/>
      <c r="S169" s="368"/>
      <c r="T169" s="368"/>
      <c r="U169" s="368"/>
      <c r="V169" s="368"/>
      <c r="W169" s="368"/>
      <c r="X169" s="368"/>
      <c r="Y169" s="368"/>
      <c r="Z169" s="368"/>
      <c r="AA169" s="368"/>
      <c r="AB169" s="368"/>
    </row>
    <row r="170" spans="1:28" ht="15">
      <c r="A170" s="368"/>
      <c r="B170" s="368"/>
      <c r="C170" s="368"/>
      <c r="D170" s="368"/>
      <c r="E170" s="368"/>
      <c r="F170" s="368"/>
      <c r="G170" s="368"/>
      <c r="H170" s="368"/>
      <c r="I170" s="368"/>
      <c r="J170" s="368"/>
      <c r="K170" s="368"/>
      <c r="L170" s="368"/>
      <c r="M170" s="368"/>
      <c r="N170" s="368"/>
      <c r="O170" s="368"/>
      <c r="P170" s="368"/>
      <c r="Q170" s="368"/>
      <c r="R170" s="368"/>
      <c r="S170" s="368"/>
      <c r="T170" s="368"/>
      <c r="U170" s="368"/>
      <c r="V170" s="368"/>
      <c r="W170" s="368"/>
      <c r="X170" s="368"/>
      <c r="Y170" s="368"/>
      <c r="Z170" s="368"/>
      <c r="AA170" s="368"/>
      <c r="AB170" s="368"/>
    </row>
    <row r="171" spans="1:28" ht="15">
      <c r="A171" s="368"/>
      <c r="B171" s="368"/>
      <c r="C171" s="368"/>
      <c r="D171" s="368"/>
      <c r="E171" s="368"/>
      <c r="F171" s="368"/>
      <c r="G171" s="368"/>
      <c r="H171" s="368"/>
      <c r="I171" s="368"/>
      <c r="J171" s="368"/>
      <c r="K171" s="368"/>
      <c r="L171" s="368"/>
      <c r="M171" s="368"/>
      <c r="N171" s="368"/>
      <c r="O171" s="368"/>
      <c r="P171" s="368"/>
      <c r="Q171" s="368"/>
      <c r="R171" s="368"/>
      <c r="S171" s="368"/>
      <c r="T171" s="368"/>
      <c r="U171" s="368"/>
      <c r="V171" s="368"/>
      <c r="W171" s="368"/>
      <c r="X171" s="368"/>
      <c r="Y171" s="368"/>
      <c r="Z171" s="368"/>
      <c r="AA171" s="368"/>
      <c r="AB171" s="368"/>
    </row>
    <row r="172" spans="1:28" ht="15">
      <c r="A172" s="368"/>
      <c r="B172" s="368"/>
      <c r="C172" s="368"/>
      <c r="D172" s="368"/>
      <c r="E172" s="368"/>
      <c r="F172" s="368"/>
      <c r="G172" s="368"/>
      <c r="H172" s="368"/>
      <c r="I172" s="368"/>
      <c r="J172" s="368"/>
      <c r="K172" s="368"/>
      <c r="L172" s="368"/>
      <c r="M172" s="368"/>
      <c r="N172" s="368"/>
      <c r="O172" s="368"/>
      <c r="P172" s="368"/>
      <c r="Q172" s="368"/>
      <c r="R172" s="368"/>
      <c r="S172" s="368"/>
      <c r="T172" s="368"/>
      <c r="U172" s="368"/>
      <c r="V172" s="368"/>
      <c r="W172" s="368"/>
      <c r="X172" s="368"/>
      <c r="Y172" s="368"/>
      <c r="Z172" s="368"/>
      <c r="AA172" s="368"/>
      <c r="AB172" s="368"/>
    </row>
    <row r="173" spans="1:28" ht="15">
      <c r="A173" s="368"/>
      <c r="B173" s="368"/>
      <c r="C173" s="368"/>
      <c r="D173" s="368"/>
      <c r="E173" s="368"/>
      <c r="F173" s="368"/>
      <c r="G173" s="368"/>
      <c r="H173" s="368"/>
      <c r="I173" s="368"/>
      <c r="J173" s="368"/>
      <c r="K173" s="368"/>
      <c r="L173" s="368"/>
      <c r="M173" s="368"/>
      <c r="N173" s="368"/>
      <c r="O173" s="368"/>
      <c r="P173" s="368"/>
      <c r="Q173" s="368"/>
      <c r="R173" s="368"/>
      <c r="S173" s="368"/>
      <c r="T173" s="368"/>
      <c r="U173" s="368"/>
      <c r="V173" s="368"/>
      <c r="W173" s="368"/>
      <c r="X173" s="368"/>
      <c r="Y173" s="368"/>
      <c r="Z173" s="368"/>
      <c r="AA173" s="368"/>
      <c r="AB173" s="368"/>
    </row>
    <row r="174" spans="1:28" ht="15">
      <c r="A174" s="368"/>
      <c r="B174" s="368"/>
      <c r="C174" s="368"/>
      <c r="D174" s="368"/>
      <c r="E174" s="368"/>
      <c r="F174" s="368"/>
      <c r="G174" s="368"/>
      <c r="H174" s="368"/>
      <c r="I174" s="368"/>
      <c r="J174" s="368"/>
      <c r="K174" s="368"/>
      <c r="L174" s="368"/>
      <c r="M174" s="368"/>
      <c r="N174" s="368"/>
      <c r="O174" s="368"/>
      <c r="P174" s="368"/>
      <c r="Q174" s="368"/>
      <c r="R174" s="368"/>
      <c r="S174" s="368"/>
      <c r="T174" s="368"/>
      <c r="U174" s="368"/>
      <c r="V174" s="368"/>
      <c r="W174" s="368"/>
      <c r="X174" s="368"/>
      <c r="Y174" s="368"/>
      <c r="Z174" s="368"/>
      <c r="AA174" s="368"/>
      <c r="AB174" s="368"/>
    </row>
    <row r="175" spans="1:28" ht="15">
      <c r="A175" s="368"/>
      <c r="B175" s="368"/>
      <c r="C175" s="368"/>
      <c r="D175" s="368"/>
      <c r="E175" s="368"/>
      <c r="F175" s="368"/>
      <c r="G175" s="368"/>
      <c r="H175" s="368"/>
      <c r="I175" s="368"/>
      <c r="J175" s="368"/>
      <c r="K175" s="368"/>
      <c r="L175" s="368"/>
      <c r="M175" s="368"/>
      <c r="N175" s="368"/>
      <c r="O175" s="368"/>
      <c r="P175" s="368"/>
      <c r="Q175" s="368"/>
      <c r="R175" s="368"/>
      <c r="S175" s="368"/>
      <c r="T175" s="368"/>
      <c r="U175" s="368"/>
      <c r="V175" s="368"/>
      <c r="W175" s="368"/>
      <c r="X175" s="368"/>
      <c r="Y175" s="368"/>
      <c r="Z175" s="368"/>
      <c r="AA175" s="368"/>
      <c r="AB175" s="368"/>
    </row>
    <row r="176" spans="1:28" ht="15">
      <c r="A176" s="368"/>
      <c r="B176" s="368"/>
      <c r="C176" s="368"/>
      <c r="D176" s="368"/>
      <c r="E176" s="368"/>
      <c r="F176" s="368"/>
      <c r="G176" s="368"/>
      <c r="H176" s="368"/>
      <c r="I176" s="368"/>
      <c r="J176" s="368"/>
      <c r="K176" s="368"/>
      <c r="L176" s="368"/>
      <c r="M176" s="368"/>
      <c r="N176" s="368"/>
      <c r="O176" s="368"/>
      <c r="P176" s="368"/>
      <c r="Q176" s="368"/>
      <c r="R176" s="368"/>
      <c r="S176" s="368"/>
      <c r="T176" s="368"/>
      <c r="U176" s="368"/>
      <c r="V176" s="368"/>
      <c r="W176" s="368"/>
      <c r="X176" s="368"/>
      <c r="Y176" s="368"/>
      <c r="Z176" s="368"/>
      <c r="AA176" s="368"/>
      <c r="AB176" s="368"/>
    </row>
    <row r="177" spans="1:28" ht="15">
      <c r="A177" s="368"/>
      <c r="B177" s="368"/>
      <c r="C177" s="368"/>
      <c r="D177" s="368"/>
      <c r="E177" s="368"/>
      <c r="F177" s="368"/>
      <c r="G177" s="368"/>
      <c r="H177" s="368"/>
      <c r="I177" s="368"/>
      <c r="J177" s="368"/>
      <c r="K177" s="368"/>
      <c r="L177" s="368"/>
      <c r="M177" s="368"/>
      <c r="N177" s="368"/>
      <c r="O177" s="368"/>
      <c r="P177" s="368"/>
      <c r="Q177" s="368"/>
      <c r="R177" s="368"/>
      <c r="S177" s="368"/>
      <c r="T177" s="368"/>
      <c r="U177" s="368"/>
      <c r="V177" s="368"/>
      <c r="W177" s="368"/>
      <c r="X177" s="368"/>
      <c r="Y177" s="368"/>
      <c r="Z177" s="368"/>
      <c r="AA177" s="368"/>
      <c r="AB177" s="368"/>
    </row>
    <row r="178" spans="1:28" ht="15">
      <c r="A178" s="368"/>
      <c r="B178" s="368"/>
      <c r="C178" s="368"/>
      <c r="D178" s="368"/>
      <c r="E178" s="368"/>
      <c r="F178" s="368"/>
      <c r="G178" s="368"/>
      <c r="H178" s="368"/>
      <c r="I178" s="368"/>
      <c r="J178" s="368"/>
      <c r="K178" s="368"/>
      <c r="L178" s="368"/>
      <c r="M178" s="368"/>
      <c r="N178" s="368"/>
      <c r="O178" s="368"/>
      <c r="P178" s="368"/>
      <c r="Q178" s="368"/>
      <c r="R178" s="368"/>
      <c r="S178" s="368"/>
      <c r="T178" s="368"/>
      <c r="U178" s="368"/>
      <c r="V178" s="368"/>
      <c r="W178" s="368"/>
      <c r="X178" s="368"/>
      <c r="Y178" s="368"/>
      <c r="Z178" s="368"/>
      <c r="AA178" s="368"/>
      <c r="AB178" s="368"/>
    </row>
    <row r="179" spans="1:28" ht="15">
      <c r="A179" s="368"/>
      <c r="B179" s="368"/>
      <c r="C179" s="368"/>
      <c r="D179" s="368"/>
      <c r="E179" s="368"/>
      <c r="F179" s="368"/>
      <c r="G179" s="368"/>
      <c r="H179" s="368"/>
      <c r="I179" s="368"/>
      <c r="J179" s="368"/>
      <c r="K179" s="368"/>
      <c r="L179" s="368"/>
      <c r="M179" s="368"/>
      <c r="N179" s="368"/>
      <c r="O179" s="368"/>
      <c r="P179" s="368"/>
      <c r="Q179" s="368"/>
      <c r="R179" s="368"/>
      <c r="S179" s="368"/>
      <c r="T179" s="368"/>
      <c r="U179" s="368"/>
      <c r="V179" s="368"/>
      <c r="W179" s="368"/>
      <c r="X179" s="368"/>
      <c r="Y179" s="368"/>
      <c r="Z179" s="368"/>
      <c r="AA179" s="368"/>
      <c r="AB179" s="368"/>
    </row>
    <row r="180" spans="1:28" ht="15">
      <c r="A180" s="368"/>
      <c r="B180" s="368"/>
      <c r="C180" s="368"/>
      <c r="D180" s="368"/>
      <c r="E180" s="368"/>
      <c r="F180" s="368"/>
      <c r="G180" s="368"/>
      <c r="H180" s="368"/>
      <c r="I180" s="368"/>
      <c r="J180" s="368"/>
      <c r="K180" s="368"/>
      <c r="L180" s="368"/>
      <c r="M180" s="368"/>
      <c r="N180" s="368"/>
      <c r="O180" s="368"/>
      <c r="P180" s="368"/>
      <c r="Q180" s="368"/>
      <c r="R180" s="368"/>
      <c r="S180" s="368"/>
      <c r="T180" s="368"/>
      <c r="U180" s="368"/>
      <c r="V180" s="368"/>
      <c r="W180" s="368"/>
      <c r="X180" s="368"/>
      <c r="Y180" s="368"/>
      <c r="Z180" s="368"/>
      <c r="AA180" s="368"/>
      <c r="AB180" s="368"/>
    </row>
    <row r="181" spans="1:28" ht="15">
      <c r="A181" s="368"/>
      <c r="B181" s="368"/>
      <c r="C181" s="368"/>
      <c r="D181" s="368"/>
      <c r="E181" s="368"/>
      <c r="F181" s="368"/>
      <c r="G181" s="368"/>
      <c r="H181" s="368"/>
      <c r="I181" s="368"/>
      <c r="J181" s="368"/>
      <c r="K181" s="368"/>
      <c r="L181" s="368"/>
      <c r="M181" s="368"/>
      <c r="N181" s="368"/>
      <c r="O181" s="368"/>
      <c r="P181" s="368"/>
      <c r="Q181" s="368"/>
      <c r="R181" s="368"/>
      <c r="S181" s="368"/>
      <c r="T181" s="368"/>
      <c r="U181" s="368"/>
      <c r="V181" s="368"/>
      <c r="W181" s="368"/>
      <c r="X181" s="368"/>
      <c r="Y181" s="368"/>
      <c r="Z181" s="368"/>
      <c r="AA181" s="368"/>
      <c r="AB181" s="368"/>
    </row>
    <row r="182" spans="1:28" ht="15">
      <c r="A182" s="368"/>
      <c r="B182" s="368"/>
      <c r="C182" s="368"/>
      <c r="D182" s="368"/>
      <c r="E182" s="368"/>
      <c r="F182" s="368"/>
      <c r="G182" s="368"/>
      <c r="H182" s="368"/>
      <c r="I182" s="368"/>
      <c r="J182" s="368"/>
      <c r="K182" s="368"/>
      <c r="L182" s="368"/>
      <c r="M182" s="368"/>
      <c r="N182" s="368"/>
      <c r="O182" s="368"/>
      <c r="P182" s="368"/>
      <c r="Q182" s="368"/>
      <c r="R182" s="368"/>
      <c r="S182" s="368"/>
      <c r="T182" s="368"/>
      <c r="U182" s="368"/>
      <c r="V182" s="368"/>
      <c r="W182" s="368"/>
      <c r="X182" s="368"/>
      <c r="Y182" s="368"/>
      <c r="Z182" s="368"/>
      <c r="AA182" s="368"/>
      <c r="AB182" s="368"/>
    </row>
    <row r="183" spans="1:28" ht="15">
      <c r="A183" s="368"/>
      <c r="B183" s="368"/>
      <c r="C183" s="368"/>
      <c r="D183" s="368"/>
      <c r="E183" s="368"/>
      <c r="F183" s="368"/>
      <c r="G183" s="368"/>
      <c r="H183" s="368"/>
      <c r="I183" s="368"/>
      <c r="J183" s="368"/>
      <c r="K183" s="368"/>
      <c r="L183" s="368"/>
      <c r="M183" s="368"/>
      <c r="N183" s="368"/>
      <c r="O183" s="368"/>
      <c r="P183" s="368"/>
      <c r="Q183" s="368"/>
      <c r="R183" s="368"/>
      <c r="S183" s="368"/>
      <c r="T183" s="368"/>
      <c r="U183" s="368"/>
      <c r="V183" s="368"/>
      <c r="W183" s="368"/>
      <c r="X183" s="368"/>
      <c r="Y183" s="368"/>
      <c r="Z183" s="368"/>
      <c r="AA183" s="368"/>
      <c r="AB183" s="368"/>
    </row>
    <row r="184" spans="1:28" ht="15">
      <c r="A184" s="368"/>
      <c r="B184" s="368"/>
      <c r="C184" s="368"/>
      <c r="D184" s="368"/>
      <c r="E184" s="368"/>
      <c r="F184" s="368"/>
      <c r="G184" s="368"/>
      <c r="H184" s="368"/>
      <c r="I184" s="368"/>
      <c r="J184" s="368"/>
      <c r="K184" s="368"/>
      <c r="L184" s="368"/>
      <c r="M184" s="368"/>
      <c r="N184" s="368"/>
      <c r="O184" s="368"/>
      <c r="P184" s="368"/>
      <c r="Q184" s="368"/>
      <c r="R184" s="368"/>
      <c r="S184" s="368"/>
      <c r="T184" s="368"/>
      <c r="U184" s="368"/>
      <c r="V184" s="368"/>
      <c r="W184" s="368"/>
      <c r="X184" s="368"/>
      <c r="Y184" s="368"/>
      <c r="Z184" s="368"/>
      <c r="AA184" s="368"/>
      <c r="AB184" s="368"/>
    </row>
    <row r="185" spans="1:28" ht="15">
      <c r="A185" s="368"/>
      <c r="B185" s="368"/>
      <c r="C185" s="368"/>
      <c r="D185" s="368"/>
      <c r="E185" s="368"/>
      <c r="F185" s="368"/>
      <c r="G185" s="368"/>
      <c r="H185" s="368"/>
      <c r="I185" s="368"/>
      <c r="J185" s="368"/>
      <c r="K185" s="368"/>
      <c r="L185" s="368"/>
      <c r="M185" s="368"/>
      <c r="N185" s="368"/>
      <c r="O185" s="368"/>
      <c r="P185" s="368"/>
      <c r="Q185" s="368"/>
      <c r="R185" s="368"/>
      <c r="S185" s="368"/>
      <c r="T185" s="368"/>
      <c r="U185" s="368"/>
      <c r="V185" s="368"/>
      <c r="W185" s="368"/>
      <c r="X185" s="368"/>
      <c r="Y185" s="368"/>
      <c r="Z185" s="368"/>
      <c r="AA185" s="368"/>
      <c r="AB185" s="368"/>
    </row>
    <row r="186" spans="1:28" ht="15">
      <c r="A186" s="368"/>
      <c r="B186" s="368"/>
      <c r="C186" s="368"/>
      <c r="D186" s="368"/>
      <c r="E186" s="368"/>
      <c r="F186" s="368"/>
      <c r="G186" s="368"/>
      <c r="H186" s="368"/>
      <c r="I186" s="368"/>
      <c r="J186" s="368"/>
      <c r="K186" s="368"/>
      <c r="L186" s="368"/>
      <c r="M186" s="368"/>
      <c r="N186" s="368"/>
      <c r="O186" s="368"/>
      <c r="P186" s="368"/>
      <c r="Q186" s="368"/>
      <c r="R186" s="368"/>
      <c r="S186" s="368"/>
      <c r="T186" s="368"/>
      <c r="U186" s="368"/>
      <c r="V186" s="368"/>
      <c r="W186" s="368"/>
      <c r="X186" s="368"/>
      <c r="Y186" s="368"/>
      <c r="Z186" s="368"/>
      <c r="AA186" s="368"/>
      <c r="AB186" s="368"/>
    </row>
    <row r="187" spans="1:28" ht="15">
      <c r="A187" s="368"/>
      <c r="B187" s="368"/>
      <c r="C187" s="368"/>
      <c r="D187" s="368"/>
      <c r="E187" s="368"/>
      <c r="F187" s="368"/>
      <c r="G187" s="368"/>
      <c r="H187" s="368"/>
      <c r="I187" s="368"/>
      <c r="J187" s="368"/>
      <c r="K187" s="368"/>
      <c r="L187" s="368"/>
      <c r="M187" s="368"/>
      <c r="N187" s="368"/>
      <c r="O187" s="368"/>
      <c r="P187" s="368"/>
      <c r="Q187" s="368"/>
      <c r="R187" s="368"/>
      <c r="S187" s="368"/>
      <c r="T187" s="368"/>
      <c r="U187" s="368"/>
      <c r="V187" s="368"/>
      <c r="W187" s="368"/>
      <c r="X187" s="368"/>
      <c r="Y187" s="368"/>
      <c r="Z187" s="368"/>
      <c r="AA187" s="368"/>
      <c r="AB187" s="368"/>
    </row>
    <row r="188" spans="1:28" ht="15">
      <c r="A188" s="368"/>
      <c r="B188" s="368"/>
      <c r="C188" s="368"/>
      <c r="D188" s="368"/>
      <c r="E188" s="368"/>
      <c r="F188" s="368"/>
      <c r="G188" s="368"/>
      <c r="H188" s="368"/>
      <c r="I188" s="368"/>
      <c r="J188" s="368"/>
      <c r="K188" s="368"/>
      <c r="L188" s="368"/>
      <c r="M188" s="368"/>
      <c r="N188" s="368"/>
      <c r="O188" s="368"/>
      <c r="P188" s="368"/>
      <c r="Q188" s="368"/>
      <c r="R188" s="368"/>
      <c r="S188" s="368"/>
      <c r="T188" s="368"/>
      <c r="U188" s="368"/>
      <c r="V188" s="368"/>
      <c r="W188" s="368"/>
      <c r="X188" s="368"/>
      <c r="Y188" s="368"/>
      <c r="Z188" s="368"/>
      <c r="AA188" s="368"/>
      <c r="AB188" s="368"/>
    </row>
    <row r="189" spans="1:28" ht="15">
      <c r="A189" s="368"/>
      <c r="B189" s="368"/>
      <c r="C189" s="368"/>
      <c r="D189" s="368"/>
      <c r="E189" s="368"/>
      <c r="F189" s="368"/>
      <c r="G189" s="368"/>
      <c r="H189" s="368"/>
      <c r="I189" s="368"/>
      <c r="J189" s="368"/>
      <c r="K189" s="368"/>
      <c r="L189" s="368"/>
      <c r="M189" s="368"/>
      <c r="N189" s="368"/>
      <c r="O189" s="368"/>
      <c r="P189" s="368"/>
      <c r="Q189" s="368"/>
      <c r="R189" s="368"/>
      <c r="S189" s="368"/>
      <c r="T189" s="368"/>
      <c r="U189" s="368"/>
      <c r="V189" s="368"/>
      <c r="W189" s="368"/>
      <c r="X189" s="368"/>
      <c r="Y189" s="368"/>
      <c r="Z189" s="368"/>
      <c r="AA189" s="368"/>
      <c r="AB189" s="368"/>
    </row>
    <row r="190" spans="1:28" ht="15">
      <c r="A190" s="368"/>
      <c r="B190" s="368"/>
      <c r="C190" s="368"/>
      <c r="D190" s="368"/>
      <c r="E190" s="368"/>
      <c r="F190" s="368"/>
      <c r="G190" s="368"/>
      <c r="H190" s="368"/>
      <c r="I190" s="368"/>
      <c r="J190" s="368"/>
      <c r="K190" s="368"/>
      <c r="L190" s="368"/>
      <c r="M190" s="368"/>
      <c r="N190" s="368"/>
      <c r="O190" s="368"/>
      <c r="P190" s="368"/>
      <c r="Q190" s="368"/>
      <c r="R190" s="368"/>
      <c r="S190" s="368"/>
      <c r="T190" s="368"/>
      <c r="U190" s="368"/>
      <c r="V190" s="368"/>
      <c r="W190" s="368"/>
      <c r="X190" s="368"/>
      <c r="Y190" s="368"/>
      <c r="Z190" s="368"/>
      <c r="AA190" s="368"/>
      <c r="AB190" s="368"/>
    </row>
    <row r="191" spans="1:28" ht="15">
      <c r="A191" s="368"/>
      <c r="B191" s="368"/>
      <c r="C191" s="368"/>
      <c r="D191" s="368"/>
      <c r="E191" s="368"/>
      <c r="F191" s="368"/>
      <c r="G191" s="368"/>
      <c r="H191" s="368"/>
      <c r="I191" s="368"/>
      <c r="J191" s="368"/>
      <c r="K191" s="368"/>
      <c r="L191" s="368"/>
      <c r="M191" s="368"/>
      <c r="N191" s="368"/>
      <c r="O191" s="368"/>
      <c r="P191" s="368"/>
      <c r="Q191" s="368"/>
      <c r="R191" s="368"/>
      <c r="S191" s="368"/>
      <c r="T191" s="368"/>
      <c r="U191" s="368"/>
      <c r="V191" s="368"/>
      <c r="W191" s="368"/>
      <c r="X191" s="368"/>
      <c r="Y191" s="368"/>
      <c r="Z191" s="368"/>
      <c r="AA191" s="368"/>
      <c r="AB191" s="368"/>
    </row>
    <row r="192" spans="1:28" ht="15">
      <c r="A192" s="368"/>
      <c r="B192" s="368"/>
      <c r="C192" s="368"/>
      <c r="D192" s="368"/>
      <c r="E192" s="368"/>
      <c r="F192" s="368"/>
      <c r="G192" s="368"/>
      <c r="H192" s="368"/>
      <c r="I192" s="368"/>
      <c r="J192" s="368"/>
      <c r="K192" s="368"/>
      <c r="L192" s="368"/>
      <c r="M192" s="368"/>
      <c r="N192" s="368"/>
      <c r="O192" s="368"/>
      <c r="P192" s="368"/>
      <c r="Q192" s="368"/>
      <c r="R192" s="368"/>
      <c r="S192" s="368"/>
      <c r="T192" s="368"/>
      <c r="U192" s="368"/>
      <c r="V192" s="368"/>
      <c r="W192" s="368"/>
      <c r="X192" s="368"/>
      <c r="Y192" s="368"/>
      <c r="Z192" s="368"/>
      <c r="AA192" s="368"/>
      <c r="AB192" s="368"/>
    </row>
    <row r="193" spans="1:28" ht="15">
      <c r="A193" s="368"/>
      <c r="B193" s="368"/>
      <c r="C193" s="368"/>
      <c r="D193" s="368"/>
      <c r="E193" s="368"/>
      <c r="F193" s="368"/>
      <c r="G193" s="368"/>
      <c r="H193" s="368"/>
      <c r="I193" s="368"/>
      <c r="J193" s="368"/>
      <c r="K193" s="368"/>
      <c r="L193" s="368"/>
      <c r="M193" s="368"/>
      <c r="N193" s="368"/>
      <c r="O193" s="368"/>
      <c r="P193" s="368"/>
      <c r="Q193" s="368"/>
      <c r="R193" s="368"/>
      <c r="S193" s="368"/>
      <c r="T193" s="368"/>
      <c r="U193" s="368"/>
      <c r="V193" s="368"/>
      <c r="W193" s="368"/>
      <c r="X193" s="368"/>
      <c r="Y193" s="368"/>
      <c r="Z193" s="368"/>
      <c r="AA193" s="368"/>
      <c r="AB193" s="368"/>
    </row>
    <row r="194" spans="1:28" ht="15">
      <c r="A194" s="368"/>
      <c r="B194" s="368"/>
      <c r="C194" s="368"/>
      <c r="D194" s="368"/>
      <c r="E194" s="368"/>
      <c r="F194" s="368"/>
      <c r="G194" s="368"/>
      <c r="H194" s="368"/>
      <c r="I194" s="368"/>
      <c r="J194" s="368"/>
      <c r="K194" s="368"/>
      <c r="L194" s="368"/>
      <c r="M194" s="368"/>
      <c r="N194" s="368"/>
      <c r="O194" s="368"/>
      <c r="P194" s="368"/>
      <c r="Q194" s="368"/>
      <c r="R194" s="368"/>
      <c r="S194" s="368"/>
      <c r="T194" s="368"/>
      <c r="U194" s="368"/>
      <c r="V194" s="368"/>
      <c r="W194" s="368"/>
      <c r="X194" s="368"/>
      <c r="Y194" s="368"/>
      <c r="Z194" s="368"/>
      <c r="AA194" s="368"/>
      <c r="AB194" s="368"/>
    </row>
    <row r="195" spans="1:28" ht="15">
      <c r="A195" s="368"/>
      <c r="B195" s="368"/>
      <c r="C195" s="368"/>
      <c r="D195" s="368"/>
      <c r="E195" s="368"/>
      <c r="F195" s="368"/>
      <c r="G195" s="368"/>
      <c r="H195" s="368"/>
      <c r="I195" s="368"/>
      <c r="J195" s="368"/>
      <c r="K195" s="368"/>
      <c r="L195" s="368"/>
      <c r="M195" s="368"/>
      <c r="N195" s="368"/>
      <c r="O195" s="368"/>
      <c r="P195" s="368"/>
      <c r="Q195" s="368"/>
      <c r="R195" s="368"/>
      <c r="S195" s="368"/>
      <c r="T195" s="368"/>
      <c r="U195" s="368"/>
      <c r="V195" s="368"/>
      <c r="W195" s="368"/>
      <c r="X195" s="368"/>
      <c r="Y195" s="368"/>
      <c r="Z195" s="368"/>
      <c r="AA195" s="368"/>
      <c r="AB195" s="368"/>
    </row>
    <row r="196" spans="1:28" ht="15">
      <c r="A196" s="368"/>
      <c r="B196" s="368"/>
      <c r="C196" s="368"/>
      <c r="D196" s="368"/>
      <c r="E196" s="368"/>
      <c r="F196" s="368"/>
      <c r="G196" s="368"/>
      <c r="H196" s="368"/>
      <c r="I196" s="368"/>
      <c r="J196" s="368"/>
      <c r="K196" s="368"/>
      <c r="L196" s="368"/>
      <c r="M196" s="368"/>
      <c r="N196" s="368"/>
      <c r="O196" s="368"/>
      <c r="P196" s="368"/>
      <c r="Q196" s="368"/>
      <c r="R196" s="368"/>
      <c r="S196" s="368"/>
      <c r="T196" s="368"/>
      <c r="U196" s="368"/>
      <c r="V196" s="368"/>
      <c r="W196" s="368"/>
      <c r="X196" s="368"/>
      <c r="Y196" s="368"/>
      <c r="Z196" s="368"/>
      <c r="AA196" s="368"/>
      <c r="AB196" s="368"/>
    </row>
    <row r="197" spans="1:28" ht="15">
      <c r="A197" s="368"/>
      <c r="B197" s="368"/>
      <c r="C197" s="368"/>
      <c r="D197" s="368"/>
      <c r="E197" s="368"/>
      <c r="F197" s="368"/>
      <c r="G197" s="368"/>
      <c r="H197" s="368"/>
      <c r="I197" s="368"/>
      <c r="J197" s="368"/>
      <c r="K197" s="368"/>
      <c r="L197" s="368"/>
      <c r="M197" s="368"/>
      <c r="N197" s="368"/>
      <c r="O197" s="368"/>
      <c r="P197" s="368"/>
      <c r="Q197" s="368"/>
      <c r="R197" s="368"/>
      <c r="S197" s="368"/>
      <c r="T197" s="368"/>
      <c r="U197" s="368"/>
      <c r="V197" s="368"/>
      <c r="W197" s="368"/>
      <c r="X197" s="368"/>
      <c r="Y197" s="368"/>
      <c r="Z197" s="368"/>
      <c r="AA197" s="368"/>
      <c r="AB197" s="368"/>
    </row>
    <row r="198" spans="1:28" ht="15">
      <c r="A198" s="368"/>
      <c r="B198" s="368"/>
      <c r="C198" s="368"/>
      <c r="D198" s="368"/>
      <c r="E198" s="368"/>
      <c r="F198" s="368"/>
      <c r="G198" s="368"/>
      <c r="H198" s="368"/>
      <c r="I198" s="368"/>
      <c r="J198" s="368"/>
      <c r="K198" s="368"/>
      <c r="L198" s="368"/>
      <c r="M198" s="368"/>
      <c r="N198" s="368"/>
      <c r="O198" s="368"/>
      <c r="P198" s="368"/>
      <c r="Q198" s="368"/>
      <c r="R198" s="368"/>
      <c r="S198" s="368"/>
      <c r="T198" s="368"/>
      <c r="U198" s="368"/>
      <c r="V198" s="368"/>
      <c r="W198" s="368"/>
      <c r="X198" s="368"/>
      <c r="Y198" s="368"/>
      <c r="Z198" s="368"/>
      <c r="AA198" s="368"/>
      <c r="AB198" s="368"/>
    </row>
    <row r="199" spans="1:28" ht="15">
      <c r="A199" s="368"/>
      <c r="B199" s="368"/>
      <c r="C199" s="368"/>
      <c r="D199" s="368"/>
      <c r="E199" s="368"/>
      <c r="F199" s="368"/>
      <c r="G199" s="368"/>
      <c r="H199" s="368"/>
      <c r="I199" s="368"/>
      <c r="J199" s="368"/>
      <c r="K199" s="368"/>
      <c r="L199" s="368"/>
      <c r="M199" s="368"/>
      <c r="N199" s="368"/>
      <c r="O199" s="368"/>
      <c r="P199" s="368"/>
      <c r="Q199" s="368"/>
      <c r="R199" s="368"/>
      <c r="S199" s="368"/>
      <c r="T199" s="368"/>
      <c r="U199" s="368"/>
      <c r="V199" s="368"/>
      <c r="W199" s="368"/>
      <c r="X199" s="368"/>
      <c r="Y199" s="368"/>
      <c r="Z199" s="368"/>
      <c r="AA199" s="368"/>
      <c r="AB199" s="368"/>
    </row>
    <row r="200" spans="1:28" ht="15">
      <c r="A200" s="368"/>
      <c r="B200" s="368"/>
      <c r="C200" s="368"/>
      <c r="D200" s="368"/>
      <c r="E200" s="368"/>
      <c r="F200" s="368"/>
      <c r="G200" s="368"/>
      <c r="H200" s="368"/>
      <c r="I200" s="368"/>
      <c r="J200" s="368"/>
      <c r="K200" s="368"/>
      <c r="L200" s="368"/>
      <c r="M200" s="368"/>
      <c r="N200" s="368"/>
      <c r="O200" s="368"/>
      <c r="P200" s="368"/>
      <c r="Q200" s="368"/>
      <c r="R200" s="368"/>
      <c r="S200" s="368"/>
      <c r="T200" s="368"/>
      <c r="U200" s="368"/>
      <c r="V200" s="368"/>
      <c r="W200" s="368"/>
      <c r="X200" s="368"/>
      <c r="Y200" s="368"/>
      <c r="Z200" s="368"/>
      <c r="AA200" s="368"/>
      <c r="AB200" s="368"/>
    </row>
    <row r="201" spans="1:28" ht="15">
      <c r="A201" s="368"/>
      <c r="B201" s="368"/>
      <c r="C201" s="368"/>
      <c r="D201" s="368"/>
      <c r="E201" s="368"/>
      <c r="F201" s="368"/>
      <c r="G201" s="368"/>
      <c r="H201" s="368"/>
      <c r="I201" s="368"/>
      <c r="J201" s="368"/>
      <c r="K201" s="368"/>
      <c r="L201" s="368"/>
      <c r="M201" s="368"/>
      <c r="N201" s="368"/>
      <c r="O201" s="368"/>
      <c r="P201" s="368"/>
      <c r="Q201" s="368"/>
      <c r="R201" s="368"/>
      <c r="S201" s="368"/>
      <c r="T201" s="368"/>
      <c r="U201" s="368"/>
      <c r="V201" s="368"/>
      <c r="W201" s="368"/>
      <c r="X201" s="368"/>
      <c r="Y201" s="368"/>
      <c r="Z201" s="368"/>
      <c r="AA201" s="368"/>
      <c r="AB201" s="368"/>
    </row>
    <row r="202" spans="1:28" ht="15">
      <c r="A202" s="368"/>
      <c r="B202" s="368"/>
      <c r="C202" s="368"/>
      <c r="D202" s="368"/>
      <c r="E202" s="368"/>
      <c r="F202" s="368"/>
      <c r="G202" s="368"/>
      <c r="H202" s="368"/>
      <c r="I202" s="368"/>
      <c r="J202" s="368"/>
      <c r="K202" s="368"/>
      <c r="L202" s="368"/>
      <c r="M202" s="368"/>
      <c r="N202" s="368"/>
      <c r="O202" s="368"/>
      <c r="P202" s="368"/>
      <c r="Q202" s="368"/>
      <c r="R202" s="368"/>
      <c r="S202" s="368"/>
      <c r="T202" s="368"/>
      <c r="U202" s="368"/>
      <c r="V202" s="368"/>
      <c r="W202" s="368"/>
      <c r="X202" s="368"/>
      <c r="Y202" s="368"/>
      <c r="Z202" s="368"/>
      <c r="AA202" s="368"/>
      <c r="AB202" s="368"/>
    </row>
    <row r="203" spans="1:28" ht="15">
      <c r="A203" s="368"/>
      <c r="B203" s="368"/>
      <c r="C203" s="368"/>
      <c r="D203" s="368"/>
      <c r="E203" s="368"/>
      <c r="F203" s="368"/>
      <c r="G203" s="368"/>
      <c r="H203" s="368"/>
      <c r="I203" s="368"/>
      <c r="J203" s="368"/>
      <c r="K203" s="368"/>
      <c r="L203" s="368"/>
      <c r="M203" s="368"/>
      <c r="N203" s="368"/>
      <c r="O203" s="368"/>
      <c r="P203" s="368"/>
      <c r="Q203" s="368"/>
      <c r="R203" s="368"/>
      <c r="S203" s="368"/>
      <c r="T203" s="368"/>
      <c r="U203" s="368"/>
      <c r="V203" s="368"/>
      <c r="W203" s="368"/>
      <c r="X203" s="368"/>
      <c r="Y203" s="368"/>
      <c r="Z203" s="368"/>
      <c r="AA203" s="368"/>
      <c r="AB203" s="368"/>
    </row>
    <row r="204" spans="1:28" ht="15">
      <c r="A204" s="368"/>
      <c r="B204" s="368"/>
      <c r="C204" s="368"/>
      <c r="D204" s="368"/>
      <c r="E204" s="368"/>
      <c r="F204" s="368"/>
      <c r="G204" s="368"/>
      <c r="H204" s="368"/>
      <c r="I204" s="368"/>
      <c r="J204" s="368"/>
      <c r="K204" s="368"/>
      <c r="L204" s="368"/>
      <c r="M204" s="368"/>
      <c r="N204" s="368"/>
      <c r="O204" s="368"/>
      <c r="P204" s="368"/>
      <c r="Q204" s="368"/>
      <c r="R204" s="368"/>
      <c r="S204" s="368"/>
      <c r="T204" s="368"/>
      <c r="U204" s="368"/>
      <c r="V204" s="368"/>
      <c r="W204" s="368"/>
      <c r="X204" s="368"/>
      <c r="Y204" s="368"/>
      <c r="Z204" s="368"/>
      <c r="AA204" s="368"/>
      <c r="AB204" s="368"/>
    </row>
    <row r="205" spans="1:28" ht="15">
      <c r="A205" s="368"/>
      <c r="B205" s="368"/>
      <c r="C205" s="368"/>
      <c r="D205" s="368"/>
      <c r="E205" s="368"/>
      <c r="F205" s="368"/>
      <c r="G205" s="368"/>
      <c r="H205" s="368"/>
      <c r="I205" s="368"/>
      <c r="J205" s="368"/>
      <c r="K205" s="368"/>
      <c r="L205" s="368"/>
      <c r="M205" s="368"/>
      <c r="N205" s="368"/>
      <c r="O205" s="368"/>
      <c r="P205" s="368"/>
      <c r="Q205" s="368"/>
      <c r="R205" s="368"/>
      <c r="S205" s="368"/>
      <c r="T205" s="368"/>
      <c r="U205" s="368"/>
      <c r="V205" s="368"/>
      <c r="W205" s="368"/>
      <c r="X205" s="368"/>
      <c r="Y205" s="368"/>
      <c r="Z205" s="368"/>
      <c r="AA205" s="368"/>
      <c r="AB205" s="368"/>
    </row>
    <row r="206" spans="1:28" ht="15">
      <c r="A206" s="368"/>
      <c r="B206" s="368"/>
      <c r="C206" s="368"/>
      <c r="D206" s="368"/>
      <c r="E206" s="368"/>
      <c r="F206" s="368"/>
      <c r="G206" s="368"/>
      <c r="H206" s="368"/>
      <c r="I206" s="368"/>
      <c r="J206" s="368"/>
      <c r="K206" s="368"/>
      <c r="L206" s="368"/>
      <c r="M206" s="368"/>
      <c r="N206" s="368"/>
      <c r="O206" s="368"/>
      <c r="P206" s="368"/>
      <c r="Q206" s="368"/>
      <c r="R206" s="368"/>
      <c r="S206" s="368"/>
      <c r="T206" s="368"/>
      <c r="U206" s="368"/>
      <c r="V206" s="368"/>
      <c r="W206" s="368"/>
      <c r="X206" s="368"/>
      <c r="Y206" s="368"/>
      <c r="Z206" s="368"/>
      <c r="AA206" s="368"/>
      <c r="AB206" s="368"/>
    </row>
    <row r="207" spans="1:28" ht="15">
      <c r="A207" s="368"/>
      <c r="B207" s="368"/>
      <c r="C207" s="368"/>
      <c r="D207" s="368"/>
      <c r="E207" s="368"/>
      <c r="F207" s="368"/>
      <c r="G207" s="368"/>
      <c r="H207" s="368"/>
      <c r="I207" s="368"/>
      <c r="J207" s="368"/>
      <c r="K207" s="368"/>
      <c r="L207" s="368"/>
      <c r="M207" s="368"/>
      <c r="N207" s="368"/>
      <c r="O207" s="368"/>
      <c r="P207" s="368"/>
      <c r="Q207" s="368"/>
      <c r="R207" s="368"/>
      <c r="S207" s="368"/>
      <c r="T207" s="368"/>
      <c r="U207" s="368"/>
      <c r="V207" s="368"/>
      <c r="W207" s="368"/>
      <c r="X207" s="368"/>
      <c r="Y207" s="368"/>
      <c r="Z207" s="368"/>
      <c r="AA207" s="368"/>
      <c r="AB207" s="368"/>
    </row>
    <row r="208" spans="1:28" ht="15">
      <c r="A208" s="368"/>
      <c r="B208" s="368"/>
      <c r="C208" s="368"/>
      <c r="D208" s="368"/>
      <c r="E208" s="368"/>
      <c r="F208" s="368"/>
      <c r="G208" s="368"/>
      <c r="H208" s="368"/>
      <c r="I208" s="368"/>
      <c r="J208" s="368"/>
      <c r="K208" s="368"/>
      <c r="L208" s="368"/>
      <c r="M208" s="368"/>
      <c r="N208" s="368"/>
      <c r="O208" s="368"/>
      <c r="P208" s="368"/>
      <c r="Q208" s="368"/>
      <c r="R208" s="368"/>
      <c r="S208" s="368"/>
      <c r="T208" s="368"/>
      <c r="U208" s="368"/>
      <c r="V208" s="368"/>
      <c r="W208" s="368"/>
      <c r="X208" s="368"/>
      <c r="Y208" s="368"/>
      <c r="Z208" s="368"/>
      <c r="AA208" s="368"/>
      <c r="AB208" s="368"/>
    </row>
    <row r="209" spans="1:28" ht="15">
      <c r="A209" s="368"/>
      <c r="B209" s="368"/>
      <c r="C209" s="368"/>
      <c r="D209" s="368"/>
      <c r="E209" s="368"/>
      <c r="F209" s="368"/>
      <c r="G209" s="368"/>
      <c r="H209" s="368"/>
      <c r="I209" s="368"/>
      <c r="J209" s="368"/>
      <c r="K209" s="368"/>
      <c r="L209" s="368"/>
      <c r="M209" s="368"/>
      <c r="N209" s="368"/>
      <c r="O209" s="368"/>
      <c r="P209" s="368"/>
      <c r="Q209" s="368"/>
      <c r="R209" s="368"/>
      <c r="S209" s="368"/>
      <c r="T209" s="368"/>
      <c r="U209" s="368"/>
      <c r="V209" s="368"/>
      <c r="W209" s="368"/>
      <c r="X209" s="368"/>
      <c r="Y209" s="368"/>
      <c r="Z209" s="368"/>
      <c r="AA209" s="368"/>
      <c r="AB209" s="368"/>
    </row>
    <row r="210" spans="1:28" ht="15">
      <c r="A210" s="368"/>
      <c r="B210" s="368"/>
      <c r="C210" s="368"/>
      <c r="D210" s="368"/>
      <c r="E210" s="368"/>
      <c r="F210" s="368"/>
      <c r="G210" s="368"/>
      <c r="H210" s="368"/>
      <c r="I210" s="368"/>
      <c r="J210" s="368"/>
      <c r="K210" s="368"/>
      <c r="L210" s="368"/>
      <c r="M210" s="368"/>
      <c r="N210" s="368"/>
      <c r="O210" s="368"/>
      <c r="P210" s="368"/>
      <c r="Q210" s="368"/>
      <c r="R210" s="368"/>
      <c r="S210" s="368"/>
      <c r="T210" s="368"/>
      <c r="U210" s="368"/>
      <c r="V210" s="368"/>
      <c r="W210" s="368"/>
      <c r="X210" s="368"/>
      <c r="Y210" s="368"/>
      <c r="Z210" s="368"/>
      <c r="AA210" s="368"/>
      <c r="AB210" s="368"/>
    </row>
    <row r="211" spans="1:28" ht="15">
      <c r="A211" s="368"/>
      <c r="B211" s="368"/>
      <c r="C211" s="368"/>
      <c r="D211" s="368"/>
      <c r="E211" s="368"/>
      <c r="F211" s="368"/>
      <c r="G211" s="368"/>
      <c r="H211" s="368"/>
      <c r="I211" s="368"/>
      <c r="J211" s="368"/>
      <c r="K211" s="368"/>
      <c r="L211" s="368"/>
      <c r="M211" s="368"/>
      <c r="N211" s="368"/>
      <c r="O211" s="368"/>
      <c r="P211" s="368"/>
      <c r="Q211" s="368"/>
      <c r="R211" s="368"/>
      <c r="S211" s="368"/>
      <c r="T211" s="368"/>
      <c r="U211" s="368"/>
      <c r="V211" s="368"/>
      <c r="W211" s="368"/>
      <c r="X211" s="368"/>
      <c r="Y211" s="368"/>
      <c r="Z211" s="368"/>
      <c r="AA211" s="368"/>
      <c r="AB211" s="368"/>
    </row>
    <row r="212" spans="1:28" ht="15">
      <c r="A212" s="368"/>
      <c r="B212" s="368"/>
      <c r="C212" s="368"/>
      <c r="D212" s="368"/>
      <c r="E212" s="368"/>
      <c r="F212" s="368"/>
      <c r="G212" s="368"/>
      <c r="H212" s="368"/>
      <c r="I212" s="368"/>
      <c r="J212" s="368"/>
      <c r="K212" s="368"/>
      <c r="L212" s="368"/>
      <c r="M212" s="368"/>
      <c r="N212" s="368"/>
      <c r="O212" s="368"/>
      <c r="P212" s="368"/>
      <c r="Q212" s="368"/>
      <c r="R212" s="368"/>
      <c r="S212" s="368"/>
      <c r="T212" s="368"/>
      <c r="U212" s="368"/>
      <c r="V212" s="368"/>
      <c r="W212" s="368"/>
      <c r="X212" s="368"/>
      <c r="Y212" s="368"/>
      <c r="Z212" s="368"/>
      <c r="AA212" s="368"/>
      <c r="AB212" s="368"/>
    </row>
    <row r="213" spans="1:28" ht="15">
      <c r="A213" s="368"/>
      <c r="B213" s="368"/>
      <c r="C213" s="368"/>
      <c r="D213" s="368"/>
      <c r="E213" s="368"/>
      <c r="F213" s="368"/>
      <c r="G213" s="368"/>
      <c r="H213" s="368"/>
      <c r="I213" s="368"/>
      <c r="J213" s="368"/>
      <c r="K213" s="368"/>
      <c r="L213" s="368"/>
      <c r="M213" s="368"/>
      <c r="N213" s="368"/>
      <c r="O213" s="368"/>
      <c r="P213" s="368"/>
      <c r="Q213" s="368"/>
      <c r="R213" s="368"/>
      <c r="S213" s="368"/>
      <c r="T213" s="368"/>
      <c r="U213" s="368"/>
      <c r="V213" s="368"/>
      <c r="W213" s="368"/>
      <c r="X213" s="368"/>
      <c r="Y213" s="368"/>
      <c r="Z213" s="368"/>
      <c r="AA213" s="368"/>
      <c r="AB213" s="368"/>
    </row>
    <row r="214" spans="1:28" ht="15">
      <c r="A214" s="368"/>
      <c r="B214" s="368"/>
      <c r="C214" s="368"/>
      <c r="D214" s="368"/>
      <c r="E214" s="368"/>
      <c r="F214" s="368"/>
      <c r="G214" s="368"/>
      <c r="H214" s="368"/>
      <c r="I214" s="368"/>
      <c r="J214" s="368"/>
      <c r="K214" s="368"/>
      <c r="L214" s="368"/>
      <c r="M214" s="368"/>
      <c r="N214" s="368"/>
      <c r="O214" s="368"/>
      <c r="P214" s="368"/>
      <c r="Q214" s="368"/>
      <c r="R214" s="368"/>
      <c r="S214" s="368"/>
      <c r="T214" s="368"/>
      <c r="U214" s="368"/>
      <c r="V214" s="368"/>
      <c r="W214" s="368"/>
      <c r="X214" s="368"/>
      <c r="Y214" s="368"/>
      <c r="Z214" s="368"/>
      <c r="AA214" s="368"/>
      <c r="AB214" s="368"/>
    </row>
    <row r="215" spans="1:28" ht="15">
      <c r="A215" s="368"/>
      <c r="B215" s="368"/>
      <c r="C215" s="368"/>
      <c r="D215" s="368"/>
      <c r="E215" s="368"/>
      <c r="F215" s="368"/>
      <c r="G215" s="368"/>
      <c r="H215" s="368"/>
      <c r="I215" s="368"/>
      <c r="J215" s="368"/>
      <c r="K215" s="368"/>
      <c r="L215" s="368"/>
      <c r="M215" s="368"/>
      <c r="N215" s="368"/>
      <c r="O215" s="368"/>
      <c r="P215" s="368"/>
      <c r="Q215" s="368"/>
      <c r="R215" s="368"/>
      <c r="S215" s="368"/>
      <c r="T215" s="368"/>
      <c r="U215" s="368"/>
      <c r="V215" s="368"/>
      <c r="W215" s="368"/>
      <c r="X215" s="368"/>
      <c r="Y215" s="368"/>
      <c r="Z215" s="368"/>
      <c r="AA215" s="368"/>
      <c r="AB215" s="368"/>
    </row>
    <row r="216" spans="1:28" ht="15">
      <c r="A216" s="368"/>
      <c r="B216" s="368"/>
      <c r="C216" s="368"/>
      <c r="D216" s="368"/>
      <c r="E216" s="368"/>
      <c r="F216" s="368"/>
      <c r="G216" s="368"/>
      <c r="H216" s="368"/>
      <c r="I216" s="368"/>
      <c r="J216" s="368"/>
      <c r="K216" s="368"/>
      <c r="L216" s="368"/>
      <c r="M216" s="368"/>
      <c r="N216" s="368"/>
      <c r="O216" s="368"/>
      <c r="P216" s="368"/>
      <c r="Q216" s="368"/>
      <c r="R216" s="368"/>
      <c r="S216" s="368"/>
      <c r="T216" s="368"/>
      <c r="U216" s="368"/>
      <c r="V216" s="368"/>
      <c r="W216" s="368"/>
      <c r="X216" s="368"/>
      <c r="Y216" s="368"/>
      <c r="Z216" s="368"/>
      <c r="AA216" s="368"/>
      <c r="AB216" s="368"/>
    </row>
    <row r="237" spans="1:28" ht="15">
      <c r="A237" s="368"/>
      <c r="B237" s="368"/>
      <c r="C237" s="368"/>
      <c r="D237" s="368"/>
      <c r="E237" s="368"/>
      <c r="F237" s="368"/>
      <c r="G237" s="368"/>
      <c r="H237" s="368"/>
      <c r="I237" s="368"/>
      <c r="J237" s="368"/>
      <c r="K237" s="368"/>
      <c r="L237" s="368"/>
      <c r="M237" s="368"/>
      <c r="N237" s="368"/>
      <c r="O237" s="368"/>
      <c r="P237" s="368"/>
      <c r="Q237" s="368"/>
      <c r="R237" s="368"/>
      <c r="S237" s="368"/>
      <c r="T237" s="368"/>
      <c r="U237" s="368"/>
      <c r="V237" s="368"/>
      <c r="W237" s="368"/>
      <c r="X237" s="368"/>
      <c r="Y237" s="368"/>
      <c r="Z237" s="368"/>
      <c r="AA237" s="368"/>
      <c r="AB237" s="368"/>
    </row>
  </sheetData>
  <protectedRanges>
    <protectedRange sqref="B2:B149" name="Intervalo2_1_1_1_1_1"/>
    <protectedRange sqref="D7:D8" name="Intervalo1_2_1_2_1_1_2"/>
    <protectedRange sqref="E68" name="Intervalo1_2_1_4_1_1_2"/>
  </protectedRanges>
  <printOptions horizontalCentered="1" verticalCentered="1"/>
  <pageMargins left="0" right="0" top="0" bottom="0" header="0.31496062992125984" footer="0.31496062992125984"/>
  <pageSetup paperSize="9" scale="26" fitToWidth="2" fitToHeight="2" orientation="landscape" r:id="rId1"/>
  <rowBreaks count="1" manualBreakCount="1">
    <brk id="74" max="238" man="1"/>
  </rowBreaks>
  <colBreaks count="1" manualBreakCount="1">
    <brk id="28" max="11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C574"/>
  <sheetViews>
    <sheetView zoomScale="82" zoomScaleNormal="82" workbookViewId="0">
      <selection activeCell="E3" sqref="E3"/>
    </sheetView>
  </sheetViews>
  <sheetFormatPr defaultRowHeight="15"/>
  <cols>
    <col min="1" max="1" width="18.85546875" style="532" customWidth="1"/>
    <col min="2" max="2" width="56.42578125" hidden="1" customWidth="1"/>
    <col min="3" max="3" width="14.42578125" customWidth="1"/>
    <col min="4" max="4" width="22.5703125" customWidth="1"/>
    <col min="5" max="5" width="67.42578125" style="534" customWidth="1"/>
    <col min="6" max="6" width="11.7109375" customWidth="1"/>
    <col min="7" max="7" width="11.85546875" customWidth="1"/>
    <col min="8" max="8" width="18.42578125" style="534" customWidth="1"/>
    <col min="9" max="9" width="15.85546875" customWidth="1"/>
    <col min="10" max="10" width="53.85546875" customWidth="1"/>
    <col min="11" max="11" width="16" style="535" customWidth="1"/>
    <col min="12" max="12" width="15.28515625" customWidth="1"/>
  </cols>
  <sheetData>
    <row r="1" spans="1:13" ht="47.25">
      <c r="A1" s="318" t="s">
        <v>177</v>
      </c>
      <c r="B1" s="318" t="s">
        <v>178</v>
      </c>
      <c r="C1" s="318" t="s">
        <v>880</v>
      </c>
      <c r="D1" s="318" t="s">
        <v>881</v>
      </c>
      <c r="E1" s="318" t="s">
        <v>882</v>
      </c>
      <c r="F1" s="318" t="s">
        <v>883</v>
      </c>
      <c r="G1" s="514" t="s">
        <v>884</v>
      </c>
      <c r="H1" s="514" t="s">
        <v>885</v>
      </c>
      <c r="I1" s="515" t="s">
        <v>886</v>
      </c>
      <c r="J1" s="516" t="s">
        <v>887</v>
      </c>
      <c r="K1" s="515" t="s">
        <v>888</v>
      </c>
      <c r="L1" s="517" t="s">
        <v>205</v>
      </c>
      <c r="M1" s="2"/>
    </row>
    <row r="2" spans="1:13" s="520" customFormat="1">
      <c r="A2" s="196" t="s">
        <v>515</v>
      </c>
      <c r="B2" s="449" t="s">
        <v>516</v>
      </c>
      <c r="C2" s="332" t="s">
        <v>889</v>
      </c>
      <c r="D2" s="332" t="s">
        <v>890</v>
      </c>
      <c r="E2" s="539" t="s">
        <v>891</v>
      </c>
      <c r="F2" s="539" t="s">
        <v>892</v>
      </c>
      <c r="G2" s="540" t="s">
        <v>893</v>
      </c>
      <c r="H2" s="541" t="s">
        <v>894</v>
      </c>
      <c r="I2" s="541" t="s">
        <v>895</v>
      </c>
      <c r="J2" s="542" t="s">
        <v>896</v>
      </c>
      <c r="K2" s="543">
        <v>2607901</v>
      </c>
      <c r="L2" s="544">
        <v>1680</v>
      </c>
      <c r="M2" s="519"/>
    </row>
    <row r="3" spans="1:13" s="520" customFormat="1">
      <c r="A3" s="196" t="s">
        <v>515</v>
      </c>
      <c r="B3" s="449" t="s">
        <v>516</v>
      </c>
      <c r="C3" s="196" t="s">
        <v>157</v>
      </c>
      <c r="D3" s="545" t="s">
        <v>897</v>
      </c>
      <c r="E3" s="546" t="s">
        <v>898</v>
      </c>
      <c r="F3" s="546" t="s">
        <v>892</v>
      </c>
      <c r="G3" s="540" t="s">
        <v>893</v>
      </c>
      <c r="H3" s="541" t="s">
        <v>899</v>
      </c>
      <c r="I3" s="541" t="s">
        <v>900</v>
      </c>
      <c r="J3" s="542" t="s">
        <v>901</v>
      </c>
      <c r="K3" s="547">
        <v>2611606</v>
      </c>
      <c r="L3" s="544">
        <v>2262.4499999999998</v>
      </c>
      <c r="M3" s="519"/>
    </row>
    <row r="4" spans="1:13" s="520" customFormat="1">
      <c r="A4" s="196" t="s">
        <v>515</v>
      </c>
      <c r="B4" s="449" t="s">
        <v>516</v>
      </c>
      <c r="C4" s="196" t="s">
        <v>889</v>
      </c>
      <c r="D4" s="545" t="s">
        <v>902</v>
      </c>
      <c r="E4" s="546" t="s">
        <v>903</v>
      </c>
      <c r="F4" s="546" t="s">
        <v>892</v>
      </c>
      <c r="G4" s="540" t="s">
        <v>893</v>
      </c>
      <c r="H4" s="541" t="s">
        <v>904</v>
      </c>
      <c r="I4" s="541" t="s">
        <v>905</v>
      </c>
      <c r="J4" s="542" t="s">
        <v>906</v>
      </c>
      <c r="K4" s="547">
        <v>2611606</v>
      </c>
      <c r="L4" s="439">
        <v>702.48</v>
      </c>
      <c r="M4" s="519"/>
    </row>
    <row r="5" spans="1:13" s="520" customFormat="1">
      <c r="A5" s="196" t="s">
        <v>515</v>
      </c>
      <c r="B5" s="449" t="s">
        <v>516</v>
      </c>
      <c r="C5" s="196" t="s">
        <v>889</v>
      </c>
      <c r="D5" s="545" t="s">
        <v>669</v>
      </c>
      <c r="E5" s="546" t="s">
        <v>670</v>
      </c>
      <c r="F5" s="546" t="s">
        <v>892</v>
      </c>
      <c r="G5" s="540" t="s">
        <v>893</v>
      </c>
      <c r="H5" s="541" t="s">
        <v>907</v>
      </c>
      <c r="I5" s="541" t="s">
        <v>908</v>
      </c>
      <c r="J5" s="542" t="s">
        <v>909</v>
      </c>
      <c r="K5" s="547">
        <v>2611606</v>
      </c>
      <c r="L5" s="544">
        <v>2925</v>
      </c>
      <c r="M5" s="519"/>
    </row>
    <row r="6" spans="1:13" s="520" customFormat="1">
      <c r="A6" s="196" t="s">
        <v>515</v>
      </c>
      <c r="B6" s="449" t="s">
        <v>516</v>
      </c>
      <c r="C6" s="196" t="s">
        <v>157</v>
      </c>
      <c r="D6" s="541" t="s">
        <v>910</v>
      </c>
      <c r="E6" s="546" t="s">
        <v>911</v>
      </c>
      <c r="F6" s="546" t="s">
        <v>892</v>
      </c>
      <c r="G6" s="540" t="s">
        <v>893</v>
      </c>
      <c r="H6" s="541" t="s">
        <v>912</v>
      </c>
      <c r="I6" s="541" t="s">
        <v>895</v>
      </c>
      <c r="J6" s="542" t="s">
        <v>913</v>
      </c>
      <c r="K6" s="547">
        <v>2607901</v>
      </c>
      <c r="L6" s="548" t="s">
        <v>914</v>
      </c>
      <c r="M6" s="519"/>
    </row>
    <row r="7" spans="1:13" s="520" customFormat="1">
      <c r="A7" s="196" t="s">
        <v>515</v>
      </c>
      <c r="B7" s="449" t="s">
        <v>516</v>
      </c>
      <c r="C7" s="549" t="s">
        <v>156</v>
      </c>
      <c r="D7" s="541" t="s">
        <v>915</v>
      </c>
      <c r="E7" s="546" t="s">
        <v>916</v>
      </c>
      <c r="F7" s="546" t="s">
        <v>892</v>
      </c>
      <c r="G7" s="540" t="s">
        <v>893</v>
      </c>
      <c r="H7" s="541" t="s">
        <v>917</v>
      </c>
      <c r="I7" s="541" t="s">
        <v>650</v>
      </c>
      <c r="J7" s="542" t="s">
        <v>918</v>
      </c>
      <c r="K7" s="547">
        <v>2611606</v>
      </c>
      <c r="L7" s="439">
        <v>527.4</v>
      </c>
      <c r="M7" s="519"/>
    </row>
    <row r="8" spans="1:13" s="520" customFormat="1">
      <c r="A8" s="196" t="s">
        <v>515</v>
      </c>
      <c r="B8" s="449" t="s">
        <v>516</v>
      </c>
      <c r="C8" s="196" t="s">
        <v>159</v>
      </c>
      <c r="D8" s="541" t="s">
        <v>915</v>
      </c>
      <c r="E8" s="546" t="s">
        <v>916</v>
      </c>
      <c r="F8" s="546" t="s">
        <v>892</v>
      </c>
      <c r="G8" s="540" t="s">
        <v>893</v>
      </c>
      <c r="H8" s="541" t="s">
        <v>919</v>
      </c>
      <c r="I8" s="541" t="s">
        <v>650</v>
      </c>
      <c r="J8" s="542" t="s">
        <v>920</v>
      </c>
      <c r="K8" s="547">
        <v>2611606</v>
      </c>
      <c r="L8" s="439">
        <v>1217.5999999999999</v>
      </c>
      <c r="M8" s="519"/>
    </row>
    <row r="9" spans="1:13" s="520" customFormat="1">
      <c r="A9" s="196" t="s">
        <v>864</v>
      </c>
      <c r="B9" s="449" t="s">
        <v>516</v>
      </c>
      <c r="C9" s="196" t="s">
        <v>921</v>
      </c>
      <c r="D9" s="545" t="s">
        <v>922</v>
      </c>
      <c r="E9" s="546" t="s">
        <v>923</v>
      </c>
      <c r="F9" s="546" t="s">
        <v>892</v>
      </c>
      <c r="G9" s="540" t="s">
        <v>893</v>
      </c>
      <c r="H9" s="541" t="s">
        <v>924</v>
      </c>
      <c r="I9" s="541" t="s">
        <v>925</v>
      </c>
      <c r="J9" s="542" t="s">
        <v>926</v>
      </c>
      <c r="K9" s="547">
        <v>2607901</v>
      </c>
      <c r="L9" s="439">
        <v>3469.64</v>
      </c>
      <c r="M9" s="519"/>
    </row>
    <row r="10" spans="1:13" s="520" customFormat="1">
      <c r="A10" s="196" t="s">
        <v>864</v>
      </c>
      <c r="B10" s="449" t="s">
        <v>516</v>
      </c>
      <c r="C10" s="196" t="s">
        <v>156</v>
      </c>
      <c r="D10" s="545" t="s">
        <v>922</v>
      </c>
      <c r="E10" s="546" t="s">
        <v>923</v>
      </c>
      <c r="F10" s="546" t="s">
        <v>892</v>
      </c>
      <c r="G10" s="540" t="s">
        <v>893</v>
      </c>
      <c r="H10" s="541" t="s">
        <v>927</v>
      </c>
      <c r="I10" s="541" t="s">
        <v>925</v>
      </c>
      <c r="J10" s="542" t="s">
        <v>928</v>
      </c>
      <c r="K10" s="547">
        <v>2607901</v>
      </c>
      <c r="L10" s="439">
        <v>857.39</v>
      </c>
      <c r="M10" s="519"/>
    </row>
    <row r="11" spans="1:13" s="520" customFormat="1">
      <c r="A11" s="196" t="s">
        <v>864</v>
      </c>
      <c r="B11" s="449" t="s">
        <v>516</v>
      </c>
      <c r="C11" s="196" t="s">
        <v>921</v>
      </c>
      <c r="D11" s="545" t="s">
        <v>922</v>
      </c>
      <c r="E11" s="546" t="s">
        <v>923</v>
      </c>
      <c r="F11" s="541" t="s">
        <v>892</v>
      </c>
      <c r="G11" s="540" t="s">
        <v>893</v>
      </c>
      <c r="H11" s="541" t="s">
        <v>929</v>
      </c>
      <c r="I11" s="541" t="s">
        <v>930</v>
      </c>
      <c r="J11" s="542" t="s">
        <v>931</v>
      </c>
      <c r="K11" s="547">
        <v>2607901</v>
      </c>
      <c r="L11" s="439">
        <v>398.81</v>
      </c>
      <c r="M11" s="519"/>
    </row>
    <row r="12" spans="1:13" s="520" customFormat="1">
      <c r="A12" s="196" t="s">
        <v>515</v>
      </c>
      <c r="B12" s="449" t="s">
        <v>516</v>
      </c>
      <c r="C12" s="549" t="s">
        <v>155</v>
      </c>
      <c r="D12" s="549" t="s">
        <v>1088</v>
      </c>
      <c r="E12" s="550" t="s">
        <v>932</v>
      </c>
      <c r="F12" s="546" t="s">
        <v>892</v>
      </c>
      <c r="G12" s="540" t="s">
        <v>893</v>
      </c>
      <c r="H12" s="541" t="s">
        <v>933</v>
      </c>
      <c r="I12" s="541" t="s">
        <v>925</v>
      </c>
      <c r="J12" s="542" t="s">
        <v>934</v>
      </c>
      <c r="K12" s="551">
        <v>2602902</v>
      </c>
      <c r="L12" s="439">
        <v>2469.21</v>
      </c>
      <c r="M12" s="519"/>
    </row>
    <row r="13" spans="1:13" s="520" customFormat="1">
      <c r="A13" s="196" t="s">
        <v>515</v>
      </c>
      <c r="B13" s="449" t="s">
        <v>516</v>
      </c>
      <c r="C13" s="549" t="s">
        <v>155</v>
      </c>
      <c r="D13" s="549" t="s">
        <v>1088</v>
      </c>
      <c r="E13" s="552" t="s">
        <v>932</v>
      </c>
      <c r="F13" s="546" t="s">
        <v>892</v>
      </c>
      <c r="G13" s="540" t="s">
        <v>893</v>
      </c>
      <c r="H13" s="541" t="s">
        <v>935</v>
      </c>
      <c r="I13" s="541" t="s">
        <v>936</v>
      </c>
      <c r="J13" s="542" t="s">
        <v>937</v>
      </c>
      <c r="K13" s="553">
        <v>2602902</v>
      </c>
      <c r="L13" s="439">
        <v>2625.1</v>
      </c>
      <c r="M13" s="519"/>
    </row>
    <row r="14" spans="1:13" s="520" customFormat="1">
      <c r="A14" s="196" t="s">
        <v>515</v>
      </c>
      <c r="B14" s="449" t="s">
        <v>516</v>
      </c>
      <c r="C14" s="549" t="s">
        <v>155</v>
      </c>
      <c r="D14" s="549" t="s">
        <v>1088</v>
      </c>
      <c r="E14" s="555" t="s">
        <v>932</v>
      </c>
      <c r="F14" s="546" t="s">
        <v>892</v>
      </c>
      <c r="G14" s="540" t="s">
        <v>893</v>
      </c>
      <c r="H14" s="541" t="s">
        <v>938</v>
      </c>
      <c r="I14" s="541" t="s">
        <v>939</v>
      </c>
      <c r="J14" s="542" t="s">
        <v>940</v>
      </c>
      <c r="K14" s="551">
        <v>2602902</v>
      </c>
      <c r="L14" s="439">
        <v>1883.23</v>
      </c>
      <c r="M14" s="519"/>
    </row>
    <row r="15" spans="1:13" s="520" customFormat="1">
      <c r="A15" s="196" t="s">
        <v>515</v>
      </c>
      <c r="B15" s="449" t="s">
        <v>516</v>
      </c>
      <c r="C15" s="549" t="s">
        <v>155</v>
      </c>
      <c r="D15" s="549" t="s">
        <v>1088</v>
      </c>
      <c r="E15" s="555" t="s">
        <v>932</v>
      </c>
      <c r="F15" s="546" t="s">
        <v>892</v>
      </c>
      <c r="G15" s="540" t="s">
        <v>893</v>
      </c>
      <c r="H15" s="541" t="s">
        <v>941</v>
      </c>
      <c r="I15" s="541" t="s">
        <v>942</v>
      </c>
      <c r="J15" s="542" t="s">
        <v>943</v>
      </c>
      <c r="K15" s="551">
        <v>2602902</v>
      </c>
      <c r="L15" s="439">
        <v>1242.1199999999999</v>
      </c>
      <c r="M15" s="519"/>
    </row>
    <row r="16" spans="1:13" s="520" customFormat="1">
      <c r="A16" s="196" t="s">
        <v>515</v>
      </c>
      <c r="B16" s="449" t="s">
        <v>516</v>
      </c>
      <c r="C16" s="549" t="s">
        <v>155</v>
      </c>
      <c r="D16" s="549" t="s">
        <v>1088</v>
      </c>
      <c r="E16" s="550" t="s">
        <v>932</v>
      </c>
      <c r="F16" s="541" t="s">
        <v>892</v>
      </c>
      <c r="G16" s="540" t="s">
        <v>893</v>
      </c>
      <c r="H16" s="541" t="s">
        <v>944</v>
      </c>
      <c r="I16" s="541" t="s">
        <v>1089</v>
      </c>
      <c r="J16" s="542" t="s">
        <v>945</v>
      </c>
      <c r="K16" s="551">
        <v>2602902</v>
      </c>
      <c r="L16" s="439">
        <v>2063.61</v>
      </c>
      <c r="M16" s="519"/>
    </row>
    <row r="17" spans="1:13" s="520" customFormat="1" ht="16.5" customHeight="1">
      <c r="A17" s="196" t="s">
        <v>515</v>
      </c>
      <c r="B17" s="449" t="s">
        <v>516</v>
      </c>
      <c r="C17" s="196" t="s">
        <v>921</v>
      </c>
      <c r="D17" s="545" t="s">
        <v>946</v>
      </c>
      <c r="E17" s="546" t="s">
        <v>947</v>
      </c>
      <c r="F17" s="546" t="s">
        <v>892</v>
      </c>
      <c r="G17" s="540" t="s">
        <v>893</v>
      </c>
      <c r="H17" s="541" t="s">
        <v>948</v>
      </c>
      <c r="I17" s="541" t="s">
        <v>936</v>
      </c>
      <c r="J17" s="542" t="s">
        <v>949</v>
      </c>
      <c r="K17" s="547">
        <v>2611606</v>
      </c>
      <c r="L17" s="439">
        <v>2372.85</v>
      </c>
      <c r="M17" s="519"/>
    </row>
    <row r="18" spans="1:13" s="522" customFormat="1">
      <c r="A18" s="196" t="s">
        <v>515</v>
      </c>
      <c r="B18" s="449" t="s">
        <v>516</v>
      </c>
      <c r="C18" s="196" t="s">
        <v>159</v>
      </c>
      <c r="D18" s="545" t="s">
        <v>950</v>
      </c>
      <c r="E18" s="546" t="s">
        <v>951</v>
      </c>
      <c r="F18" s="546" t="s">
        <v>892</v>
      </c>
      <c r="G18" s="540" t="s">
        <v>893</v>
      </c>
      <c r="H18" s="541" t="s">
        <v>952</v>
      </c>
      <c r="I18" s="541" t="s">
        <v>905</v>
      </c>
      <c r="J18" s="542" t="s">
        <v>953</v>
      </c>
      <c r="K18" s="547">
        <v>2611606</v>
      </c>
      <c r="L18" s="439">
        <v>275</v>
      </c>
      <c r="M18" s="521"/>
    </row>
    <row r="19" spans="1:13" s="520" customFormat="1">
      <c r="A19" s="196" t="s">
        <v>515</v>
      </c>
      <c r="B19" s="449" t="s">
        <v>516</v>
      </c>
      <c r="C19" s="196" t="s">
        <v>157</v>
      </c>
      <c r="D19" s="545" t="s">
        <v>954</v>
      </c>
      <c r="E19" s="546" t="s">
        <v>955</v>
      </c>
      <c r="F19" s="546" t="s">
        <v>892</v>
      </c>
      <c r="G19" s="540" t="s">
        <v>893</v>
      </c>
      <c r="H19" s="541" t="s">
        <v>956</v>
      </c>
      <c r="I19" s="541" t="s">
        <v>957</v>
      </c>
      <c r="J19" s="542" t="s">
        <v>958</v>
      </c>
      <c r="K19" s="547">
        <v>2304400</v>
      </c>
      <c r="L19" s="439">
        <v>864</v>
      </c>
      <c r="M19" s="519"/>
    </row>
    <row r="20" spans="1:13" s="520" customFormat="1">
      <c r="A20" s="196" t="s">
        <v>515</v>
      </c>
      <c r="B20" s="449" t="s">
        <v>516</v>
      </c>
      <c r="C20" s="196" t="s">
        <v>1090</v>
      </c>
      <c r="D20" s="545" t="s">
        <v>959</v>
      </c>
      <c r="E20" s="546" t="s">
        <v>960</v>
      </c>
      <c r="F20" s="546" t="s">
        <v>892</v>
      </c>
      <c r="G20" s="540" t="s">
        <v>893</v>
      </c>
      <c r="H20" s="541" t="s">
        <v>961</v>
      </c>
      <c r="I20" s="541" t="s">
        <v>962</v>
      </c>
      <c r="J20" s="542" t="s">
        <v>963</v>
      </c>
      <c r="K20" s="547">
        <v>2611606</v>
      </c>
      <c r="L20" s="439">
        <v>1690</v>
      </c>
      <c r="M20" s="519"/>
    </row>
    <row r="21" spans="1:13" s="520" customFormat="1">
      <c r="A21" s="196" t="s">
        <v>515</v>
      </c>
      <c r="B21" s="449" t="s">
        <v>516</v>
      </c>
      <c r="C21" s="196" t="s">
        <v>964</v>
      </c>
      <c r="D21" s="545" t="s">
        <v>820</v>
      </c>
      <c r="E21" s="546" t="s">
        <v>821</v>
      </c>
      <c r="F21" s="546" t="s">
        <v>893</v>
      </c>
      <c r="G21" s="540" t="s">
        <v>893</v>
      </c>
      <c r="H21" s="541" t="s">
        <v>965</v>
      </c>
      <c r="I21" s="541" t="s">
        <v>966</v>
      </c>
      <c r="J21" s="542" t="s">
        <v>967</v>
      </c>
      <c r="K21" s="547">
        <v>2611606</v>
      </c>
      <c r="L21" s="439">
        <v>14547.17</v>
      </c>
      <c r="M21" s="519"/>
    </row>
    <row r="22" spans="1:13" s="520" customFormat="1">
      <c r="A22" s="196" t="s">
        <v>864</v>
      </c>
      <c r="B22" s="449" t="s">
        <v>516</v>
      </c>
      <c r="C22" s="196" t="s">
        <v>968</v>
      </c>
      <c r="D22" s="545" t="s">
        <v>822</v>
      </c>
      <c r="E22" s="546" t="s">
        <v>969</v>
      </c>
      <c r="F22" s="546" t="s">
        <v>893</v>
      </c>
      <c r="G22" s="540" t="s">
        <v>893</v>
      </c>
      <c r="H22" s="541" t="s">
        <v>970</v>
      </c>
      <c r="I22" s="541" t="s">
        <v>971</v>
      </c>
      <c r="J22" s="542" t="s">
        <v>972</v>
      </c>
      <c r="K22" s="547">
        <v>2611606</v>
      </c>
      <c r="L22" s="439">
        <v>4035.5</v>
      </c>
      <c r="M22" s="519"/>
    </row>
    <row r="23" spans="1:13" s="520" customFormat="1">
      <c r="A23" s="196" t="s">
        <v>515</v>
      </c>
      <c r="B23" s="449" t="s">
        <v>516</v>
      </c>
      <c r="C23" s="196" t="s">
        <v>973</v>
      </c>
      <c r="D23" s="545" t="s">
        <v>974</v>
      </c>
      <c r="E23" s="546" t="s">
        <v>975</v>
      </c>
      <c r="F23" s="546" t="s">
        <v>893</v>
      </c>
      <c r="G23" s="540" t="s">
        <v>893</v>
      </c>
      <c r="H23" s="541" t="s">
        <v>976</v>
      </c>
      <c r="I23" s="541" t="s">
        <v>977</v>
      </c>
      <c r="J23" s="542" t="s">
        <v>972</v>
      </c>
      <c r="K23" s="547">
        <v>2611606</v>
      </c>
      <c r="L23" s="439">
        <v>68.44</v>
      </c>
      <c r="M23" s="519"/>
    </row>
    <row r="24" spans="1:13" s="520" customFormat="1">
      <c r="A24" s="196" t="s">
        <v>515</v>
      </c>
      <c r="B24" s="449" t="s">
        <v>516</v>
      </c>
      <c r="C24" s="196" t="s">
        <v>973</v>
      </c>
      <c r="D24" s="545" t="s">
        <v>974</v>
      </c>
      <c r="E24" s="546" t="s">
        <v>975</v>
      </c>
      <c r="F24" s="546" t="s">
        <v>893</v>
      </c>
      <c r="G24" s="540" t="s">
        <v>893</v>
      </c>
      <c r="H24" s="541" t="s">
        <v>978</v>
      </c>
      <c r="I24" s="541" t="s">
        <v>977</v>
      </c>
      <c r="J24" s="542" t="s">
        <v>972</v>
      </c>
      <c r="K24" s="547">
        <v>2611606</v>
      </c>
      <c r="L24" s="439">
        <v>75.08</v>
      </c>
      <c r="M24" s="519"/>
    </row>
    <row r="25" spans="1:13" s="520" customFormat="1">
      <c r="A25" s="196" t="s">
        <v>515</v>
      </c>
      <c r="B25" s="449" t="s">
        <v>516</v>
      </c>
      <c r="C25" s="196" t="s">
        <v>979</v>
      </c>
      <c r="D25" s="545" t="s">
        <v>654</v>
      </c>
      <c r="E25" s="546" t="s">
        <v>655</v>
      </c>
      <c r="F25" s="546" t="s">
        <v>893</v>
      </c>
      <c r="G25" s="540" t="s">
        <v>893</v>
      </c>
      <c r="H25" s="541" t="s">
        <v>980</v>
      </c>
      <c r="I25" s="541" t="s">
        <v>981</v>
      </c>
      <c r="J25" s="542" t="s">
        <v>982</v>
      </c>
      <c r="K25" s="547">
        <v>2600054</v>
      </c>
      <c r="L25" s="439">
        <v>300</v>
      </c>
      <c r="M25" s="519"/>
    </row>
    <row r="26" spans="1:13" s="520" customFormat="1">
      <c r="A26" s="196" t="s">
        <v>864</v>
      </c>
      <c r="B26" s="449" t="s">
        <v>516</v>
      </c>
      <c r="C26" s="549" t="s">
        <v>983</v>
      </c>
      <c r="D26" s="549" t="s">
        <v>659</v>
      </c>
      <c r="E26" s="550" t="s">
        <v>660</v>
      </c>
      <c r="F26" s="540" t="s">
        <v>893</v>
      </c>
      <c r="G26" s="540" t="s">
        <v>893</v>
      </c>
      <c r="H26" s="541" t="s">
        <v>984</v>
      </c>
      <c r="I26" s="541" t="s">
        <v>981</v>
      </c>
      <c r="J26" s="542" t="s">
        <v>985</v>
      </c>
      <c r="K26" s="551">
        <v>2611606</v>
      </c>
      <c r="L26" s="439">
        <v>6200</v>
      </c>
      <c r="M26" s="519"/>
    </row>
    <row r="27" spans="1:13" s="520" customFormat="1">
      <c r="A27" s="196" t="s">
        <v>864</v>
      </c>
      <c r="B27" s="449" t="s">
        <v>516</v>
      </c>
      <c r="C27" s="549" t="s">
        <v>983</v>
      </c>
      <c r="D27" s="549" t="s">
        <v>659</v>
      </c>
      <c r="E27" s="550" t="s">
        <v>660</v>
      </c>
      <c r="F27" s="540" t="s">
        <v>893</v>
      </c>
      <c r="G27" s="540" t="s">
        <v>893</v>
      </c>
      <c r="H27" s="541" t="s">
        <v>986</v>
      </c>
      <c r="I27" s="541" t="s">
        <v>981</v>
      </c>
      <c r="J27" s="542" t="s">
        <v>987</v>
      </c>
      <c r="K27" s="551">
        <v>2611606</v>
      </c>
      <c r="L27" s="439">
        <v>1400</v>
      </c>
      <c r="M27" s="519"/>
    </row>
    <row r="28" spans="1:13" s="520" customFormat="1">
      <c r="A28" s="196" t="s">
        <v>864</v>
      </c>
      <c r="B28" s="449" t="s">
        <v>516</v>
      </c>
      <c r="C28" s="556" t="s">
        <v>156</v>
      </c>
      <c r="D28" s="549" t="s">
        <v>988</v>
      </c>
      <c r="E28" s="550" t="s">
        <v>989</v>
      </c>
      <c r="F28" s="540" t="s">
        <v>892</v>
      </c>
      <c r="G28" s="540" t="s">
        <v>893</v>
      </c>
      <c r="H28" s="541" t="s">
        <v>990</v>
      </c>
      <c r="I28" s="541" t="s">
        <v>981</v>
      </c>
      <c r="J28" s="542" t="s">
        <v>991</v>
      </c>
      <c r="K28" s="547">
        <v>2610707</v>
      </c>
      <c r="L28" s="439">
        <v>4433.6000000000004</v>
      </c>
      <c r="M28" s="519"/>
    </row>
    <row r="29" spans="1:13" s="520" customFormat="1">
      <c r="A29" s="196" t="s">
        <v>864</v>
      </c>
      <c r="B29" s="449" t="s">
        <v>516</v>
      </c>
      <c r="C29" s="556" t="s">
        <v>156</v>
      </c>
      <c r="D29" s="549" t="s">
        <v>988</v>
      </c>
      <c r="E29" s="550" t="s">
        <v>989</v>
      </c>
      <c r="F29" s="540" t="s">
        <v>892</v>
      </c>
      <c r="G29" s="540" t="s">
        <v>893</v>
      </c>
      <c r="H29" s="541" t="s">
        <v>992</v>
      </c>
      <c r="I29" s="541" t="s">
        <v>993</v>
      </c>
      <c r="J29" s="542" t="s">
        <v>994</v>
      </c>
      <c r="K29" s="547">
        <v>2610707</v>
      </c>
      <c r="L29" s="439">
        <v>31104.799999999999</v>
      </c>
      <c r="M29" s="519"/>
    </row>
    <row r="30" spans="1:13" s="520" customFormat="1">
      <c r="A30" s="196" t="s">
        <v>515</v>
      </c>
      <c r="B30" s="449" t="s">
        <v>516</v>
      </c>
      <c r="C30" s="552" t="s">
        <v>995</v>
      </c>
      <c r="D30" s="554" t="s">
        <v>652</v>
      </c>
      <c r="E30" s="555" t="s">
        <v>653</v>
      </c>
      <c r="F30" s="540" t="s">
        <v>893</v>
      </c>
      <c r="G30" s="540" t="s">
        <v>893</v>
      </c>
      <c r="H30" s="541" t="s">
        <v>996</v>
      </c>
      <c r="I30" s="541" t="s">
        <v>993</v>
      </c>
      <c r="J30" s="542" t="s">
        <v>997</v>
      </c>
      <c r="K30" s="557">
        <v>2607901</v>
      </c>
      <c r="L30" s="439">
        <v>2700</v>
      </c>
      <c r="M30" s="519"/>
    </row>
    <row r="31" spans="1:13" s="520" customFormat="1">
      <c r="A31" s="196" t="s">
        <v>864</v>
      </c>
      <c r="B31" s="449" t="s">
        <v>516</v>
      </c>
      <c r="C31" s="549" t="s">
        <v>157</v>
      </c>
      <c r="D31" s="554" t="s">
        <v>998</v>
      </c>
      <c r="E31" s="555" t="s">
        <v>999</v>
      </c>
      <c r="F31" s="546" t="s">
        <v>892</v>
      </c>
      <c r="G31" s="540" t="s">
        <v>893</v>
      </c>
      <c r="H31" s="541" t="s">
        <v>1000</v>
      </c>
      <c r="I31" s="541" t="s">
        <v>900</v>
      </c>
      <c r="J31" s="542" t="s">
        <v>1001</v>
      </c>
      <c r="K31" s="547">
        <v>3550308</v>
      </c>
      <c r="L31" s="439">
        <v>1052.5999999999999</v>
      </c>
      <c r="M31" s="519"/>
    </row>
    <row r="32" spans="1:13" s="520" customFormat="1">
      <c r="A32" s="196" t="s">
        <v>864</v>
      </c>
      <c r="B32" s="449" t="s">
        <v>516</v>
      </c>
      <c r="C32" s="549" t="s">
        <v>1002</v>
      </c>
      <c r="D32" s="541" t="s">
        <v>665</v>
      </c>
      <c r="E32" s="546" t="s">
        <v>1003</v>
      </c>
      <c r="F32" s="546" t="s">
        <v>893</v>
      </c>
      <c r="G32" s="540" t="s">
        <v>893</v>
      </c>
      <c r="H32" s="541" t="s">
        <v>1004</v>
      </c>
      <c r="I32" s="541" t="s">
        <v>981</v>
      </c>
      <c r="J32" s="542" t="s">
        <v>1005</v>
      </c>
      <c r="K32" s="557">
        <v>2607901</v>
      </c>
      <c r="L32" s="439">
        <v>890</v>
      </c>
      <c r="M32" s="519"/>
    </row>
    <row r="33" spans="1:523" s="520" customFormat="1">
      <c r="A33" s="196" t="s">
        <v>864</v>
      </c>
      <c r="B33" s="449" t="s">
        <v>516</v>
      </c>
      <c r="C33" s="549" t="s">
        <v>1006</v>
      </c>
      <c r="D33" s="549" t="s">
        <v>646</v>
      </c>
      <c r="E33" s="550" t="s">
        <v>1007</v>
      </c>
      <c r="F33" s="546" t="s">
        <v>893</v>
      </c>
      <c r="G33" s="540" t="s">
        <v>893</v>
      </c>
      <c r="H33" s="541" t="s">
        <v>1008</v>
      </c>
      <c r="I33" s="541" t="s">
        <v>981</v>
      </c>
      <c r="J33" s="542" t="s">
        <v>1009</v>
      </c>
      <c r="K33" s="551">
        <v>2611606</v>
      </c>
      <c r="L33" s="439">
        <v>14336.73</v>
      </c>
      <c r="M33" s="519"/>
    </row>
    <row r="34" spans="1:523" s="524" customFormat="1">
      <c r="A34" s="196" t="s">
        <v>515</v>
      </c>
      <c r="B34" s="449" t="s">
        <v>516</v>
      </c>
      <c r="C34" s="549" t="s">
        <v>1010</v>
      </c>
      <c r="D34" s="554" t="s">
        <v>1011</v>
      </c>
      <c r="E34" s="555" t="s">
        <v>1012</v>
      </c>
      <c r="F34" s="546" t="s">
        <v>893</v>
      </c>
      <c r="G34" s="540" t="s">
        <v>893</v>
      </c>
      <c r="H34" s="541" t="s">
        <v>1013</v>
      </c>
      <c r="I34" s="541" t="s">
        <v>981</v>
      </c>
      <c r="J34" s="542" t="s">
        <v>972</v>
      </c>
      <c r="K34" s="551">
        <v>2611606</v>
      </c>
      <c r="L34" s="439">
        <v>20825.72</v>
      </c>
      <c r="M34" s="519"/>
      <c r="N34" s="523"/>
      <c r="O34" s="523"/>
      <c r="P34" s="523"/>
      <c r="Q34" s="523"/>
      <c r="R34" s="523"/>
      <c r="S34" s="523"/>
      <c r="T34" s="523"/>
      <c r="U34" s="523"/>
      <c r="V34" s="523"/>
      <c r="W34" s="523"/>
      <c r="X34" s="523"/>
      <c r="Y34" s="523"/>
      <c r="Z34" s="523"/>
      <c r="AA34" s="523"/>
      <c r="AB34" s="523"/>
      <c r="AC34" s="523"/>
      <c r="AD34" s="523"/>
      <c r="AE34" s="523"/>
      <c r="AF34" s="523"/>
      <c r="AG34" s="523"/>
      <c r="AH34" s="523"/>
      <c r="AI34" s="523"/>
      <c r="AJ34" s="523"/>
      <c r="AK34" s="523"/>
      <c r="AL34" s="523"/>
      <c r="AM34" s="523"/>
      <c r="AN34" s="523"/>
      <c r="AO34" s="523"/>
      <c r="AP34" s="523"/>
      <c r="AQ34" s="523"/>
      <c r="AR34" s="523"/>
      <c r="AS34" s="523"/>
      <c r="AT34" s="523"/>
      <c r="AU34" s="523"/>
      <c r="AV34" s="523"/>
      <c r="AW34" s="523"/>
      <c r="AX34" s="523"/>
      <c r="AY34" s="523"/>
      <c r="AZ34" s="523"/>
      <c r="BA34" s="523"/>
      <c r="BB34" s="523"/>
      <c r="BC34" s="523"/>
      <c r="BD34" s="523"/>
      <c r="BE34" s="523"/>
      <c r="BF34" s="523"/>
      <c r="BG34" s="523"/>
      <c r="BH34" s="523"/>
      <c r="BI34" s="523"/>
      <c r="BJ34" s="523"/>
      <c r="BK34" s="523"/>
      <c r="BL34" s="523"/>
      <c r="BM34" s="523"/>
      <c r="BN34" s="523"/>
      <c r="BO34" s="523"/>
      <c r="BP34" s="523"/>
      <c r="BQ34" s="523"/>
      <c r="BR34" s="523"/>
      <c r="BS34" s="523"/>
      <c r="BT34" s="523"/>
      <c r="BU34" s="523"/>
      <c r="BV34" s="523"/>
      <c r="BW34" s="523"/>
      <c r="BX34" s="523"/>
      <c r="BY34" s="523"/>
      <c r="BZ34" s="523"/>
      <c r="CA34" s="523"/>
      <c r="CB34" s="523"/>
      <c r="CC34" s="523"/>
      <c r="CD34" s="523"/>
      <c r="CE34" s="523"/>
      <c r="CF34" s="523"/>
      <c r="CG34" s="523"/>
      <c r="CH34" s="523"/>
      <c r="CI34" s="523"/>
      <c r="CJ34" s="523"/>
      <c r="CK34" s="523"/>
      <c r="CL34" s="523"/>
      <c r="CM34" s="523"/>
      <c r="CN34" s="523"/>
      <c r="CO34" s="523"/>
      <c r="CP34" s="523"/>
      <c r="CQ34" s="523"/>
      <c r="CR34" s="523"/>
      <c r="CS34" s="523"/>
      <c r="CT34" s="523"/>
      <c r="CU34" s="523"/>
      <c r="CV34" s="523"/>
      <c r="CW34" s="523"/>
      <c r="CX34" s="523"/>
      <c r="CY34" s="523"/>
      <c r="CZ34" s="523"/>
      <c r="DA34" s="523"/>
      <c r="DB34" s="523"/>
      <c r="DC34" s="523"/>
      <c r="DD34" s="523"/>
      <c r="DE34" s="523"/>
      <c r="DF34" s="523"/>
      <c r="DG34" s="523"/>
      <c r="DH34" s="523"/>
      <c r="DI34" s="523"/>
      <c r="DJ34" s="523"/>
      <c r="DK34" s="523"/>
      <c r="DL34" s="523"/>
      <c r="DM34" s="523"/>
      <c r="DN34" s="523"/>
      <c r="DO34" s="523"/>
      <c r="DP34" s="523"/>
      <c r="DQ34" s="523"/>
      <c r="DR34" s="523"/>
      <c r="DS34" s="523"/>
      <c r="DT34" s="523"/>
      <c r="DU34" s="523"/>
      <c r="DV34" s="523"/>
      <c r="DW34" s="523"/>
      <c r="DX34" s="523"/>
      <c r="DY34" s="523"/>
      <c r="DZ34" s="523"/>
      <c r="EA34" s="523"/>
      <c r="EB34" s="523"/>
      <c r="EC34" s="523"/>
      <c r="ED34" s="523"/>
      <c r="EE34" s="523"/>
      <c r="EF34" s="523"/>
      <c r="EG34" s="523"/>
      <c r="EH34" s="523"/>
      <c r="EI34" s="523"/>
      <c r="EJ34" s="523"/>
      <c r="EK34" s="523"/>
      <c r="EL34" s="523"/>
      <c r="EM34" s="523"/>
      <c r="EN34" s="523"/>
      <c r="EO34" s="523"/>
      <c r="EP34" s="523"/>
      <c r="EQ34" s="523"/>
      <c r="ER34" s="523"/>
      <c r="ES34" s="523"/>
      <c r="ET34" s="523"/>
      <c r="EU34" s="523"/>
      <c r="EV34" s="523"/>
      <c r="EW34" s="523"/>
      <c r="EX34" s="523"/>
      <c r="EY34" s="523"/>
      <c r="EZ34" s="523"/>
      <c r="FA34" s="523"/>
      <c r="FB34" s="523"/>
      <c r="FC34" s="523"/>
      <c r="FD34" s="523"/>
      <c r="FE34" s="523"/>
      <c r="FF34" s="523"/>
      <c r="FG34" s="523"/>
      <c r="FH34" s="523"/>
      <c r="FI34" s="523"/>
      <c r="FJ34" s="523"/>
      <c r="FK34" s="523"/>
      <c r="FL34" s="523"/>
      <c r="FM34" s="523"/>
      <c r="FN34" s="523"/>
      <c r="FO34" s="523"/>
      <c r="FP34" s="523"/>
      <c r="FQ34" s="523"/>
      <c r="FR34" s="523"/>
      <c r="FS34" s="523"/>
      <c r="FT34" s="523"/>
      <c r="FU34" s="523"/>
      <c r="FV34" s="523"/>
      <c r="FW34" s="523"/>
      <c r="FX34" s="523"/>
      <c r="FY34" s="523"/>
      <c r="FZ34" s="523"/>
      <c r="GA34" s="523"/>
      <c r="GB34" s="523"/>
      <c r="GC34" s="523"/>
      <c r="GD34" s="523"/>
      <c r="GE34" s="523"/>
      <c r="GF34" s="523"/>
      <c r="GG34" s="523"/>
      <c r="GH34" s="523"/>
      <c r="GI34" s="523"/>
      <c r="GJ34" s="523"/>
      <c r="GK34" s="523"/>
      <c r="GL34" s="523"/>
      <c r="GM34" s="523"/>
      <c r="GN34" s="523"/>
      <c r="GO34" s="523"/>
      <c r="GP34" s="523"/>
      <c r="GQ34" s="523"/>
      <c r="GR34" s="523"/>
      <c r="GS34" s="523"/>
      <c r="GT34" s="523"/>
      <c r="GU34" s="523"/>
      <c r="GV34" s="523"/>
      <c r="GW34" s="523"/>
      <c r="GX34" s="523"/>
      <c r="GY34" s="523"/>
      <c r="GZ34" s="523"/>
      <c r="HA34" s="523"/>
      <c r="HB34" s="523"/>
      <c r="HC34" s="523"/>
      <c r="HD34" s="523"/>
      <c r="HE34" s="523"/>
      <c r="HF34" s="523"/>
      <c r="HG34" s="523"/>
      <c r="HH34" s="523"/>
      <c r="HI34" s="523"/>
      <c r="HJ34" s="523"/>
      <c r="HK34" s="523"/>
      <c r="HL34" s="523"/>
      <c r="HM34" s="523"/>
      <c r="HN34" s="523"/>
      <c r="HO34" s="523"/>
      <c r="HP34" s="523"/>
      <c r="HQ34" s="523"/>
      <c r="HR34" s="523"/>
      <c r="HS34" s="523"/>
      <c r="HT34" s="523"/>
      <c r="HU34" s="523"/>
      <c r="HV34" s="523"/>
      <c r="HW34" s="523"/>
      <c r="HX34" s="523"/>
      <c r="HY34" s="523"/>
      <c r="HZ34" s="523"/>
      <c r="IA34" s="523"/>
      <c r="IB34" s="523"/>
      <c r="IC34" s="523"/>
      <c r="ID34" s="523"/>
      <c r="IE34" s="523"/>
      <c r="IF34" s="523"/>
      <c r="IG34" s="523"/>
      <c r="IH34" s="523"/>
      <c r="II34" s="523"/>
      <c r="IJ34" s="523"/>
      <c r="IK34" s="523"/>
      <c r="IL34" s="523"/>
      <c r="IM34" s="523"/>
      <c r="IN34" s="523"/>
      <c r="IO34" s="523"/>
      <c r="IP34" s="523"/>
      <c r="IQ34" s="523"/>
      <c r="IR34" s="523"/>
      <c r="IS34" s="523"/>
      <c r="IT34" s="523"/>
      <c r="IU34" s="523"/>
      <c r="IV34" s="523"/>
      <c r="IW34" s="523"/>
      <c r="IX34" s="523"/>
      <c r="IY34" s="523"/>
      <c r="IZ34" s="523"/>
      <c r="JA34" s="523"/>
      <c r="JB34" s="523"/>
      <c r="JC34" s="523"/>
      <c r="JD34" s="523"/>
      <c r="JE34" s="523"/>
      <c r="JF34" s="523"/>
      <c r="JG34" s="523"/>
      <c r="JH34" s="523"/>
      <c r="JI34" s="523"/>
      <c r="JJ34" s="523"/>
      <c r="JK34" s="523"/>
      <c r="JL34" s="523"/>
      <c r="JM34" s="523"/>
      <c r="JN34" s="523"/>
      <c r="JO34" s="523"/>
      <c r="JP34" s="523"/>
      <c r="JQ34" s="523"/>
      <c r="JR34" s="523"/>
      <c r="JS34" s="523"/>
      <c r="JT34" s="523"/>
      <c r="JU34" s="523"/>
      <c r="JV34" s="523"/>
      <c r="JW34" s="523"/>
      <c r="JX34" s="523"/>
      <c r="JY34" s="523"/>
      <c r="JZ34" s="523"/>
      <c r="KA34" s="523"/>
      <c r="KB34" s="523"/>
      <c r="KC34" s="523"/>
      <c r="KD34" s="523"/>
      <c r="KE34" s="523"/>
      <c r="KF34" s="523"/>
      <c r="KG34" s="523"/>
      <c r="KH34" s="523"/>
      <c r="KI34" s="523"/>
      <c r="KJ34" s="523"/>
      <c r="KK34" s="523"/>
      <c r="KL34" s="523"/>
      <c r="KM34" s="523"/>
      <c r="KN34" s="523"/>
      <c r="KO34" s="523"/>
      <c r="KP34" s="523"/>
      <c r="KQ34" s="523"/>
      <c r="KR34" s="523"/>
      <c r="KS34" s="523"/>
      <c r="KT34" s="523"/>
      <c r="KU34" s="523"/>
      <c r="KV34" s="523"/>
      <c r="KW34" s="523"/>
      <c r="KX34" s="523"/>
      <c r="KY34" s="523"/>
      <c r="KZ34" s="523"/>
      <c r="LA34" s="523"/>
      <c r="LB34" s="523"/>
      <c r="LC34" s="523"/>
      <c r="LD34" s="523"/>
      <c r="LE34" s="523"/>
      <c r="LF34" s="523"/>
      <c r="LG34" s="523"/>
      <c r="LH34" s="523"/>
      <c r="LI34" s="523"/>
      <c r="LJ34" s="523"/>
      <c r="LK34" s="523"/>
      <c r="LL34" s="523"/>
      <c r="LM34" s="523"/>
      <c r="LN34" s="523"/>
      <c r="LO34" s="523"/>
      <c r="LP34" s="523"/>
      <c r="LQ34" s="523"/>
      <c r="LR34" s="523"/>
      <c r="LS34" s="523"/>
      <c r="LT34" s="523"/>
      <c r="LU34" s="523"/>
      <c r="LV34" s="523"/>
      <c r="LW34" s="523"/>
      <c r="LX34" s="523"/>
      <c r="LY34" s="523"/>
      <c r="LZ34" s="523"/>
      <c r="MA34" s="523"/>
      <c r="MB34" s="523"/>
      <c r="MC34" s="523"/>
      <c r="MD34" s="523"/>
      <c r="ME34" s="523"/>
      <c r="MF34" s="523"/>
      <c r="MG34" s="523"/>
      <c r="MH34" s="523"/>
      <c r="MI34" s="523"/>
      <c r="MJ34" s="523"/>
      <c r="MK34" s="523"/>
      <c r="ML34" s="523"/>
      <c r="MM34" s="523"/>
      <c r="MN34" s="523"/>
      <c r="MO34" s="523"/>
      <c r="MP34" s="523"/>
      <c r="MQ34" s="523"/>
      <c r="MR34" s="523"/>
      <c r="MS34" s="523"/>
      <c r="MT34" s="523"/>
      <c r="MU34" s="523"/>
      <c r="MV34" s="523"/>
      <c r="MW34" s="523"/>
      <c r="MX34" s="523"/>
      <c r="MY34" s="523"/>
      <c r="MZ34" s="523"/>
      <c r="NA34" s="523"/>
      <c r="NB34" s="523"/>
      <c r="NC34" s="523"/>
      <c r="ND34" s="523"/>
      <c r="NE34" s="523"/>
      <c r="NF34" s="523"/>
      <c r="NG34" s="523"/>
      <c r="NH34" s="523"/>
      <c r="NI34" s="523"/>
      <c r="NJ34" s="523"/>
      <c r="NK34" s="523"/>
      <c r="NL34" s="523"/>
      <c r="NM34" s="523"/>
      <c r="NN34" s="523"/>
      <c r="NO34" s="523"/>
      <c r="NP34" s="523"/>
      <c r="NQ34" s="523"/>
      <c r="NR34" s="523"/>
      <c r="NS34" s="523"/>
      <c r="NT34" s="523"/>
      <c r="NU34" s="523"/>
      <c r="NV34" s="523"/>
      <c r="NW34" s="523"/>
      <c r="NX34" s="523"/>
      <c r="NY34" s="523"/>
      <c r="NZ34" s="523"/>
      <c r="OA34" s="523"/>
      <c r="OB34" s="523"/>
      <c r="OC34" s="523"/>
      <c r="OD34" s="523"/>
      <c r="OE34" s="523"/>
      <c r="OF34" s="523"/>
      <c r="OG34" s="523"/>
      <c r="OH34" s="523"/>
      <c r="OI34" s="523"/>
      <c r="OJ34" s="523"/>
      <c r="OK34" s="523"/>
      <c r="OL34" s="523"/>
      <c r="OM34" s="523"/>
      <c r="ON34" s="523"/>
      <c r="OO34" s="523"/>
      <c r="OP34" s="523"/>
      <c r="OQ34" s="523"/>
      <c r="OR34" s="523"/>
      <c r="OS34" s="523"/>
      <c r="OT34" s="523"/>
      <c r="OU34" s="523"/>
      <c r="OV34" s="523"/>
      <c r="OW34" s="523"/>
      <c r="OX34" s="523"/>
      <c r="OY34" s="523"/>
      <c r="OZ34" s="523"/>
      <c r="PA34" s="523"/>
      <c r="PB34" s="523"/>
      <c r="PC34" s="523"/>
      <c r="PD34" s="523"/>
      <c r="PE34" s="523"/>
      <c r="PF34" s="523"/>
      <c r="PG34" s="523"/>
      <c r="PH34" s="523"/>
      <c r="PI34" s="523"/>
      <c r="PJ34" s="523"/>
      <c r="PK34" s="523"/>
      <c r="PL34" s="523"/>
      <c r="PM34" s="523"/>
      <c r="PN34" s="523"/>
      <c r="PO34" s="523"/>
      <c r="PP34" s="523"/>
      <c r="PQ34" s="523"/>
      <c r="PR34" s="523"/>
      <c r="PS34" s="523"/>
      <c r="PT34" s="523"/>
      <c r="PU34" s="523"/>
      <c r="PV34" s="523"/>
      <c r="PW34" s="523"/>
      <c r="PX34" s="523"/>
      <c r="PY34" s="523"/>
      <c r="PZ34" s="523"/>
      <c r="QA34" s="523"/>
      <c r="QB34" s="523"/>
      <c r="QC34" s="523"/>
      <c r="QD34" s="523"/>
      <c r="QE34" s="523"/>
      <c r="QF34" s="523"/>
      <c r="QG34" s="523"/>
      <c r="QH34" s="523"/>
      <c r="QI34" s="523"/>
      <c r="QJ34" s="523"/>
      <c r="QK34" s="523"/>
      <c r="QL34" s="523"/>
      <c r="QM34" s="523"/>
      <c r="QN34" s="523"/>
      <c r="QO34" s="523"/>
      <c r="QP34" s="523"/>
      <c r="QQ34" s="523"/>
      <c r="QR34" s="523"/>
      <c r="QS34" s="523"/>
      <c r="QT34" s="523"/>
      <c r="QU34" s="523"/>
      <c r="QV34" s="523"/>
      <c r="QW34" s="523"/>
      <c r="QX34" s="523"/>
      <c r="QY34" s="523"/>
      <c r="QZ34" s="523"/>
      <c r="RA34" s="523"/>
      <c r="RB34" s="523"/>
      <c r="RC34" s="523"/>
      <c r="RD34" s="523"/>
      <c r="RE34" s="523"/>
      <c r="RF34" s="523"/>
      <c r="RG34" s="523"/>
      <c r="RH34" s="523"/>
      <c r="RI34" s="523"/>
      <c r="RJ34" s="523"/>
      <c r="RK34" s="523"/>
      <c r="RL34" s="523"/>
      <c r="RM34" s="523"/>
      <c r="RN34" s="523"/>
      <c r="RO34" s="523"/>
      <c r="RP34" s="523"/>
      <c r="RQ34" s="523"/>
      <c r="RR34" s="523"/>
      <c r="RS34" s="523"/>
      <c r="RT34" s="523"/>
      <c r="RU34" s="523"/>
      <c r="RV34" s="523"/>
      <c r="RW34" s="523"/>
      <c r="RX34" s="523"/>
      <c r="RY34" s="523"/>
      <c r="RZ34" s="523"/>
      <c r="SA34" s="523"/>
      <c r="SB34" s="523"/>
      <c r="SC34" s="523"/>
      <c r="SD34" s="523"/>
      <c r="SE34" s="523"/>
      <c r="SF34" s="523"/>
      <c r="SG34" s="523"/>
      <c r="SH34" s="523"/>
      <c r="SI34" s="523"/>
      <c r="SJ34" s="523"/>
      <c r="SK34" s="523"/>
      <c r="SL34" s="523"/>
      <c r="SM34" s="523"/>
      <c r="SN34" s="523"/>
      <c r="SO34" s="523"/>
      <c r="SP34" s="523"/>
      <c r="SQ34" s="523"/>
      <c r="SR34" s="523"/>
      <c r="SS34" s="523"/>
      <c r="ST34" s="523"/>
      <c r="SU34" s="523"/>
      <c r="SV34" s="523"/>
      <c r="SW34" s="523"/>
      <c r="SX34" s="523"/>
      <c r="SY34" s="523"/>
      <c r="SZ34" s="523"/>
      <c r="TA34" s="523"/>
      <c r="TB34" s="523"/>
      <c r="TC34" s="523"/>
    </row>
    <row r="35" spans="1:523" s="524" customFormat="1">
      <c r="A35" s="196" t="s">
        <v>864</v>
      </c>
      <c r="B35" s="449" t="s">
        <v>516</v>
      </c>
      <c r="C35" s="549" t="s">
        <v>1014</v>
      </c>
      <c r="D35" s="554" t="s">
        <v>657</v>
      </c>
      <c r="E35" s="555" t="s">
        <v>1015</v>
      </c>
      <c r="F35" s="546" t="s">
        <v>893</v>
      </c>
      <c r="G35" s="540" t="s">
        <v>893</v>
      </c>
      <c r="H35" s="558">
        <v>7949</v>
      </c>
      <c r="I35" s="541" t="s">
        <v>1016</v>
      </c>
      <c r="J35" s="542" t="s">
        <v>1017</v>
      </c>
      <c r="K35" s="553">
        <v>2607901</v>
      </c>
      <c r="L35" s="439">
        <v>800</v>
      </c>
      <c r="M35" s="519"/>
      <c r="N35" s="523"/>
      <c r="O35" s="523"/>
      <c r="P35" s="523"/>
      <c r="Q35" s="523"/>
      <c r="R35" s="523"/>
      <c r="S35" s="523"/>
      <c r="T35" s="523"/>
      <c r="U35" s="523"/>
      <c r="V35" s="523"/>
      <c r="W35" s="523"/>
      <c r="X35" s="523"/>
      <c r="Y35" s="523"/>
      <c r="Z35" s="523"/>
      <c r="AA35" s="523"/>
      <c r="AB35" s="523"/>
      <c r="AC35" s="523"/>
      <c r="AD35" s="523"/>
      <c r="AE35" s="523"/>
      <c r="AF35" s="523"/>
      <c r="AG35" s="523"/>
      <c r="AH35" s="523"/>
      <c r="AI35" s="523"/>
      <c r="AJ35" s="523"/>
      <c r="AK35" s="523"/>
      <c r="AL35" s="523"/>
      <c r="AM35" s="523"/>
      <c r="AN35" s="523"/>
      <c r="AO35" s="523"/>
      <c r="AP35" s="523"/>
      <c r="AQ35" s="523"/>
      <c r="AR35" s="523"/>
      <c r="AS35" s="523"/>
      <c r="AT35" s="523"/>
      <c r="AU35" s="523"/>
      <c r="AV35" s="523"/>
      <c r="AW35" s="523"/>
      <c r="AX35" s="523"/>
      <c r="AY35" s="523"/>
      <c r="AZ35" s="523"/>
      <c r="BA35" s="523"/>
      <c r="BB35" s="523"/>
      <c r="BC35" s="523"/>
      <c r="BD35" s="523"/>
      <c r="BE35" s="523"/>
      <c r="BF35" s="523"/>
      <c r="BG35" s="523"/>
      <c r="BH35" s="523"/>
      <c r="BI35" s="523"/>
      <c r="BJ35" s="523"/>
      <c r="BK35" s="523"/>
      <c r="BL35" s="523"/>
      <c r="BM35" s="523"/>
      <c r="BN35" s="523"/>
      <c r="BO35" s="523"/>
      <c r="BP35" s="523"/>
      <c r="BQ35" s="523"/>
      <c r="BR35" s="523"/>
      <c r="BS35" s="523"/>
      <c r="BT35" s="523"/>
      <c r="BU35" s="523"/>
      <c r="BV35" s="523"/>
      <c r="BW35" s="523"/>
      <c r="BX35" s="523"/>
      <c r="BY35" s="523"/>
      <c r="BZ35" s="523"/>
      <c r="CA35" s="523"/>
      <c r="CB35" s="523"/>
      <c r="CC35" s="523"/>
      <c r="CD35" s="523"/>
      <c r="CE35" s="523"/>
      <c r="CF35" s="523"/>
      <c r="CG35" s="523"/>
      <c r="CH35" s="523"/>
      <c r="CI35" s="523"/>
      <c r="CJ35" s="523"/>
      <c r="CK35" s="523"/>
      <c r="CL35" s="523"/>
      <c r="CM35" s="523"/>
      <c r="CN35" s="523"/>
      <c r="CO35" s="523"/>
      <c r="CP35" s="523"/>
      <c r="CQ35" s="523"/>
      <c r="CR35" s="523"/>
      <c r="CS35" s="523"/>
      <c r="CT35" s="523"/>
      <c r="CU35" s="523"/>
      <c r="CV35" s="523"/>
      <c r="CW35" s="523"/>
      <c r="CX35" s="523"/>
      <c r="CY35" s="523"/>
      <c r="CZ35" s="523"/>
      <c r="DA35" s="523"/>
      <c r="DB35" s="523"/>
      <c r="DC35" s="523"/>
      <c r="DD35" s="523"/>
      <c r="DE35" s="523"/>
      <c r="DF35" s="523"/>
      <c r="DG35" s="523"/>
      <c r="DH35" s="523"/>
      <c r="DI35" s="523"/>
      <c r="DJ35" s="523"/>
      <c r="DK35" s="523"/>
      <c r="DL35" s="523"/>
      <c r="DM35" s="523"/>
      <c r="DN35" s="523"/>
      <c r="DO35" s="523"/>
      <c r="DP35" s="523"/>
      <c r="DQ35" s="523"/>
      <c r="DR35" s="523"/>
      <c r="DS35" s="523"/>
      <c r="DT35" s="523"/>
      <c r="DU35" s="523"/>
      <c r="DV35" s="523"/>
      <c r="DW35" s="523"/>
      <c r="DX35" s="523"/>
      <c r="DY35" s="523"/>
      <c r="DZ35" s="523"/>
      <c r="EA35" s="523"/>
      <c r="EB35" s="523"/>
      <c r="EC35" s="523"/>
      <c r="ED35" s="523"/>
      <c r="EE35" s="523"/>
      <c r="EF35" s="523"/>
      <c r="EG35" s="523"/>
      <c r="EH35" s="523"/>
      <c r="EI35" s="523"/>
      <c r="EJ35" s="523"/>
      <c r="EK35" s="523"/>
      <c r="EL35" s="523"/>
      <c r="EM35" s="523"/>
      <c r="EN35" s="523"/>
      <c r="EO35" s="523"/>
      <c r="EP35" s="523"/>
      <c r="EQ35" s="523"/>
      <c r="ER35" s="523"/>
      <c r="ES35" s="523"/>
      <c r="ET35" s="523"/>
      <c r="EU35" s="523"/>
      <c r="EV35" s="523"/>
      <c r="EW35" s="523"/>
      <c r="EX35" s="523"/>
      <c r="EY35" s="523"/>
      <c r="EZ35" s="523"/>
      <c r="FA35" s="523"/>
      <c r="FB35" s="523"/>
      <c r="FC35" s="523"/>
      <c r="FD35" s="523"/>
      <c r="FE35" s="523"/>
      <c r="FF35" s="523"/>
      <c r="FG35" s="523"/>
      <c r="FH35" s="523"/>
      <c r="FI35" s="523"/>
      <c r="FJ35" s="523"/>
      <c r="FK35" s="523"/>
      <c r="FL35" s="523"/>
      <c r="FM35" s="523"/>
      <c r="FN35" s="523"/>
      <c r="FO35" s="523"/>
      <c r="FP35" s="523"/>
      <c r="FQ35" s="523"/>
      <c r="FR35" s="523"/>
      <c r="FS35" s="523"/>
      <c r="FT35" s="523"/>
      <c r="FU35" s="523"/>
      <c r="FV35" s="523"/>
      <c r="FW35" s="523"/>
      <c r="FX35" s="523"/>
      <c r="FY35" s="523"/>
      <c r="FZ35" s="523"/>
      <c r="GA35" s="523"/>
      <c r="GB35" s="523"/>
      <c r="GC35" s="523"/>
      <c r="GD35" s="523"/>
      <c r="GE35" s="523"/>
      <c r="GF35" s="523"/>
      <c r="GG35" s="523"/>
      <c r="GH35" s="523"/>
      <c r="GI35" s="523"/>
      <c r="GJ35" s="523"/>
      <c r="GK35" s="523"/>
      <c r="GL35" s="523"/>
      <c r="GM35" s="523"/>
      <c r="GN35" s="523"/>
      <c r="GO35" s="523"/>
      <c r="GP35" s="523"/>
      <c r="GQ35" s="523"/>
      <c r="GR35" s="523"/>
      <c r="GS35" s="523"/>
      <c r="GT35" s="523"/>
      <c r="GU35" s="523"/>
      <c r="GV35" s="523"/>
      <c r="GW35" s="523"/>
      <c r="GX35" s="523"/>
      <c r="GY35" s="523"/>
      <c r="GZ35" s="523"/>
      <c r="HA35" s="523"/>
      <c r="HB35" s="523"/>
      <c r="HC35" s="523"/>
      <c r="HD35" s="523"/>
      <c r="HE35" s="523"/>
      <c r="HF35" s="523"/>
      <c r="HG35" s="523"/>
      <c r="HH35" s="523"/>
      <c r="HI35" s="523"/>
      <c r="HJ35" s="523"/>
      <c r="HK35" s="523"/>
      <c r="HL35" s="523"/>
      <c r="HM35" s="523"/>
      <c r="HN35" s="523"/>
      <c r="HO35" s="523"/>
      <c r="HP35" s="523"/>
      <c r="HQ35" s="523"/>
      <c r="HR35" s="523"/>
      <c r="HS35" s="523"/>
      <c r="HT35" s="523"/>
      <c r="HU35" s="523"/>
      <c r="HV35" s="523"/>
      <c r="HW35" s="523"/>
      <c r="HX35" s="523"/>
      <c r="HY35" s="523"/>
      <c r="HZ35" s="523"/>
      <c r="IA35" s="523"/>
      <c r="IB35" s="523"/>
      <c r="IC35" s="523"/>
      <c r="ID35" s="523"/>
      <c r="IE35" s="523"/>
      <c r="IF35" s="523"/>
      <c r="IG35" s="523"/>
      <c r="IH35" s="523"/>
      <c r="II35" s="523"/>
      <c r="IJ35" s="523"/>
      <c r="IK35" s="523"/>
      <c r="IL35" s="523"/>
      <c r="IM35" s="523"/>
      <c r="IN35" s="523"/>
      <c r="IO35" s="523"/>
      <c r="IP35" s="523"/>
      <c r="IQ35" s="523"/>
      <c r="IR35" s="523"/>
      <c r="IS35" s="523"/>
      <c r="IT35" s="523"/>
      <c r="IU35" s="523"/>
      <c r="IV35" s="523"/>
      <c r="IW35" s="523"/>
      <c r="IX35" s="523"/>
      <c r="IY35" s="523"/>
      <c r="IZ35" s="523"/>
      <c r="JA35" s="523"/>
      <c r="JB35" s="523"/>
      <c r="JC35" s="523"/>
      <c r="JD35" s="523"/>
      <c r="JE35" s="523"/>
      <c r="JF35" s="523"/>
      <c r="JG35" s="523"/>
      <c r="JH35" s="523"/>
      <c r="JI35" s="523"/>
      <c r="JJ35" s="523"/>
      <c r="JK35" s="523"/>
      <c r="JL35" s="523"/>
      <c r="JM35" s="523"/>
      <c r="JN35" s="523"/>
      <c r="JO35" s="523"/>
      <c r="JP35" s="523"/>
      <c r="JQ35" s="523"/>
      <c r="JR35" s="523"/>
      <c r="JS35" s="523"/>
      <c r="JT35" s="523"/>
      <c r="JU35" s="523"/>
      <c r="JV35" s="523"/>
      <c r="JW35" s="523"/>
      <c r="JX35" s="523"/>
      <c r="JY35" s="523"/>
      <c r="JZ35" s="523"/>
      <c r="KA35" s="523"/>
      <c r="KB35" s="523"/>
      <c r="KC35" s="523"/>
      <c r="KD35" s="523"/>
      <c r="KE35" s="523"/>
      <c r="KF35" s="523"/>
      <c r="KG35" s="523"/>
      <c r="KH35" s="523"/>
      <c r="KI35" s="523"/>
      <c r="KJ35" s="523"/>
      <c r="KK35" s="523"/>
      <c r="KL35" s="523"/>
      <c r="KM35" s="523"/>
      <c r="KN35" s="523"/>
      <c r="KO35" s="523"/>
      <c r="KP35" s="523"/>
      <c r="KQ35" s="523"/>
      <c r="KR35" s="523"/>
      <c r="KS35" s="523"/>
      <c r="KT35" s="523"/>
      <c r="KU35" s="523"/>
      <c r="KV35" s="523"/>
      <c r="KW35" s="523"/>
      <c r="KX35" s="523"/>
      <c r="KY35" s="523"/>
      <c r="KZ35" s="523"/>
      <c r="LA35" s="523"/>
      <c r="LB35" s="523"/>
      <c r="LC35" s="523"/>
      <c r="LD35" s="523"/>
      <c r="LE35" s="523"/>
      <c r="LF35" s="523"/>
      <c r="LG35" s="523"/>
      <c r="LH35" s="523"/>
      <c r="LI35" s="523"/>
      <c r="LJ35" s="523"/>
      <c r="LK35" s="523"/>
      <c r="LL35" s="523"/>
      <c r="LM35" s="523"/>
      <c r="LN35" s="523"/>
      <c r="LO35" s="523"/>
      <c r="LP35" s="523"/>
      <c r="LQ35" s="523"/>
      <c r="LR35" s="523"/>
      <c r="LS35" s="523"/>
      <c r="LT35" s="523"/>
      <c r="LU35" s="523"/>
      <c r="LV35" s="523"/>
      <c r="LW35" s="523"/>
      <c r="LX35" s="523"/>
      <c r="LY35" s="523"/>
      <c r="LZ35" s="523"/>
      <c r="MA35" s="523"/>
      <c r="MB35" s="523"/>
      <c r="MC35" s="523"/>
      <c r="MD35" s="523"/>
      <c r="ME35" s="523"/>
      <c r="MF35" s="523"/>
      <c r="MG35" s="523"/>
      <c r="MH35" s="523"/>
      <c r="MI35" s="523"/>
      <c r="MJ35" s="523"/>
      <c r="MK35" s="523"/>
      <c r="ML35" s="523"/>
      <c r="MM35" s="523"/>
      <c r="MN35" s="523"/>
      <c r="MO35" s="523"/>
      <c r="MP35" s="523"/>
      <c r="MQ35" s="523"/>
      <c r="MR35" s="523"/>
      <c r="MS35" s="523"/>
      <c r="MT35" s="523"/>
      <c r="MU35" s="523"/>
      <c r="MV35" s="523"/>
      <c r="MW35" s="523"/>
      <c r="MX35" s="523"/>
      <c r="MY35" s="523"/>
      <c r="MZ35" s="523"/>
      <c r="NA35" s="523"/>
      <c r="NB35" s="523"/>
      <c r="NC35" s="523"/>
      <c r="ND35" s="523"/>
      <c r="NE35" s="523"/>
      <c r="NF35" s="523"/>
      <c r="NG35" s="523"/>
      <c r="NH35" s="523"/>
      <c r="NI35" s="523"/>
      <c r="NJ35" s="523"/>
      <c r="NK35" s="523"/>
      <c r="NL35" s="523"/>
      <c r="NM35" s="523"/>
      <c r="NN35" s="523"/>
      <c r="NO35" s="523"/>
      <c r="NP35" s="523"/>
      <c r="NQ35" s="523"/>
      <c r="NR35" s="523"/>
      <c r="NS35" s="523"/>
      <c r="NT35" s="523"/>
      <c r="NU35" s="523"/>
      <c r="NV35" s="523"/>
      <c r="NW35" s="523"/>
      <c r="NX35" s="523"/>
      <c r="NY35" s="523"/>
      <c r="NZ35" s="523"/>
      <c r="OA35" s="523"/>
      <c r="OB35" s="523"/>
      <c r="OC35" s="523"/>
      <c r="OD35" s="523"/>
      <c r="OE35" s="523"/>
      <c r="OF35" s="523"/>
      <c r="OG35" s="523"/>
      <c r="OH35" s="523"/>
      <c r="OI35" s="523"/>
      <c r="OJ35" s="523"/>
      <c r="OK35" s="523"/>
      <c r="OL35" s="523"/>
      <c r="OM35" s="523"/>
      <c r="ON35" s="523"/>
      <c r="OO35" s="523"/>
      <c r="OP35" s="523"/>
      <c r="OQ35" s="523"/>
      <c r="OR35" s="523"/>
      <c r="OS35" s="523"/>
      <c r="OT35" s="523"/>
      <c r="OU35" s="523"/>
      <c r="OV35" s="523"/>
      <c r="OW35" s="523"/>
      <c r="OX35" s="523"/>
      <c r="OY35" s="523"/>
      <c r="OZ35" s="523"/>
      <c r="PA35" s="523"/>
      <c r="PB35" s="523"/>
      <c r="PC35" s="523"/>
      <c r="PD35" s="523"/>
      <c r="PE35" s="523"/>
      <c r="PF35" s="523"/>
      <c r="PG35" s="523"/>
      <c r="PH35" s="523"/>
      <c r="PI35" s="523"/>
      <c r="PJ35" s="523"/>
      <c r="PK35" s="523"/>
      <c r="PL35" s="523"/>
      <c r="PM35" s="523"/>
      <c r="PN35" s="523"/>
      <c r="PO35" s="523"/>
      <c r="PP35" s="523"/>
      <c r="PQ35" s="523"/>
      <c r="PR35" s="523"/>
      <c r="PS35" s="523"/>
      <c r="PT35" s="523"/>
      <c r="PU35" s="523"/>
      <c r="PV35" s="523"/>
      <c r="PW35" s="523"/>
      <c r="PX35" s="523"/>
      <c r="PY35" s="523"/>
      <c r="PZ35" s="523"/>
      <c r="QA35" s="523"/>
      <c r="QB35" s="523"/>
      <c r="QC35" s="523"/>
      <c r="QD35" s="523"/>
      <c r="QE35" s="523"/>
      <c r="QF35" s="523"/>
      <c r="QG35" s="523"/>
      <c r="QH35" s="523"/>
      <c r="QI35" s="523"/>
      <c r="QJ35" s="523"/>
      <c r="QK35" s="523"/>
      <c r="QL35" s="523"/>
      <c r="QM35" s="523"/>
      <c r="QN35" s="523"/>
      <c r="QO35" s="523"/>
      <c r="QP35" s="523"/>
      <c r="QQ35" s="523"/>
      <c r="QR35" s="523"/>
      <c r="QS35" s="523"/>
      <c r="QT35" s="523"/>
      <c r="QU35" s="523"/>
      <c r="QV35" s="523"/>
      <c r="QW35" s="523"/>
      <c r="QX35" s="523"/>
      <c r="QY35" s="523"/>
      <c r="QZ35" s="523"/>
      <c r="RA35" s="523"/>
      <c r="RB35" s="523"/>
      <c r="RC35" s="523"/>
      <c r="RD35" s="523"/>
      <c r="RE35" s="523"/>
      <c r="RF35" s="523"/>
      <c r="RG35" s="523"/>
      <c r="RH35" s="523"/>
      <c r="RI35" s="523"/>
      <c r="RJ35" s="523"/>
      <c r="RK35" s="523"/>
      <c r="RL35" s="523"/>
      <c r="RM35" s="523"/>
      <c r="RN35" s="523"/>
      <c r="RO35" s="523"/>
      <c r="RP35" s="523"/>
      <c r="RQ35" s="523"/>
      <c r="RR35" s="523"/>
      <c r="RS35" s="523"/>
      <c r="RT35" s="523"/>
      <c r="RU35" s="523"/>
      <c r="RV35" s="523"/>
      <c r="RW35" s="523"/>
      <c r="RX35" s="523"/>
      <c r="RY35" s="523"/>
      <c r="RZ35" s="523"/>
      <c r="SA35" s="523"/>
      <c r="SB35" s="523"/>
      <c r="SC35" s="523"/>
      <c r="SD35" s="523"/>
      <c r="SE35" s="523"/>
      <c r="SF35" s="523"/>
      <c r="SG35" s="523"/>
      <c r="SH35" s="523"/>
      <c r="SI35" s="523"/>
      <c r="SJ35" s="523"/>
      <c r="SK35" s="523"/>
      <c r="SL35" s="523"/>
      <c r="SM35" s="523"/>
      <c r="SN35" s="523"/>
      <c r="SO35" s="523"/>
      <c r="SP35" s="523"/>
      <c r="SQ35" s="523"/>
      <c r="SR35" s="523"/>
      <c r="SS35" s="523"/>
      <c r="ST35" s="523"/>
      <c r="SU35" s="523"/>
      <c r="SV35" s="523"/>
      <c r="SW35" s="523"/>
      <c r="SX35" s="523"/>
      <c r="SY35" s="523"/>
      <c r="SZ35" s="523"/>
      <c r="TA35" s="523"/>
      <c r="TB35" s="523"/>
      <c r="TC35" s="523"/>
    </row>
    <row r="36" spans="1:523" s="524" customFormat="1">
      <c r="A36" s="196" t="s">
        <v>515</v>
      </c>
      <c r="B36" s="449" t="s">
        <v>516</v>
      </c>
      <c r="C36" s="549" t="s">
        <v>1006</v>
      </c>
      <c r="D36" s="549" t="s">
        <v>644</v>
      </c>
      <c r="E36" s="550" t="s">
        <v>645</v>
      </c>
      <c r="F36" s="541" t="s">
        <v>893</v>
      </c>
      <c r="G36" s="540" t="s">
        <v>893</v>
      </c>
      <c r="H36" s="541" t="s">
        <v>1018</v>
      </c>
      <c r="I36" s="541" t="s">
        <v>1016</v>
      </c>
      <c r="J36" s="542" t="s">
        <v>1019</v>
      </c>
      <c r="K36" s="551">
        <v>2607901</v>
      </c>
      <c r="L36" s="439">
        <v>1457.5</v>
      </c>
      <c r="M36" s="519"/>
      <c r="N36" s="523"/>
      <c r="O36" s="523"/>
      <c r="P36" s="523"/>
      <c r="Q36" s="523"/>
      <c r="R36" s="523"/>
      <c r="S36" s="523"/>
      <c r="T36" s="523"/>
      <c r="U36" s="523"/>
      <c r="V36" s="523"/>
      <c r="W36" s="523"/>
      <c r="X36" s="523"/>
      <c r="Y36" s="523"/>
      <c r="Z36" s="523"/>
      <c r="AA36" s="523"/>
      <c r="AB36" s="523"/>
      <c r="AC36" s="523"/>
      <c r="AD36" s="523"/>
      <c r="AE36" s="523"/>
      <c r="AF36" s="523"/>
      <c r="AG36" s="523"/>
      <c r="AH36" s="523"/>
      <c r="AI36" s="523"/>
      <c r="AJ36" s="523"/>
      <c r="AK36" s="523"/>
      <c r="AL36" s="523"/>
      <c r="AM36" s="523"/>
      <c r="AN36" s="523"/>
      <c r="AO36" s="523"/>
      <c r="AP36" s="523"/>
      <c r="AQ36" s="523"/>
      <c r="AR36" s="523"/>
      <c r="AS36" s="523"/>
      <c r="AT36" s="523"/>
      <c r="AU36" s="523"/>
      <c r="AV36" s="523"/>
      <c r="AW36" s="523"/>
      <c r="AX36" s="523"/>
      <c r="AY36" s="523"/>
      <c r="AZ36" s="523"/>
      <c r="BA36" s="523"/>
      <c r="BB36" s="523"/>
      <c r="BC36" s="523"/>
      <c r="BD36" s="523"/>
      <c r="BE36" s="523"/>
      <c r="BF36" s="523"/>
      <c r="BG36" s="523"/>
      <c r="BH36" s="523"/>
      <c r="BI36" s="523"/>
      <c r="BJ36" s="523"/>
      <c r="BK36" s="523"/>
      <c r="BL36" s="523"/>
      <c r="BM36" s="523"/>
      <c r="BN36" s="523"/>
      <c r="BO36" s="523"/>
      <c r="BP36" s="523"/>
      <c r="BQ36" s="523"/>
      <c r="BR36" s="523"/>
      <c r="BS36" s="523"/>
      <c r="BT36" s="523"/>
      <c r="BU36" s="523"/>
      <c r="BV36" s="523"/>
      <c r="BW36" s="523"/>
      <c r="BX36" s="523"/>
      <c r="BY36" s="523"/>
      <c r="BZ36" s="523"/>
      <c r="CA36" s="523"/>
      <c r="CB36" s="523"/>
      <c r="CC36" s="523"/>
      <c r="CD36" s="523"/>
      <c r="CE36" s="523"/>
      <c r="CF36" s="523"/>
      <c r="CG36" s="523"/>
      <c r="CH36" s="523"/>
      <c r="CI36" s="523"/>
      <c r="CJ36" s="523"/>
      <c r="CK36" s="523"/>
      <c r="CL36" s="523"/>
      <c r="CM36" s="523"/>
      <c r="CN36" s="523"/>
      <c r="CO36" s="523"/>
      <c r="CP36" s="523"/>
      <c r="CQ36" s="523"/>
      <c r="CR36" s="523"/>
      <c r="CS36" s="523"/>
      <c r="CT36" s="523"/>
      <c r="CU36" s="523"/>
      <c r="CV36" s="523"/>
      <c r="CW36" s="523"/>
      <c r="CX36" s="523"/>
      <c r="CY36" s="523"/>
      <c r="CZ36" s="523"/>
      <c r="DA36" s="523"/>
      <c r="DB36" s="523"/>
      <c r="DC36" s="523"/>
      <c r="DD36" s="523"/>
      <c r="DE36" s="523"/>
      <c r="DF36" s="523"/>
      <c r="DG36" s="523"/>
      <c r="DH36" s="523"/>
      <c r="DI36" s="523"/>
      <c r="DJ36" s="523"/>
      <c r="DK36" s="523"/>
      <c r="DL36" s="523"/>
      <c r="DM36" s="523"/>
      <c r="DN36" s="523"/>
      <c r="DO36" s="523"/>
      <c r="DP36" s="523"/>
      <c r="DQ36" s="523"/>
      <c r="DR36" s="523"/>
      <c r="DS36" s="523"/>
      <c r="DT36" s="523"/>
      <c r="DU36" s="523"/>
      <c r="DV36" s="523"/>
      <c r="DW36" s="523"/>
      <c r="DX36" s="523"/>
      <c r="DY36" s="523"/>
      <c r="DZ36" s="523"/>
      <c r="EA36" s="523"/>
      <c r="EB36" s="523"/>
      <c r="EC36" s="523"/>
      <c r="ED36" s="523"/>
      <c r="EE36" s="523"/>
      <c r="EF36" s="523"/>
      <c r="EG36" s="523"/>
      <c r="EH36" s="523"/>
      <c r="EI36" s="523"/>
      <c r="EJ36" s="523"/>
      <c r="EK36" s="523"/>
      <c r="EL36" s="523"/>
      <c r="EM36" s="523"/>
      <c r="EN36" s="523"/>
      <c r="EO36" s="523"/>
      <c r="EP36" s="523"/>
      <c r="EQ36" s="523"/>
      <c r="ER36" s="523"/>
      <c r="ES36" s="523"/>
      <c r="ET36" s="523"/>
      <c r="EU36" s="523"/>
      <c r="EV36" s="523"/>
      <c r="EW36" s="523"/>
      <c r="EX36" s="523"/>
      <c r="EY36" s="523"/>
      <c r="EZ36" s="523"/>
      <c r="FA36" s="523"/>
      <c r="FB36" s="523"/>
      <c r="FC36" s="523"/>
      <c r="FD36" s="523"/>
      <c r="FE36" s="523"/>
      <c r="FF36" s="523"/>
      <c r="FG36" s="523"/>
      <c r="FH36" s="523"/>
      <c r="FI36" s="523"/>
      <c r="FJ36" s="523"/>
      <c r="FK36" s="523"/>
      <c r="FL36" s="523"/>
      <c r="FM36" s="523"/>
      <c r="FN36" s="523"/>
      <c r="FO36" s="523"/>
      <c r="FP36" s="523"/>
      <c r="FQ36" s="523"/>
      <c r="FR36" s="523"/>
      <c r="FS36" s="523"/>
      <c r="FT36" s="523"/>
      <c r="FU36" s="523"/>
      <c r="FV36" s="523"/>
      <c r="FW36" s="523"/>
      <c r="FX36" s="523"/>
      <c r="FY36" s="523"/>
      <c r="FZ36" s="523"/>
      <c r="GA36" s="523"/>
      <c r="GB36" s="523"/>
      <c r="GC36" s="523"/>
      <c r="GD36" s="523"/>
      <c r="GE36" s="523"/>
      <c r="GF36" s="523"/>
      <c r="GG36" s="523"/>
      <c r="GH36" s="523"/>
      <c r="GI36" s="523"/>
      <c r="GJ36" s="523"/>
      <c r="GK36" s="523"/>
      <c r="GL36" s="523"/>
      <c r="GM36" s="523"/>
      <c r="GN36" s="523"/>
      <c r="GO36" s="523"/>
      <c r="GP36" s="523"/>
      <c r="GQ36" s="523"/>
      <c r="GR36" s="523"/>
      <c r="GS36" s="523"/>
      <c r="GT36" s="523"/>
      <c r="GU36" s="523"/>
      <c r="GV36" s="523"/>
      <c r="GW36" s="523"/>
      <c r="GX36" s="523"/>
      <c r="GY36" s="523"/>
      <c r="GZ36" s="523"/>
      <c r="HA36" s="523"/>
      <c r="HB36" s="523"/>
      <c r="HC36" s="523"/>
      <c r="HD36" s="523"/>
      <c r="HE36" s="523"/>
      <c r="HF36" s="523"/>
      <c r="HG36" s="523"/>
      <c r="HH36" s="523"/>
      <c r="HI36" s="523"/>
      <c r="HJ36" s="523"/>
      <c r="HK36" s="523"/>
      <c r="HL36" s="523"/>
      <c r="HM36" s="523"/>
      <c r="HN36" s="523"/>
      <c r="HO36" s="523"/>
      <c r="HP36" s="523"/>
      <c r="HQ36" s="523"/>
      <c r="HR36" s="523"/>
      <c r="HS36" s="523"/>
      <c r="HT36" s="523"/>
      <c r="HU36" s="523"/>
      <c r="HV36" s="523"/>
      <c r="HW36" s="523"/>
      <c r="HX36" s="523"/>
      <c r="HY36" s="523"/>
      <c r="HZ36" s="523"/>
      <c r="IA36" s="523"/>
      <c r="IB36" s="523"/>
      <c r="IC36" s="523"/>
      <c r="ID36" s="523"/>
      <c r="IE36" s="523"/>
      <c r="IF36" s="523"/>
      <c r="IG36" s="523"/>
      <c r="IH36" s="523"/>
      <c r="II36" s="523"/>
      <c r="IJ36" s="523"/>
      <c r="IK36" s="523"/>
      <c r="IL36" s="523"/>
      <c r="IM36" s="523"/>
      <c r="IN36" s="523"/>
      <c r="IO36" s="523"/>
      <c r="IP36" s="523"/>
      <c r="IQ36" s="523"/>
      <c r="IR36" s="523"/>
      <c r="IS36" s="523"/>
      <c r="IT36" s="523"/>
      <c r="IU36" s="523"/>
      <c r="IV36" s="523"/>
      <c r="IW36" s="523"/>
      <c r="IX36" s="523"/>
      <c r="IY36" s="523"/>
      <c r="IZ36" s="523"/>
      <c r="JA36" s="523"/>
      <c r="JB36" s="523"/>
      <c r="JC36" s="523"/>
      <c r="JD36" s="523"/>
      <c r="JE36" s="523"/>
      <c r="JF36" s="523"/>
      <c r="JG36" s="523"/>
      <c r="JH36" s="523"/>
      <c r="JI36" s="523"/>
      <c r="JJ36" s="523"/>
      <c r="JK36" s="523"/>
      <c r="JL36" s="523"/>
      <c r="JM36" s="523"/>
      <c r="JN36" s="523"/>
      <c r="JO36" s="523"/>
      <c r="JP36" s="523"/>
      <c r="JQ36" s="523"/>
      <c r="JR36" s="523"/>
      <c r="JS36" s="523"/>
      <c r="JT36" s="523"/>
      <c r="JU36" s="523"/>
      <c r="JV36" s="523"/>
      <c r="JW36" s="523"/>
      <c r="JX36" s="523"/>
      <c r="JY36" s="523"/>
      <c r="JZ36" s="523"/>
      <c r="KA36" s="523"/>
      <c r="KB36" s="523"/>
      <c r="KC36" s="523"/>
      <c r="KD36" s="523"/>
      <c r="KE36" s="523"/>
      <c r="KF36" s="523"/>
      <c r="KG36" s="523"/>
      <c r="KH36" s="523"/>
      <c r="KI36" s="523"/>
      <c r="KJ36" s="523"/>
      <c r="KK36" s="523"/>
      <c r="KL36" s="523"/>
      <c r="KM36" s="523"/>
      <c r="KN36" s="523"/>
      <c r="KO36" s="523"/>
      <c r="KP36" s="523"/>
      <c r="KQ36" s="523"/>
      <c r="KR36" s="523"/>
      <c r="KS36" s="523"/>
      <c r="KT36" s="523"/>
      <c r="KU36" s="523"/>
      <c r="KV36" s="523"/>
      <c r="KW36" s="523"/>
      <c r="KX36" s="523"/>
      <c r="KY36" s="523"/>
      <c r="KZ36" s="523"/>
      <c r="LA36" s="523"/>
      <c r="LB36" s="523"/>
      <c r="LC36" s="523"/>
      <c r="LD36" s="523"/>
      <c r="LE36" s="523"/>
      <c r="LF36" s="523"/>
      <c r="LG36" s="523"/>
      <c r="LH36" s="523"/>
      <c r="LI36" s="523"/>
      <c r="LJ36" s="523"/>
      <c r="LK36" s="523"/>
      <c r="LL36" s="523"/>
      <c r="LM36" s="523"/>
      <c r="LN36" s="523"/>
      <c r="LO36" s="523"/>
      <c r="LP36" s="523"/>
      <c r="LQ36" s="523"/>
      <c r="LR36" s="523"/>
      <c r="LS36" s="523"/>
      <c r="LT36" s="523"/>
      <c r="LU36" s="523"/>
      <c r="LV36" s="523"/>
      <c r="LW36" s="523"/>
      <c r="LX36" s="523"/>
      <c r="LY36" s="523"/>
      <c r="LZ36" s="523"/>
      <c r="MA36" s="523"/>
      <c r="MB36" s="523"/>
      <c r="MC36" s="523"/>
      <c r="MD36" s="523"/>
      <c r="ME36" s="523"/>
      <c r="MF36" s="523"/>
      <c r="MG36" s="523"/>
      <c r="MH36" s="523"/>
      <c r="MI36" s="523"/>
      <c r="MJ36" s="523"/>
      <c r="MK36" s="523"/>
      <c r="ML36" s="523"/>
      <c r="MM36" s="523"/>
      <c r="MN36" s="523"/>
      <c r="MO36" s="523"/>
      <c r="MP36" s="523"/>
      <c r="MQ36" s="523"/>
      <c r="MR36" s="523"/>
      <c r="MS36" s="523"/>
      <c r="MT36" s="523"/>
      <c r="MU36" s="523"/>
      <c r="MV36" s="523"/>
      <c r="MW36" s="523"/>
      <c r="MX36" s="523"/>
      <c r="MY36" s="523"/>
      <c r="MZ36" s="523"/>
      <c r="NA36" s="523"/>
      <c r="NB36" s="523"/>
      <c r="NC36" s="523"/>
      <c r="ND36" s="523"/>
      <c r="NE36" s="523"/>
      <c r="NF36" s="523"/>
      <c r="NG36" s="523"/>
      <c r="NH36" s="523"/>
      <c r="NI36" s="523"/>
      <c r="NJ36" s="523"/>
      <c r="NK36" s="523"/>
      <c r="NL36" s="523"/>
      <c r="NM36" s="523"/>
      <c r="NN36" s="523"/>
      <c r="NO36" s="523"/>
      <c r="NP36" s="523"/>
      <c r="NQ36" s="523"/>
      <c r="NR36" s="523"/>
      <c r="NS36" s="523"/>
      <c r="NT36" s="523"/>
      <c r="NU36" s="523"/>
      <c r="NV36" s="523"/>
      <c r="NW36" s="523"/>
      <c r="NX36" s="523"/>
      <c r="NY36" s="523"/>
      <c r="NZ36" s="523"/>
      <c r="OA36" s="523"/>
      <c r="OB36" s="523"/>
      <c r="OC36" s="523"/>
      <c r="OD36" s="523"/>
      <c r="OE36" s="523"/>
      <c r="OF36" s="523"/>
      <c r="OG36" s="523"/>
      <c r="OH36" s="523"/>
      <c r="OI36" s="523"/>
      <c r="OJ36" s="523"/>
      <c r="OK36" s="523"/>
      <c r="OL36" s="523"/>
      <c r="OM36" s="523"/>
      <c r="ON36" s="523"/>
      <c r="OO36" s="523"/>
      <c r="OP36" s="523"/>
      <c r="OQ36" s="523"/>
      <c r="OR36" s="523"/>
      <c r="OS36" s="523"/>
      <c r="OT36" s="523"/>
      <c r="OU36" s="523"/>
      <c r="OV36" s="523"/>
      <c r="OW36" s="523"/>
      <c r="OX36" s="523"/>
      <c r="OY36" s="523"/>
      <c r="OZ36" s="523"/>
      <c r="PA36" s="523"/>
      <c r="PB36" s="523"/>
      <c r="PC36" s="523"/>
      <c r="PD36" s="523"/>
      <c r="PE36" s="523"/>
      <c r="PF36" s="523"/>
      <c r="PG36" s="523"/>
      <c r="PH36" s="523"/>
      <c r="PI36" s="523"/>
      <c r="PJ36" s="523"/>
      <c r="PK36" s="523"/>
      <c r="PL36" s="523"/>
      <c r="PM36" s="523"/>
      <c r="PN36" s="523"/>
      <c r="PO36" s="523"/>
      <c r="PP36" s="523"/>
      <c r="PQ36" s="523"/>
      <c r="PR36" s="523"/>
      <c r="PS36" s="523"/>
      <c r="PT36" s="523"/>
      <c r="PU36" s="523"/>
      <c r="PV36" s="523"/>
      <c r="PW36" s="523"/>
      <c r="PX36" s="523"/>
      <c r="PY36" s="523"/>
      <c r="PZ36" s="523"/>
      <c r="QA36" s="523"/>
      <c r="QB36" s="523"/>
      <c r="QC36" s="523"/>
      <c r="QD36" s="523"/>
      <c r="QE36" s="523"/>
      <c r="QF36" s="523"/>
      <c r="QG36" s="523"/>
      <c r="QH36" s="523"/>
      <c r="QI36" s="523"/>
      <c r="QJ36" s="523"/>
      <c r="QK36" s="523"/>
      <c r="QL36" s="523"/>
      <c r="QM36" s="523"/>
      <c r="QN36" s="523"/>
      <c r="QO36" s="523"/>
      <c r="QP36" s="523"/>
      <c r="QQ36" s="523"/>
      <c r="QR36" s="523"/>
      <c r="QS36" s="523"/>
      <c r="QT36" s="523"/>
      <c r="QU36" s="523"/>
      <c r="QV36" s="523"/>
      <c r="QW36" s="523"/>
      <c r="QX36" s="523"/>
      <c r="QY36" s="523"/>
      <c r="QZ36" s="523"/>
      <c r="RA36" s="523"/>
      <c r="RB36" s="523"/>
      <c r="RC36" s="523"/>
      <c r="RD36" s="523"/>
      <c r="RE36" s="523"/>
      <c r="RF36" s="523"/>
      <c r="RG36" s="523"/>
      <c r="RH36" s="523"/>
      <c r="RI36" s="523"/>
      <c r="RJ36" s="523"/>
      <c r="RK36" s="523"/>
      <c r="RL36" s="523"/>
      <c r="RM36" s="523"/>
      <c r="RN36" s="523"/>
      <c r="RO36" s="523"/>
      <c r="RP36" s="523"/>
      <c r="RQ36" s="523"/>
      <c r="RR36" s="523"/>
      <c r="RS36" s="523"/>
      <c r="RT36" s="523"/>
      <c r="RU36" s="523"/>
      <c r="RV36" s="523"/>
      <c r="RW36" s="523"/>
      <c r="RX36" s="523"/>
      <c r="RY36" s="523"/>
      <c r="RZ36" s="523"/>
      <c r="SA36" s="523"/>
      <c r="SB36" s="523"/>
      <c r="SC36" s="523"/>
      <c r="SD36" s="523"/>
      <c r="SE36" s="523"/>
      <c r="SF36" s="523"/>
      <c r="SG36" s="523"/>
      <c r="SH36" s="523"/>
      <c r="SI36" s="523"/>
      <c r="SJ36" s="523"/>
      <c r="SK36" s="523"/>
      <c r="SL36" s="523"/>
      <c r="SM36" s="523"/>
      <c r="SN36" s="523"/>
      <c r="SO36" s="523"/>
      <c r="SP36" s="523"/>
      <c r="SQ36" s="523"/>
      <c r="SR36" s="523"/>
      <c r="SS36" s="523"/>
      <c r="ST36" s="523"/>
      <c r="SU36" s="523"/>
      <c r="SV36" s="523"/>
      <c r="SW36" s="523"/>
      <c r="SX36" s="523"/>
      <c r="SY36" s="523"/>
      <c r="SZ36" s="523"/>
      <c r="TA36" s="523"/>
      <c r="TB36" s="523"/>
      <c r="TC36" s="523"/>
    </row>
    <row r="37" spans="1:523" s="524" customFormat="1">
      <c r="A37" s="196" t="s">
        <v>864</v>
      </c>
      <c r="B37" s="449" t="s">
        <v>516</v>
      </c>
      <c r="C37" s="549" t="s">
        <v>995</v>
      </c>
      <c r="D37" s="554" t="s">
        <v>661</v>
      </c>
      <c r="E37" s="555" t="s">
        <v>662</v>
      </c>
      <c r="F37" s="546" t="s">
        <v>893</v>
      </c>
      <c r="G37" s="540" t="s">
        <v>893</v>
      </c>
      <c r="H37" s="541" t="s">
        <v>1020</v>
      </c>
      <c r="I37" s="541" t="s">
        <v>981</v>
      </c>
      <c r="J37" s="542" t="s">
        <v>1021</v>
      </c>
      <c r="K37" s="551">
        <v>2607901</v>
      </c>
      <c r="L37" s="439">
        <v>3500</v>
      </c>
      <c r="M37" s="519"/>
      <c r="N37" s="523"/>
      <c r="O37" s="523"/>
      <c r="P37" s="523"/>
      <c r="Q37" s="523"/>
      <c r="R37" s="523"/>
      <c r="S37" s="523"/>
      <c r="T37" s="523"/>
      <c r="U37" s="523"/>
      <c r="V37" s="523"/>
      <c r="W37" s="523"/>
      <c r="X37" s="523"/>
      <c r="Y37" s="523"/>
      <c r="Z37" s="523"/>
      <c r="AA37" s="523"/>
      <c r="AB37" s="523"/>
      <c r="AC37" s="523"/>
      <c r="AD37" s="523"/>
      <c r="AE37" s="523"/>
      <c r="AF37" s="523"/>
      <c r="AG37" s="523"/>
      <c r="AH37" s="523"/>
      <c r="AI37" s="523"/>
      <c r="AJ37" s="523"/>
      <c r="AK37" s="523"/>
      <c r="AL37" s="523"/>
      <c r="AM37" s="523"/>
      <c r="AN37" s="523"/>
      <c r="AO37" s="523"/>
      <c r="AP37" s="523"/>
      <c r="AQ37" s="523"/>
      <c r="AR37" s="523"/>
      <c r="AS37" s="523"/>
      <c r="AT37" s="523"/>
      <c r="AU37" s="523"/>
      <c r="AV37" s="523"/>
      <c r="AW37" s="523"/>
      <c r="AX37" s="523"/>
      <c r="AY37" s="523"/>
      <c r="AZ37" s="523"/>
      <c r="BA37" s="523"/>
      <c r="BB37" s="523"/>
      <c r="BC37" s="523"/>
      <c r="BD37" s="523"/>
      <c r="BE37" s="523"/>
      <c r="BF37" s="523"/>
      <c r="BG37" s="523"/>
      <c r="BH37" s="523"/>
      <c r="BI37" s="523"/>
      <c r="BJ37" s="523"/>
      <c r="BK37" s="523"/>
      <c r="BL37" s="523"/>
      <c r="BM37" s="523"/>
      <c r="BN37" s="523"/>
      <c r="BO37" s="523"/>
      <c r="BP37" s="523"/>
      <c r="BQ37" s="523"/>
      <c r="BR37" s="523"/>
      <c r="BS37" s="523"/>
      <c r="BT37" s="523"/>
      <c r="BU37" s="523"/>
      <c r="BV37" s="523"/>
      <c r="BW37" s="523"/>
      <c r="BX37" s="523"/>
      <c r="BY37" s="523"/>
      <c r="BZ37" s="523"/>
      <c r="CA37" s="523"/>
      <c r="CB37" s="523"/>
      <c r="CC37" s="523"/>
      <c r="CD37" s="523"/>
      <c r="CE37" s="523"/>
      <c r="CF37" s="523"/>
      <c r="CG37" s="523"/>
      <c r="CH37" s="523"/>
      <c r="CI37" s="523"/>
      <c r="CJ37" s="523"/>
      <c r="CK37" s="523"/>
      <c r="CL37" s="523"/>
      <c r="CM37" s="523"/>
      <c r="CN37" s="523"/>
      <c r="CO37" s="523"/>
      <c r="CP37" s="523"/>
      <c r="CQ37" s="523"/>
      <c r="CR37" s="523"/>
      <c r="CS37" s="523"/>
      <c r="CT37" s="523"/>
      <c r="CU37" s="523"/>
      <c r="CV37" s="523"/>
      <c r="CW37" s="523"/>
      <c r="CX37" s="523"/>
      <c r="CY37" s="523"/>
      <c r="CZ37" s="523"/>
      <c r="DA37" s="523"/>
      <c r="DB37" s="523"/>
      <c r="DC37" s="523"/>
      <c r="DD37" s="523"/>
      <c r="DE37" s="523"/>
      <c r="DF37" s="523"/>
      <c r="DG37" s="523"/>
      <c r="DH37" s="523"/>
      <c r="DI37" s="523"/>
      <c r="DJ37" s="523"/>
      <c r="DK37" s="523"/>
      <c r="DL37" s="523"/>
      <c r="DM37" s="523"/>
      <c r="DN37" s="523"/>
      <c r="DO37" s="523"/>
      <c r="DP37" s="523"/>
      <c r="DQ37" s="523"/>
      <c r="DR37" s="523"/>
      <c r="DS37" s="523"/>
      <c r="DT37" s="523"/>
      <c r="DU37" s="523"/>
      <c r="DV37" s="523"/>
      <c r="DW37" s="523"/>
      <c r="DX37" s="523"/>
      <c r="DY37" s="523"/>
      <c r="DZ37" s="523"/>
      <c r="EA37" s="523"/>
      <c r="EB37" s="523"/>
      <c r="EC37" s="523"/>
      <c r="ED37" s="523"/>
      <c r="EE37" s="523"/>
      <c r="EF37" s="523"/>
      <c r="EG37" s="523"/>
      <c r="EH37" s="523"/>
      <c r="EI37" s="523"/>
      <c r="EJ37" s="523"/>
      <c r="EK37" s="523"/>
      <c r="EL37" s="523"/>
      <c r="EM37" s="523"/>
      <c r="EN37" s="523"/>
      <c r="EO37" s="523"/>
      <c r="EP37" s="523"/>
      <c r="EQ37" s="523"/>
      <c r="ER37" s="523"/>
      <c r="ES37" s="523"/>
      <c r="ET37" s="523"/>
      <c r="EU37" s="523"/>
      <c r="EV37" s="523"/>
      <c r="EW37" s="523"/>
      <c r="EX37" s="523"/>
      <c r="EY37" s="523"/>
      <c r="EZ37" s="523"/>
      <c r="FA37" s="523"/>
      <c r="FB37" s="523"/>
      <c r="FC37" s="523"/>
      <c r="FD37" s="523"/>
      <c r="FE37" s="523"/>
      <c r="FF37" s="523"/>
      <c r="FG37" s="523"/>
      <c r="FH37" s="523"/>
      <c r="FI37" s="523"/>
      <c r="FJ37" s="523"/>
      <c r="FK37" s="523"/>
      <c r="FL37" s="523"/>
      <c r="FM37" s="523"/>
      <c r="FN37" s="523"/>
      <c r="FO37" s="523"/>
      <c r="FP37" s="523"/>
      <c r="FQ37" s="523"/>
      <c r="FR37" s="523"/>
      <c r="FS37" s="523"/>
      <c r="FT37" s="523"/>
      <c r="FU37" s="523"/>
      <c r="FV37" s="523"/>
      <c r="FW37" s="523"/>
      <c r="FX37" s="523"/>
      <c r="FY37" s="523"/>
      <c r="FZ37" s="523"/>
      <c r="GA37" s="523"/>
      <c r="GB37" s="523"/>
      <c r="GC37" s="523"/>
      <c r="GD37" s="523"/>
      <c r="GE37" s="523"/>
      <c r="GF37" s="523"/>
      <c r="GG37" s="523"/>
      <c r="GH37" s="523"/>
      <c r="GI37" s="523"/>
      <c r="GJ37" s="523"/>
      <c r="GK37" s="523"/>
      <c r="GL37" s="523"/>
      <c r="GM37" s="523"/>
      <c r="GN37" s="523"/>
      <c r="GO37" s="523"/>
      <c r="GP37" s="523"/>
      <c r="GQ37" s="523"/>
      <c r="GR37" s="523"/>
      <c r="GS37" s="523"/>
      <c r="GT37" s="523"/>
      <c r="GU37" s="523"/>
      <c r="GV37" s="523"/>
      <c r="GW37" s="523"/>
      <c r="GX37" s="523"/>
      <c r="GY37" s="523"/>
      <c r="GZ37" s="523"/>
      <c r="HA37" s="523"/>
      <c r="HB37" s="523"/>
      <c r="HC37" s="523"/>
      <c r="HD37" s="523"/>
      <c r="HE37" s="523"/>
      <c r="HF37" s="523"/>
      <c r="HG37" s="523"/>
      <c r="HH37" s="523"/>
      <c r="HI37" s="523"/>
      <c r="HJ37" s="523"/>
      <c r="HK37" s="523"/>
      <c r="HL37" s="523"/>
      <c r="HM37" s="523"/>
      <c r="HN37" s="523"/>
      <c r="HO37" s="523"/>
      <c r="HP37" s="523"/>
      <c r="HQ37" s="523"/>
      <c r="HR37" s="523"/>
      <c r="HS37" s="523"/>
      <c r="HT37" s="523"/>
      <c r="HU37" s="523"/>
      <c r="HV37" s="523"/>
      <c r="HW37" s="523"/>
      <c r="HX37" s="523"/>
      <c r="HY37" s="523"/>
      <c r="HZ37" s="523"/>
      <c r="IA37" s="523"/>
      <c r="IB37" s="523"/>
      <c r="IC37" s="523"/>
      <c r="ID37" s="523"/>
      <c r="IE37" s="523"/>
      <c r="IF37" s="523"/>
      <c r="IG37" s="523"/>
      <c r="IH37" s="523"/>
      <c r="II37" s="523"/>
      <c r="IJ37" s="523"/>
      <c r="IK37" s="523"/>
      <c r="IL37" s="523"/>
      <c r="IM37" s="523"/>
      <c r="IN37" s="523"/>
      <c r="IO37" s="523"/>
      <c r="IP37" s="523"/>
      <c r="IQ37" s="523"/>
      <c r="IR37" s="523"/>
      <c r="IS37" s="523"/>
      <c r="IT37" s="523"/>
      <c r="IU37" s="523"/>
      <c r="IV37" s="523"/>
      <c r="IW37" s="523"/>
      <c r="IX37" s="523"/>
      <c r="IY37" s="523"/>
      <c r="IZ37" s="523"/>
      <c r="JA37" s="523"/>
      <c r="JB37" s="523"/>
      <c r="JC37" s="523"/>
      <c r="JD37" s="523"/>
      <c r="JE37" s="523"/>
      <c r="JF37" s="523"/>
      <c r="JG37" s="523"/>
      <c r="JH37" s="523"/>
      <c r="JI37" s="523"/>
      <c r="JJ37" s="523"/>
      <c r="JK37" s="523"/>
      <c r="JL37" s="523"/>
      <c r="JM37" s="523"/>
      <c r="JN37" s="523"/>
      <c r="JO37" s="523"/>
      <c r="JP37" s="523"/>
      <c r="JQ37" s="523"/>
      <c r="JR37" s="523"/>
      <c r="JS37" s="523"/>
      <c r="JT37" s="523"/>
      <c r="JU37" s="523"/>
      <c r="JV37" s="523"/>
      <c r="JW37" s="523"/>
      <c r="JX37" s="523"/>
      <c r="JY37" s="523"/>
      <c r="JZ37" s="523"/>
      <c r="KA37" s="523"/>
      <c r="KB37" s="523"/>
      <c r="KC37" s="523"/>
      <c r="KD37" s="523"/>
      <c r="KE37" s="523"/>
      <c r="KF37" s="523"/>
      <c r="KG37" s="523"/>
      <c r="KH37" s="523"/>
      <c r="KI37" s="523"/>
      <c r="KJ37" s="523"/>
      <c r="KK37" s="523"/>
      <c r="KL37" s="523"/>
      <c r="KM37" s="523"/>
      <c r="KN37" s="523"/>
      <c r="KO37" s="523"/>
      <c r="KP37" s="523"/>
      <c r="KQ37" s="523"/>
      <c r="KR37" s="523"/>
      <c r="KS37" s="523"/>
      <c r="KT37" s="523"/>
      <c r="KU37" s="523"/>
      <c r="KV37" s="523"/>
      <c r="KW37" s="523"/>
      <c r="KX37" s="523"/>
      <c r="KY37" s="523"/>
      <c r="KZ37" s="523"/>
      <c r="LA37" s="523"/>
      <c r="LB37" s="523"/>
      <c r="LC37" s="523"/>
      <c r="LD37" s="523"/>
      <c r="LE37" s="523"/>
      <c r="LF37" s="523"/>
      <c r="LG37" s="523"/>
      <c r="LH37" s="523"/>
      <c r="LI37" s="523"/>
      <c r="LJ37" s="523"/>
      <c r="LK37" s="523"/>
      <c r="LL37" s="523"/>
      <c r="LM37" s="523"/>
      <c r="LN37" s="523"/>
      <c r="LO37" s="523"/>
      <c r="LP37" s="523"/>
      <c r="LQ37" s="523"/>
      <c r="LR37" s="523"/>
      <c r="LS37" s="523"/>
      <c r="LT37" s="523"/>
      <c r="LU37" s="523"/>
      <c r="LV37" s="523"/>
      <c r="LW37" s="523"/>
      <c r="LX37" s="523"/>
      <c r="LY37" s="523"/>
      <c r="LZ37" s="523"/>
      <c r="MA37" s="523"/>
      <c r="MB37" s="523"/>
      <c r="MC37" s="523"/>
      <c r="MD37" s="523"/>
      <c r="ME37" s="523"/>
      <c r="MF37" s="523"/>
      <c r="MG37" s="523"/>
      <c r="MH37" s="523"/>
      <c r="MI37" s="523"/>
      <c r="MJ37" s="523"/>
      <c r="MK37" s="523"/>
      <c r="ML37" s="523"/>
      <c r="MM37" s="523"/>
      <c r="MN37" s="523"/>
      <c r="MO37" s="523"/>
      <c r="MP37" s="523"/>
      <c r="MQ37" s="523"/>
      <c r="MR37" s="523"/>
      <c r="MS37" s="523"/>
      <c r="MT37" s="523"/>
      <c r="MU37" s="523"/>
      <c r="MV37" s="523"/>
      <c r="MW37" s="523"/>
      <c r="MX37" s="523"/>
      <c r="MY37" s="523"/>
      <c r="MZ37" s="523"/>
      <c r="NA37" s="523"/>
      <c r="NB37" s="523"/>
      <c r="NC37" s="523"/>
      <c r="ND37" s="523"/>
      <c r="NE37" s="523"/>
      <c r="NF37" s="523"/>
      <c r="NG37" s="523"/>
      <c r="NH37" s="523"/>
      <c r="NI37" s="523"/>
      <c r="NJ37" s="523"/>
      <c r="NK37" s="523"/>
      <c r="NL37" s="523"/>
      <c r="NM37" s="523"/>
      <c r="NN37" s="523"/>
      <c r="NO37" s="523"/>
      <c r="NP37" s="523"/>
      <c r="NQ37" s="523"/>
      <c r="NR37" s="523"/>
      <c r="NS37" s="523"/>
      <c r="NT37" s="523"/>
      <c r="NU37" s="523"/>
      <c r="NV37" s="523"/>
      <c r="NW37" s="523"/>
      <c r="NX37" s="523"/>
      <c r="NY37" s="523"/>
      <c r="NZ37" s="523"/>
      <c r="OA37" s="523"/>
      <c r="OB37" s="523"/>
      <c r="OC37" s="523"/>
      <c r="OD37" s="523"/>
      <c r="OE37" s="523"/>
      <c r="OF37" s="523"/>
      <c r="OG37" s="523"/>
      <c r="OH37" s="523"/>
      <c r="OI37" s="523"/>
      <c r="OJ37" s="523"/>
      <c r="OK37" s="523"/>
      <c r="OL37" s="523"/>
      <c r="OM37" s="523"/>
      <c r="ON37" s="523"/>
      <c r="OO37" s="523"/>
      <c r="OP37" s="523"/>
      <c r="OQ37" s="523"/>
      <c r="OR37" s="523"/>
      <c r="OS37" s="523"/>
      <c r="OT37" s="523"/>
      <c r="OU37" s="523"/>
      <c r="OV37" s="523"/>
      <c r="OW37" s="523"/>
      <c r="OX37" s="523"/>
      <c r="OY37" s="523"/>
      <c r="OZ37" s="523"/>
      <c r="PA37" s="523"/>
      <c r="PB37" s="523"/>
      <c r="PC37" s="523"/>
      <c r="PD37" s="523"/>
      <c r="PE37" s="523"/>
      <c r="PF37" s="523"/>
      <c r="PG37" s="523"/>
      <c r="PH37" s="523"/>
      <c r="PI37" s="523"/>
      <c r="PJ37" s="523"/>
      <c r="PK37" s="523"/>
      <c r="PL37" s="523"/>
      <c r="PM37" s="523"/>
      <c r="PN37" s="523"/>
      <c r="PO37" s="523"/>
      <c r="PP37" s="523"/>
      <c r="PQ37" s="523"/>
      <c r="PR37" s="523"/>
      <c r="PS37" s="523"/>
      <c r="PT37" s="523"/>
      <c r="PU37" s="523"/>
      <c r="PV37" s="523"/>
      <c r="PW37" s="523"/>
      <c r="PX37" s="523"/>
      <c r="PY37" s="523"/>
      <c r="PZ37" s="523"/>
      <c r="QA37" s="523"/>
      <c r="QB37" s="523"/>
      <c r="QC37" s="523"/>
      <c r="QD37" s="523"/>
      <c r="QE37" s="523"/>
      <c r="QF37" s="523"/>
      <c r="QG37" s="523"/>
      <c r="QH37" s="523"/>
      <c r="QI37" s="523"/>
      <c r="QJ37" s="523"/>
      <c r="QK37" s="523"/>
      <c r="QL37" s="523"/>
      <c r="QM37" s="523"/>
      <c r="QN37" s="523"/>
      <c r="QO37" s="523"/>
      <c r="QP37" s="523"/>
      <c r="QQ37" s="523"/>
      <c r="QR37" s="523"/>
      <c r="QS37" s="523"/>
      <c r="QT37" s="523"/>
      <c r="QU37" s="523"/>
      <c r="QV37" s="523"/>
      <c r="QW37" s="523"/>
      <c r="QX37" s="523"/>
      <c r="QY37" s="523"/>
      <c r="QZ37" s="523"/>
      <c r="RA37" s="523"/>
      <c r="RB37" s="523"/>
      <c r="RC37" s="523"/>
      <c r="RD37" s="523"/>
      <c r="RE37" s="523"/>
      <c r="RF37" s="523"/>
      <c r="RG37" s="523"/>
      <c r="RH37" s="523"/>
      <c r="RI37" s="523"/>
      <c r="RJ37" s="523"/>
      <c r="RK37" s="523"/>
      <c r="RL37" s="523"/>
      <c r="RM37" s="523"/>
      <c r="RN37" s="523"/>
      <c r="RO37" s="523"/>
      <c r="RP37" s="523"/>
      <c r="RQ37" s="523"/>
      <c r="RR37" s="523"/>
      <c r="RS37" s="523"/>
      <c r="RT37" s="523"/>
      <c r="RU37" s="523"/>
      <c r="RV37" s="523"/>
      <c r="RW37" s="523"/>
      <c r="RX37" s="523"/>
      <c r="RY37" s="523"/>
      <c r="RZ37" s="523"/>
      <c r="SA37" s="523"/>
      <c r="SB37" s="523"/>
      <c r="SC37" s="523"/>
      <c r="SD37" s="523"/>
      <c r="SE37" s="523"/>
      <c r="SF37" s="523"/>
      <c r="SG37" s="523"/>
      <c r="SH37" s="523"/>
      <c r="SI37" s="523"/>
      <c r="SJ37" s="523"/>
      <c r="SK37" s="523"/>
      <c r="SL37" s="523"/>
      <c r="SM37" s="523"/>
      <c r="SN37" s="523"/>
      <c r="SO37" s="523"/>
      <c r="SP37" s="523"/>
      <c r="SQ37" s="523"/>
      <c r="SR37" s="523"/>
      <c r="SS37" s="523"/>
      <c r="ST37" s="523"/>
      <c r="SU37" s="523"/>
      <c r="SV37" s="523"/>
      <c r="SW37" s="523"/>
      <c r="SX37" s="523"/>
      <c r="SY37" s="523"/>
      <c r="SZ37" s="523"/>
      <c r="TA37" s="523"/>
      <c r="TB37" s="523"/>
      <c r="TC37" s="523"/>
    </row>
    <row r="38" spans="1:523" s="524" customFormat="1">
      <c r="A38" s="196" t="s">
        <v>864</v>
      </c>
      <c r="B38" s="449" t="s">
        <v>516</v>
      </c>
      <c r="C38" s="554" t="s">
        <v>968</v>
      </c>
      <c r="D38" s="554" t="s">
        <v>663</v>
      </c>
      <c r="E38" s="555" t="s">
        <v>664</v>
      </c>
      <c r="F38" s="546" t="s">
        <v>893</v>
      </c>
      <c r="G38" s="540" t="s">
        <v>893</v>
      </c>
      <c r="H38" s="541" t="s">
        <v>1022</v>
      </c>
      <c r="I38" s="541" t="s">
        <v>1023</v>
      </c>
      <c r="J38" s="542" t="s">
        <v>1024</v>
      </c>
      <c r="K38" s="551">
        <v>2602902</v>
      </c>
      <c r="L38" s="439">
        <v>2992</v>
      </c>
      <c r="M38" s="519"/>
      <c r="N38" s="523"/>
      <c r="O38" s="523"/>
      <c r="P38" s="523"/>
      <c r="Q38" s="523"/>
      <c r="R38" s="523"/>
      <c r="S38" s="523"/>
      <c r="T38" s="523"/>
      <c r="U38" s="523"/>
      <c r="V38" s="523"/>
      <c r="W38" s="523"/>
      <c r="X38" s="523"/>
      <c r="Y38" s="523"/>
      <c r="Z38" s="523"/>
      <c r="AA38" s="523"/>
      <c r="AB38" s="523"/>
      <c r="AC38" s="523"/>
      <c r="AD38" s="523"/>
      <c r="AE38" s="523"/>
      <c r="AF38" s="523"/>
      <c r="AG38" s="523"/>
      <c r="AH38" s="523"/>
      <c r="AI38" s="523"/>
      <c r="AJ38" s="523"/>
      <c r="AK38" s="523"/>
      <c r="AL38" s="523"/>
      <c r="AM38" s="523"/>
      <c r="AN38" s="523"/>
      <c r="AO38" s="523"/>
      <c r="AP38" s="523"/>
      <c r="AQ38" s="523"/>
      <c r="AR38" s="523"/>
      <c r="AS38" s="523"/>
      <c r="AT38" s="523"/>
      <c r="AU38" s="523"/>
      <c r="AV38" s="523"/>
      <c r="AW38" s="523"/>
      <c r="AX38" s="523"/>
      <c r="AY38" s="523"/>
      <c r="AZ38" s="523"/>
      <c r="BA38" s="523"/>
      <c r="BB38" s="523"/>
      <c r="BC38" s="523"/>
      <c r="BD38" s="523"/>
      <c r="BE38" s="523"/>
      <c r="BF38" s="523"/>
      <c r="BG38" s="523"/>
      <c r="BH38" s="523"/>
      <c r="BI38" s="523"/>
      <c r="BJ38" s="523"/>
      <c r="BK38" s="523"/>
      <c r="BL38" s="523"/>
      <c r="BM38" s="523"/>
      <c r="BN38" s="523"/>
      <c r="BO38" s="523"/>
      <c r="BP38" s="523"/>
      <c r="BQ38" s="523"/>
      <c r="BR38" s="523"/>
      <c r="BS38" s="523"/>
      <c r="BT38" s="523"/>
      <c r="BU38" s="523"/>
      <c r="BV38" s="523"/>
      <c r="BW38" s="523"/>
      <c r="BX38" s="523"/>
      <c r="BY38" s="523"/>
      <c r="BZ38" s="523"/>
      <c r="CA38" s="523"/>
      <c r="CB38" s="523"/>
      <c r="CC38" s="523"/>
      <c r="CD38" s="523"/>
      <c r="CE38" s="523"/>
      <c r="CF38" s="523"/>
      <c r="CG38" s="523"/>
      <c r="CH38" s="523"/>
      <c r="CI38" s="523"/>
      <c r="CJ38" s="523"/>
      <c r="CK38" s="523"/>
      <c r="CL38" s="523"/>
      <c r="CM38" s="523"/>
      <c r="CN38" s="523"/>
      <c r="CO38" s="523"/>
      <c r="CP38" s="523"/>
      <c r="CQ38" s="523"/>
      <c r="CR38" s="523"/>
      <c r="CS38" s="523"/>
      <c r="CT38" s="523"/>
      <c r="CU38" s="523"/>
      <c r="CV38" s="523"/>
      <c r="CW38" s="523"/>
      <c r="CX38" s="523"/>
      <c r="CY38" s="523"/>
      <c r="CZ38" s="523"/>
      <c r="DA38" s="523"/>
      <c r="DB38" s="523"/>
      <c r="DC38" s="523"/>
      <c r="DD38" s="523"/>
      <c r="DE38" s="523"/>
      <c r="DF38" s="523"/>
      <c r="DG38" s="523"/>
      <c r="DH38" s="523"/>
      <c r="DI38" s="523"/>
      <c r="DJ38" s="523"/>
      <c r="DK38" s="523"/>
      <c r="DL38" s="523"/>
      <c r="DM38" s="523"/>
      <c r="DN38" s="523"/>
      <c r="DO38" s="523"/>
      <c r="DP38" s="523"/>
      <c r="DQ38" s="523"/>
      <c r="DR38" s="523"/>
      <c r="DS38" s="523"/>
      <c r="DT38" s="523"/>
      <c r="DU38" s="523"/>
      <c r="DV38" s="523"/>
      <c r="DW38" s="523"/>
      <c r="DX38" s="523"/>
      <c r="DY38" s="523"/>
      <c r="DZ38" s="523"/>
      <c r="EA38" s="523"/>
      <c r="EB38" s="523"/>
      <c r="EC38" s="523"/>
      <c r="ED38" s="523"/>
      <c r="EE38" s="523"/>
      <c r="EF38" s="523"/>
      <c r="EG38" s="523"/>
      <c r="EH38" s="523"/>
      <c r="EI38" s="523"/>
      <c r="EJ38" s="523"/>
      <c r="EK38" s="523"/>
      <c r="EL38" s="523"/>
      <c r="EM38" s="523"/>
      <c r="EN38" s="523"/>
      <c r="EO38" s="523"/>
      <c r="EP38" s="523"/>
      <c r="EQ38" s="523"/>
      <c r="ER38" s="523"/>
      <c r="ES38" s="523"/>
      <c r="ET38" s="523"/>
      <c r="EU38" s="523"/>
      <c r="EV38" s="523"/>
      <c r="EW38" s="523"/>
      <c r="EX38" s="523"/>
      <c r="EY38" s="523"/>
      <c r="EZ38" s="523"/>
      <c r="FA38" s="523"/>
      <c r="FB38" s="523"/>
      <c r="FC38" s="523"/>
      <c r="FD38" s="523"/>
      <c r="FE38" s="523"/>
      <c r="FF38" s="523"/>
      <c r="FG38" s="523"/>
      <c r="FH38" s="523"/>
      <c r="FI38" s="523"/>
      <c r="FJ38" s="523"/>
      <c r="FK38" s="523"/>
      <c r="FL38" s="523"/>
      <c r="FM38" s="523"/>
      <c r="FN38" s="523"/>
      <c r="FO38" s="523"/>
      <c r="FP38" s="523"/>
      <c r="FQ38" s="523"/>
      <c r="FR38" s="523"/>
      <c r="FS38" s="523"/>
      <c r="FT38" s="523"/>
      <c r="FU38" s="523"/>
      <c r="FV38" s="523"/>
      <c r="FW38" s="523"/>
      <c r="FX38" s="523"/>
      <c r="FY38" s="523"/>
      <c r="FZ38" s="523"/>
      <c r="GA38" s="523"/>
      <c r="GB38" s="523"/>
      <c r="GC38" s="523"/>
      <c r="GD38" s="523"/>
      <c r="GE38" s="523"/>
      <c r="GF38" s="523"/>
      <c r="GG38" s="523"/>
      <c r="GH38" s="523"/>
      <c r="GI38" s="523"/>
      <c r="GJ38" s="523"/>
      <c r="GK38" s="523"/>
      <c r="GL38" s="523"/>
      <c r="GM38" s="523"/>
      <c r="GN38" s="523"/>
      <c r="GO38" s="523"/>
      <c r="GP38" s="523"/>
      <c r="GQ38" s="523"/>
      <c r="GR38" s="523"/>
      <c r="GS38" s="523"/>
      <c r="GT38" s="523"/>
      <c r="GU38" s="523"/>
      <c r="GV38" s="523"/>
      <c r="GW38" s="523"/>
      <c r="GX38" s="523"/>
      <c r="GY38" s="523"/>
      <c r="GZ38" s="523"/>
      <c r="HA38" s="523"/>
      <c r="HB38" s="523"/>
      <c r="HC38" s="523"/>
      <c r="HD38" s="523"/>
      <c r="HE38" s="523"/>
      <c r="HF38" s="523"/>
      <c r="HG38" s="523"/>
      <c r="HH38" s="523"/>
      <c r="HI38" s="523"/>
      <c r="HJ38" s="523"/>
      <c r="HK38" s="523"/>
      <c r="HL38" s="523"/>
      <c r="HM38" s="523"/>
      <c r="HN38" s="523"/>
      <c r="HO38" s="523"/>
      <c r="HP38" s="523"/>
      <c r="HQ38" s="523"/>
      <c r="HR38" s="523"/>
      <c r="HS38" s="523"/>
      <c r="HT38" s="523"/>
      <c r="HU38" s="523"/>
      <c r="HV38" s="523"/>
      <c r="HW38" s="523"/>
      <c r="HX38" s="523"/>
      <c r="HY38" s="523"/>
      <c r="HZ38" s="523"/>
      <c r="IA38" s="523"/>
      <c r="IB38" s="523"/>
      <c r="IC38" s="523"/>
      <c r="ID38" s="523"/>
      <c r="IE38" s="523"/>
      <c r="IF38" s="523"/>
      <c r="IG38" s="523"/>
      <c r="IH38" s="523"/>
      <c r="II38" s="523"/>
      <c r="IJ38" s="523"/>
      <c r="IK38" s="523"/>
      <c r="IL38" s="523"/>
      <c r="IM38" s="523"/>
      <c r="IN38" s="523"/>
      <c r="IO38" s="523"/>
      <c r="IP38" s="523"/>
      <c r="IQ38" s="523"/>
      <c r="IR38" s="523"/>
      <c r="IS38" s="523"/>
      <c r="IT38" s="523"/>
      <c r="IU38" s="523"/>
      <c r="IV38" s="523"/>
      <c r="IW38" s="523"/>
      <c r="IX38" s="523"/>
      <c r="IY38" s="523"/>
      <c r="IZ38" s="523"/>
      <c r="JA38" s="523"/>
      <c r="JB38" s="523"/>
      <c r="JC38" s="523"/>
      <c r="JD38" s="523"/>
      <c r="JE38" s="523"/>
      <c r="JF38" s="523"/>
      <c r="JG38" s="523"/>
      <c r="JH38" s="523"/>
      <c r="JI38" s="523"/>
      <c r="JJ38" s="523"/>
      <c r="JK38" s="523"/>
      <c r="JL38" s="523"/>
      <c r="JM38" s="523"/>
      <c r="JN38" s="523"/>
      <c r="JO38" s="523"/>
      <c r="JP38" s="523"/>
      <c r="JQ38" s="523"/>
      <c r="JR38" s="523"/>
      <c r="JS38" s="523"/>
      <c r="JT38" s="523"/>
      <c r="JU38" s="523"/>
      <c r="JV38" s="523"/>
      <c r="JW38" s="523"/>
      <c r="JX38" s="523"/>
      <c r="JY38" s="523"/>
      <c r="JZ38" s="523"/>
      <c r="KA38" s="523"/>
      <c r="KB38" s="523"/>
      <c r="KC38" s="523"/>
      <c r="KD38" s="523"/>
      <c r="KE38" s="523"/>
      <c r="KF38" s="523"/>
      <c r="KG38" s="523"/>
      <c r="KH38" s="523"/>
      <c r="KI38" s="523"/>
      <c r="KJ38" s="523"/>
      <c r="KK38" s="523"/>
      <c r="KL38" s="523"/>
      <c r="KM38" s="523"/>
      <c r="KN38" s="523"/>
      <c r="KO38" s="523"/>
      <c r="KP38" s="523"/>
      <c r="KQ38" s="523"/>
      <c r="KR38" s="523"/>
      <c r="KS38" s="523"/>
      <c r="KT38" s="523"/>
      <c r="KU38" s="523"/>
      <c r="KV38" s="523"/>
      <c r="KW38" s="523"/>
      <c r="KX38" s="523"/>
      <c r="KY38" s="523"/>
      <c r="KZ38" s="523"/>
      <c r="LA38" s="523"/>
      <c r="LB38" s="523"/>
      <c r="LC38" s="523"/>
      <c r="LD38" s="523"/>
      <c r="LE38" s="523"/>
      <c r="LF38" s="523"/>
      <c r="LG38" s="523"/>
      <c r="LH38" s="523"/>
      <c r="LI38" s="523"/>
      <c r="LJ38" s="523"/>
      <c r="LK38" s="523"/>
      <c r="LL38" s="523"/>
      <c r="LM38" s="523"/>
      <c r="LN38" s="523"/>
      <c r="LO38" s="523"/>
      <c r="LP38" s="523"/>
      <c r="LQ38" s="523"/>
      <c r="LR38" s="523"/>
      <c r="LS38" s="523"/>
      <c r="LT38" s="523"/>
      <c r="LU38" s="523"/>
      <c r="LV38" s="523"/>
      <c r="LW38" s="523"/>
      <c r="LX38" s="523"/>
      <c r="LY38" s="523"/>
      <c r="LZ38" s="523"/>
      <c r="MA38" s="523"/>
      <c r="MB38" s="523"/>
      <c r="MC38" s="523"/>
      <c r="MD38" s="523"/>
      <c r="ME38" s="523"/>
      <c r="MF38" s="523"/>
      <c r="MG38" s="523"/>
      <c r="MH38" s="523"/>
      <c r="MI38" s="523"/>
      <c r="MJ38" s="523"/>
      <c r="MK38" s="523"/>
      <c r="ML38" s="523"/>
      <c r="MM38" s="523"/>
      <c r="MN38" s="523"/>
      <c r="MO38" s="523"/>
      <c r="MP38" s="523"/>
      <c r="MQ38" s="523"/>
      <c r="MR38" s="523"/>
      <c r="MS38" s="523"/>
      <c r="MT38" s="523"/>
      <c r="MU38" s="523"/>
      <c r="MV38" s="523"/>
      <c r="MW38" s="523"/>
      <c r="MX38" s="523"/>
      <c r="MY38" s="523"/>
      <c r="MZ38" s="523"/>
      <c r="NA38" s="523"/>
      <c r="NB38" s="523"/>
      <c r="NC38" s="523"/>
      <c r="ND38" s="523"/>
      <c r="NE38" s="523"/>
      <c r="NF38" s="523"/>
      <c r="NG38" s="523"/>
      <c r="NH38" s="523"/>
      <c r="NI38" s="523"/>
      <c r="NJ38" s="523"/>
      <c r="NK38" s="523"/>
      <c r="NL38" s="523"/>
      <c r="NM38" s="523"/>
      <c r="NN38" s="523"/>
      <c r="NO38" s="523"/>
      <c r="NP38" s="523"/>
      <c r="NQ38" s="523"/>
      <c r="NR38" s="523"/>
      <c r="NS38" s="523"/>
      <c r="NT38" s="523"/>
      <c r="NU38" s="523"/>
      <c r="NV38" s="523"/>
      <c r="NW38" s="523"/>
      <c r="NX38" s="523"/>
      <c r="NY38" s="523"/>
      <c r="NZ38" s="523"/>
      <c r="OA38" s="523"/>
      <c r="OB38" s="523"/>
      <c r="OC38" s="523"/>
      <c r="OD38" s="523"/>
      <c r="OE38" s="523"/>
      <c r="OF38" s="523"/>
      <c r="OG38" s="523"/>
      <c r="OH38" s="523"/>
      <c r="OI38" s="523"/>
      <c r="OJ38" s="523"/>
      <c r="OK38" s="523"/>
      <c r="OL38" s="523"/>
      <c r="OM38" s="523"/>
      <c r="ON38" s="523"/>
      <c r="OO38" s="523"/>
      <c r="OP38" s="523"/>
      <c r="OQ38" s="523"/>
      <c r="OR38" s="523"/>
      <c r="OS38" s="523"/>
      <c r="OT38" s="523"/>
      <c r="OU38" s="523"/>
      <c r="OV38" s="523"/>
      <c r="OW38" s="523"/>
      <c r="OX38" s="523"/>
      <c r="OY38" s="523"/>
      <c r="OZ38" s="523"/>
      <c r="PA38" s="523"/>
      <c r="PB38" s="523"/>
      <c r="PC38" s="523"/>
      <c r="PD38" s="523"/>
      <c r="PE38" s="523"/>
      <c r="PF38" s="523"/>
      <c r="PG38" s="523"/>
      <c r="PH38" s="523"/>
      <c r="PI38" s="523"/>
      <c r="PJ38" s="523"/>
      <c r="PK38" s="523"/>
      <c r="PL38" s="523"/>
      <c r="PM38" s="523"/>
      <c r="PN38" s="523"/>
      <c r="PO38" s="523"/>
      <c r="PP38" s="523"/>
      <c r="PQ38" s="523"/>
      <c r="PR38" s="523"/>
      <c r="PS38" s="523"/>
      <c r="PT38" s="523"/>
      <c r="PU38" s="523"/>
      <c r="PV38" s="523"/>
      <c r="PW38" s="523"/>
      <c r="PX38" s="523"/>
      <c r="PY38" s="523"/>
      <c r="PZ38" s="523"/>
      <c r="QA38" s="523"/>
      <c r="QB38" s="523"/>
      <c r="QC38" s="523"/>
      <c r="QD38" s="523"/>
      <c r="QE38" s="523"/>
      <c r="QF38" s="523"/>
      <c r="QG38" s="523"/>
      <c r="QH38" s="523"/>
      <c r="QI38" s="523"/>
      <c r="QJ38" s="523"/>
      <c r="QK38" s="523"/>
      <c r="QL38" s="523"/>
      <c r="QM38" s="523"/>
      <c r="QN38" s="523"/>
      <c r="QO38" s="523"/>
      <c r="QP38" s="523"/>
      <c r="QQ38" s="523"/>
      <c r="QR38" s="523"/>
      <c r="QS38" s="523"/>
      <c r="QT38" s="523"/>
      <c r="QU38" s="523"/>
      <c r="QV38" s="523"/>
      <c r="QW38" s="523"/>
      <c r="QX38" s="523"/>
      <c r="QY38" s="523"/>
      <c r="QZ38" s="523"/>
      <c r="RA38" s="523"/>
      <c r="RB38" s="523"/>
      <c r="RC38" s="523"/>
      <c r="RD38" s="523"/>
      <c r="RE38" s="523"/>
      <c r="RF38" s="523"/>
      <c r="RG38" s="523"/>
      <c r="RH38" s="523"/>
      <c r="RI38" s="523"/>
      <c r="RJ38" s="523"/>
      <c r="RK38" s="523"/>
      <c r="RL38" s="523"/>
      <c r="RM38" s="523"/>
      <c r="RN38" s="523"/>
      <c r="RO38" s="523"/>
      <c r="RP38" s="523"/>
      <c r="RQ38" s="523"/>
      <c r="RR38" s="523"/>
      <c r="RS38" s="523"/>
      <c r="RT38" s="523"/>
      <c r="RU38" s="523"/>
      <c r="RV38" s="523"/>
      <c r="RW38" s="523"/>
      <c r="RX38" s="523"/>
      <c r="RY38" s="523"/>
      <c r="RZ38" s="523"/>
      <c r="SA38" s="523"/>
      <c r="SB38" s="523"/>
      <c r="SC38" s="523"/>
      <c r="SD38" s="523"/>
      <c r="SE38" s="523"/>
      <c r="SF38" s="523"/>
      <c r="SG38" s="523"/>
      <c r="SH38" s="523"/>
      <c r="SI38" s="523"/>
      <c r="SJ38" s="523"/>
      <c r="SK38" s="523"/>
      <c r="SL38" s="523"/>
      <c r="SM38" s="523"/>
      <c r="SN38" s="523"/>
      <c r="SO38" s="523"/>
      <c r="SP38" s="523"/>
      <c r="SQ38" s="523"/>
      <c r="SR38" s="523"/>
      <c r="SS38" s="523"/>
      <c r="ST38" s="523"/>
      <c r="SU38" s="523"/>
      <c r="SV38" s="523"/>
      <c r="SW38" s="523"/>
      <c r="SX38" s="523"/>
      <c r="SY38" s="523"/>
      <c r="SZ38" s="523"/>
      <c r="TA38" s="523"/>
      <c r="TB38" s="523"/>
      <c r="TC38" s="523"/>
    </row>
    <row r="39" spans="1:523" s="524" customFormat="1">
      <c r="A39" s="196" t="s">
        <v>515</v>
      </c>
      <c r="B39" s="449" t="s">
        <v>516</v>
      </c>
      <c r="C39" s="554" t="s">
        <v>1025</v>
      </c>
      <c r="D39" s="554" t="s">
        <v>1026</v>
      </c>
      <c r="E39" s="555" t="s">
        <v>1027</v>
      </c>
      <c r="F39" s="546" t="s">
        <v>893</v>
      </c>
      <c r="G39" s="540" t="s">
        <v>893</v>
      </c>
      <c r="H39" s="541" t="s">
        <v>1028</v>
      </c>
      <c r="I39" s="541" t="s">
        <v>1029</v>
      </c>
      <c r="J39" s="542" t="s">
        <v>972</v>
      </c>
      <c r="K39" s="551">
        <v>2607901</v>
      </c>
      <c r="L39" s="439">
        <v>975.68</v>
      </c>
      <c r="M39" s="519"/>
      <c r="N39" s="523"/>
      <c r="O39" s="523"/>
      <c r="P39" s="523"/>
      <c r="Q39" s="523"/>
      <c r="R39" s="523"/>
      <c r="S39" s="523"/>
      <c r="T39" s="523"/>
      <c r="U39" s="523"/>
      <c r="V39" s="523"/>
      <c r="W39" s="523"/>
      <c r="X39" s="523"/>
      <c r="Y39" s="523"/>
      <c r="Z39" s="523"/>
      <c r="AA39" s="523"/>
      <c r="AB39" s="523"/>
      <c r="AC39" s="523"/>
      <c r="AD39" s="523"/>
      <c r="AE39" s="523"/>
      <c r="AF39" s="523"/>
      <c r="AG39" s="523"/>
      <c r="AH39" s="523"/>
      <c r="AI39" s="523"/>
      <c r="AJ39" s="523"/>
      <c r="AK39" s="523"/>
      <c r="AL39" s="523"/>
      <c r="AM39" s="523"/>
      <c r="AN39" s="523"/>
      <c r="AO39" s="523"/>
      <c r="AP39" s="523"/>
      <c r="AQ39" s="523"/>
      <c r="AR39" s="523"/>
      <c r="AS39" s="523"/>
      <c r="AT39" s="523"/>
      <c r="AU39" s="523"/>
      <c r="AV39" s="523"/>
      <c r="AW39" s="523"/>
      <c r="AX39" s="523"/>
      <c r="AY39" s="523"/>
      <c r="AZ39" s="523"/>
      <c r="BA39" s="523"/>
      <c r="BB39" s="523"/>
      <c r="BC39" s="523"/>
      <c r="BD39" s="523"/>
      <c r="BE39" s="523"/>
      <c r="BF39" s="523"/>
      <c r="BG39" s="523"/>
      <c r="BH39" s="523"/>
      <c r="BI39" s="523"/>
      <c r="BJ39" s="523"/>
      <c r="BK39" s="523"/>
      <c r="BL39" s="523"/>
      <c r="BM39" s="523"/>
      <c r="BN39" s="523"/>
      <c r="BO39" s="523"/>
      <c r="BP39" s="523"/>
      <c r="BQ39" s="523"/>
      <c r="BR39" s="523"/>
      <c r="BS39" s="523"/>
      <c r="BT39" s="523"/>
      <c r="BU39" s="523"/>
      <c r="BV39" s="523"/>
      <c r="BW39" s="523"/>
      <c r="BX39" s="523"/>
      <c r="BY39" s="523"/>
      <c r="BZ39" s="523"/>
      <c r="CA39" s="523"/>
      <c r="CB39" s="523"/>
      <c r="CC39" s="523"/>
      <c r="CD39" s="523"/>
      <c r="CE39" s="523"/>
      <c r="CF39" s="523"/>
      <c r="CG39" s="523"/>
      <c r="CH39" s="523"/>
      <c r="CI39" s="523"/>
      <c r="CJ39" s="523"/>
      <c r="CK39" s="523"/>
      <c r="CL39" s="523"/>
      <c r="CM39" s="523"/>
      <c r="CN39" s="523"/>
      <c r="CO39" s="523"/>
      <c r="CP39" s="523"/>
      <c r="CQ39" s="523"/>
      <c r="CR39" s="523"/>
      <c r="CS39" s="523"/>
      <c r="CT39" s="523"/>
      <c r="CU39" s="523"/>
      <c r="CV39" s="523"/>
      <c r="CW39" s="523"/>
      <c r="CX39" s="523"/>
      <c r="CY39" s="523"/>
      <c r="CZ39" s="523"/>
      <c r="DA39" s="523"/>
      <c r="DB39" s="523"/>
      <c r="DC39" s="523"/>
      <c r="DD39" s="523"/>
      <c r="DE39" s="523"/>
      <c r="DF39" s="523"/>
      <c r="DG39" s="523"/>
      <c r="DH39" s="523"/>
      <c r="DI39" s="523"/>
      <c r="DJ39" s="523"/>
      <c r="DK39" s="523"/>
      <c r="DL39" s="523"/>
      <c r="DM39" s="523"/>
      <c r="DN39" s="523"/>
      <c r="DO39" s="523"/>
      <c r="DP39" s="523"/>
      <c r="DQ39" s="523"/>
      <c r="DR39" s="523"/>
      <c r="DS39" s="523"/>
      <c r="DT39" s="523"/>
      <c r="DU39" s="523"/>
      <c r="DV39" s="523"/>
      <c r="DW39" s="523"/>
      <c r="DX39" s="523"/>
      <c r="DY39" s="523"/>
      <c r="DZ39" s="523"/>
      <c r="EA39" s="523"/>
      <c r="EB39" s="523"/>
      <c r="EC39" s="523"/>
      <c r="ED39" s="523"/>
      <c r="EE39" s="523"/>
      <c r="EF39" s="523"/>
      <c r="EG39" s="523"/>
      <c r="EH39" s="523"/>
      <c r="EI39" s="523"/>
      <c r="EJ39" s="523"/>
      <c r="EK39" s="523"/>
      <c r="EL39" s="523"/>
      <c r="EM39" s="523"/>
      <c r="EN39" s="523"/>
      <c r="EO39" s="523"/>
      <c r="EP39" s="523"/>
      <c r="EQ39" s="523"/>
      <c r="ER39" s="523"/>
      <c r="ES39" s="523"/>
      <c r="ET39" s="523"/>
      <c r="EU39" s="523"/>
      <c r="EV39" s="523"/>
      <c r="EW39" s="523"/>
      <c r="EX39" s="523"/>
      <c r="EY39" s="523"/>
      <c r="EZ39" s="523"/>
      <c r="FA39" s="523"/>
      <c r="FB39" s="523"/>
      <c r="FC39" s="523"/>
      <c r="FD39" s="523"/>
      <c r="FE39" s="523"/>
      <c r="FF39" s="523"/>
      <c r="FG39" s="523"/>
      <c r="FH39" s="523"/>
      <c r="FI39" s="523"/>
      <c r="FJ39" s="523"/>
      <c r="FK39" s="523"/>
      <c r="FL39" s="523"/>
      <c r="FM39" s="523"/>
      <c r="FN39" s="523"/>
      <c r="FO39" s="523"/>
      <c r="FP39" s="523"/>
      <c r="FQ39" s="523"/>
      <c r="FR39" s="523"/>
      <c r="FS39" s="523"/>
      <c r="FT39" s="523"/>
      <c r="FU39" s="523"/>
      <c r="FV39" s="523"/>
      <c r="FW39" s="523"/>
      <c r="FX39" s="523"/>
      <c r="FY39" s="523"/>
      <c r="FZ39" s="523"/>
      <c r="GA39" s="523"/>
      <c r="GB39" s="523"/>
      <c r="GC39" s="523"/>
      <c r="GD39" s="523"/>
      <c r="GE39" s="523"/>
      <c r="GF39" s="523"/>
      <c r="GG39" s="523"/>
      <c r="GH39" s="523"/>
      <c r="GI39" s="523"/>
      <c r="GJ39" s="523"/>
      <c r="GK39" s="523"/>
      <c r="GL39" s="523"/>
      <c r="GM39" s="523"/>
      <c r="GN39" s="523"/>
      <c r="GO39" s="523"/>
      <c r="GP39" s="523"/>
      <c r="GQ39" s="523"/>
      <c r="GR39" s="523"/>
      <c r="GS39" s="523"/>
      <c r="GT39" s="523"/>
      <c r="GU39" s="523"/>
      <c r="GV39" s="523"/>
      <c r="GW39" s="523"/>
      <c r="GX39" s="523"/>
      <c r="GY39" s="523"/>
      <c r="GZ39" s="523"/>
      <c r="HA39" s="523"/>
      <c r="HB39" s="523"/>
      <c r="HC39" s="523"/>
      <c r="HD39" s="523"/>
      <c r="HE39" s="523"/>
      <c r="HF39" s="523"/>
      <c r="HG39" s="523"/>
      <c r="HH39" s="523"/>
      <c r="HI39" s="523"/>
      <c r="HJ39" s="523"/>
      <c r="HK39" s="523"/>
      <c r="HL39" s="523"/>
      <c r="HM39" s="523"/>
      <c r="HN39" s="523"/>
      <c r="HO39" s="523"/>
      <c r="HP39" s="523"/>
      <c r="HQ39" s="523"/>
      <c r="HR39" s="523"/>
      <c r="HS39" s="523"/>
      <c r="HT39" s="523"/>
      <c r="HU39" s="523"/>
      <c r="HV39" s="523"/>
      <c r="HW39" s="523"/>
      <c r="HX39" s="523"/>
      <c r="HY39" s="523"/>
      <c r="HZ39" s="523"/>
      <c r="IA39" s="523"/>
      <c r="IB39" s="523"/>
      <c r="IC39" s="523"/>
      <c r="ID39" s="523"/>
      <c r="IE39" s="523"/>
      <c r="IF39" s="523"/>
      <c r="IG39" s="523"/>
      <c r="IH39" s="523"/>
      <c r="II39" s="523"/>
      <c r="IJ39" s="523"/>
      <c r="IK39" s="523"/>
      <c r="IL39" s="523"/>
      <c r="IM39" s="523"/>
      <c r="IN39" s="523"/>
      <c r="IO39" s="523"/>
      <c r="IP39" s="523"/>
      <c r="IQ39" s="523"/>
      <c r="IR39" s="523"/>
      <c r="IS39" s="523"/>
      <c r="IT39" s="523"/>
      <c r="IU39" s="523"/>
      <c r="IV39" s="523"/>
      <c r="IW39" s="523"/>
      <c r="IX39" s="523"/>
      <c r="IY39" s="523"/>
      <c r="IZ39" s="523"/>
      <c r="JA39" s="523"/>
      <c r="JB39" s="523"/>
      <c r="JC39" s="523"/>
      <c r="JD39" s="523"/>
      <c r="JE39" s="523"/>
      <c r="JF39" s="523"/>
      <c r="JG39" s="523"/>
      <c r="JH39" s="523"/>
      <c r="JI39" s="523"/>
      <c r="JJ39" s="523"/>
      <c r="JK39" s="523"/>
      <c r="JL39" s="523"/>
      <c r="JM39" s="523"/>
      <c r="JN39" s="523"/>
      <c r="JO39" s="523"/>
      <c r="JP39" s="523"/>
      <c r="JQ39" s="523"/>
      <c r="JR39" s="523"/>
      <c r="JS39" s="523"/>
      <c r="JT39" s="523"/>
      <c r="JU39" s="523"/>
      <c r="JV39" s="523"/>
      <c r="JW39" s="523"/>
      <c r="JX39" s="523"/>
      <c r="JY39" s="523"/>
      <c r="JZ39" s="523"/>
      <c r="KA39" s="523"/>
      <c r="KB39" s="523"/>
      <c r="KC39" s="523"/>
      <c r="KD39" s="523"/>
      <c r="KE39" s="523"/>
      <c r="KF39" s="523"/>
      <c r="KG39" s="523"/>
      <c r="KH39" s="523"/>
      <c r="KI39" s="523"/>
      <c r="KJ39" s="523"/>
      <c r="KK39" s="523"/>
      <c r="KL39" s="523"/>
      <c r="KM39" s="523"/>
      <c r="KN39" s="523"/>
      <c r="KO39" s="523"/>
      <c r="KP39" s="523"/>
      <c r="KQ39" s="523"/>
      <c r="KR39" s="523"/>
      <c r="KS39" s="523"/>
      <c r="KT39" s="523"/>
      <c r="KU39" s="523"/>
      <c r="KV39" s="523"/>
      <c r="KW39" s="523"/>
      <c r="KX39" s="523"/>
      <c r="KY39" s="523"/>
      <c r="KZ39" s="523"/>
      <c r="LA39" s="523"/>
      <c r="LB39" s="523"/>
      <c r="LC39" s="523"/>
      <c r="LD39" s="523"/>
      <c r="LE39" s="523"/>
      <c r="LF39" s="523"/>
      <c r="LG39" s="523"/>
      <c r="LH39" s="523"/>
      <c r="LI39" s="523"/>
      <c r="LJ39" s="523"/>
      <c r="LK39" s="523"/>
      <c r="LL39" s="523"/>
      <c r="LM39" s="523"/>
      <c r="LN39" s="523"/>
      <c r="LO39" s="523"/>
      <c r="LP39" s="523"/>
      <c r="LQ39" s="523"/>
      <c r="LR39" s="523"/>
      <c r="LS39" s="523"/>
      <c r="LT39" s="523"/>
      <c r="LU39" s="523"/>
      <c r="LV39" s="523"/>
      <c r="LW39" s="523"/>
      <c r="LX39" s="523"/>
      <c r="LY39" s="523"/>
      <c r="LZ39" s="523"/>
      <c r="MA39" s="523"/>
      <c r="MB39" s="523"/>
      <c r="MC39" s="523"/>
      <c r="MD39" s="523"/>
      <c r="ME39" s="523"/>
      <c r="MF39" s="523"/>
      <c r="MG39" s="523"/>
      <c r="MH39" s="523"/>
      <c r="MI39" s="523"/>
      <c r="MJ39" s="523"/>
      <c r="MK39" s="523"/>
      <c r="ML39" s="523"/>
      <c r="MM39" s="523"/>
      <c r="MN39" s="523"/>
      <c r="MO39" s="523"/>
      <c r="MP39" s="523"/>
      <c r="MQ39" s="523"/>
      <c r="MR39" s="523"/>
      <c r="MS39" s="523"/>
      <c r="MT39" s="523"/>
      <c r="MU39" s="523"/>
      <c r="MV39" s="523"/>
      <c r="MW39" s="523"/>
      <c r="MX39" s="523"/>
      <c r="MY39" s="523"/>
      <c r="MZ39" s="523"/>
      <c r="NA39" s="523"/>
      <c r="NB39" s="523"/>
      <c r="NC39" s="523"/>
      <c r="ND39" s="523"/>
      <c r="NE39" s="523"/>
      <c r="NF39" s="523"/>
      <c r="NG39" s="523"/>
      <c r="NH39" s="523"/>
      <c r="NI39" s="523"/>
      <c r="NJ39" s="523"/>
      <c r="NK39" s="523"/>
      <c r="NL39" s="523"/>
      <c r="NM39" s="523"/>
      <c r="NN39" s="523"/>
      <c r="NO39" s="523"/>
      <c r="NP39" s="523"/>
      <c r="NQ39" s="523"/>
      <c r="NR39" s="523"/>
      <c r="NS39" s="523"/>
      <c r="NT39" s="523"/>
      <c r="NU39" s="523"/>
      <c r="NV39" s="523"/>
      <c r="NW39" s="523"/>
      <c r="NX39" s="523"/>
      <c r="NY39" s="523"/>
      <c r="NZ39" s="523"/>
      <c r="OA39" s="523"/>
      <c r="OB39" s="523"/>
      <c r="OC39" s="523"/>
      <c r="OD39" s="523"/>
      <c r="OE39" s="523"/>
      <c r="OF39" s="523"/>
      <c r="OG39" s="523"/>
      <c r="OH39" s="523"/>
      <c r="OI39" s="523"/>
      <c r="OJ39" s="523"/>
      <c r="OK39" s="523"/>
      <c r="OL39" s="523"/>
      <c r="OM39" s="523"/>
      <c r="ON39" s="523"/>
      <c r="OO39" s="523"/>
      <c r="OP39" s="523"/>
      <c r="OQ39" s="523"/>
      <c r="OR39" s="523"/>
      <c r="OS39" s="523"/>
      <c r="OT39" s="523"/>
      <c r="OU39" s="523"/>
      <c r="OV39" s="523"/>
      <c r="OW39" s="523"/>
      <c r="OX39" s="523"/>
      <c r="OY39" s="523"/>
      <c r="OZ39" s="523"/>
      <c r="PA39" s="523"/>
      <c r="PB39" s="523"/>
      <c r="PC39" s="523"/>
      <c r="PD39" s="523"/>
      <c r="PE39" s="523"/>
      <c r="PF39" s="523"/>
      <c r="PG39" s="523"/>
      <c r="PH39" s="523"/>
      <c r="PI39" s="523"/>
      <c r="PJ39" s="523"/>
      <c r="PK39" s="523"/>
      <c r="PL39" s="523"/>
      <c r="PM39" s="523"/>
      <c r="PN39" s="523"/>
      <c r="PO39" s="523"/>
      <c r="PP39" s="523"/>
      <c r="PQ39" s="523"/>
      <c r="PR39" s="523"/>
      <c r="PS39" s="523"/>
      <c r="PT39" s="523"/>
      <c r="PU39" s="523"/>
      <c r="PV39" s="523"/>
      <c r="PW39" s="523"/>
      <c r="PX39" s="523"/>
      <c r="PY39" s="523"/>
      <c r="PZ39" s="523"/>
      <c r="QA39" s="523"/>
      <c r="QB39" s="523"/>
      <c r="QC39" s="523"/>
      <c r="QD39" s="523"/>
      <c r="QE39" s="523"/>
      <c r="QF39" s="523"/>
      <c r="QG39" s="523"/>
      <c r="QH39" s="523"/>
      <c r="QI39" s="523"/>
      <c r="QJ39" s="523"/>
      <c r="QK39" s="523"/>
      <c r="QL39" s="523"/>
      <c r="QM39" s="523"/>
      <c r="QN39" s="523"/>
      <c r="QO39" s="523"/>
      <c r="QP39" s="523"/>
      <c r="QQ39" s="523"/>
      <c r="QR39" s="523"/>
      <c r="QS39" s="523"/>
      <c r="QT39" s="523"/>
      <c r="QU39" s="523"/>
      <c r="QV39" s="523"/>
      <c r="QW39" s="523"/>
      <c r="QX39" s="523"/>
      <c r="QY39" s="523"/>
      <c r="QZ39" s="523"/>
      <c r="RA39" s="523"/>
      <c r="RB39" s="523"/>
      <c r="RC39" s="523"/>
      <c r="RD39" s="523"/>
      <c r="RE39" s="523"/>
      <c r="RF39" s="523"/>
      <c r="RG39" s="523"/>
      <c r="RH39" s="523"/>
      <c r="RI39" s="523"/>
      <c r="RJ39" s="523"/>
      <c r="RK39" s="523"/>
      <c r="RL39" s="523"/>
      <c r="RM39" s="523"/>
      <c r="RN39" s="523"/>
      <c r="RO39" s="523"/>
      <c r="RP39" s="523"/>
      <c r="RQ39" s="523"/>
      <c r="RR39" s="523"/>
      <c r="RS39" s="523"/>
      <c r="RT39" s="523"/>
      <c r="RU39" s="523"/>
      <c r="RV39" s="523"/>
      <c r="RW39" s="523"/>
      <c r="RX39" s="523"/>
      <c r="RY39" s="523"/>
      <c r="RZ39" s="523"/>
      <c r="SA39" s="523"/>
      <c r="SB39" s="523"/>
      <c r="SC39" s="523"/>
      <c r="SD39" s="523"/>
      <c r="SE39" s="523"/>
      <c r="SF39" s="523"/>
      <c r="SG39" s="523"/>
      <c r="SH39" s="523"/>
      <c r="SI39" s="523"/>
      <c r="SJ39" s="523"/>
      <c r="SK39" s="523"/>
      <c r="SL39" s="523"/>
      <c r="SM39" s="523"/>
      <c r="SN39" s="523"/>
      <c r="SO39" s="523"/>
      <c r="SP39" s="523"/>
      <c r="SQ39" s="523"/>
      <c r="SR39" s="523"/>
      <c r="SS39" s="523"/>
      <c r="ST39" s="523"/>
      <c r="SU39" s="523"/>
      <c r="SV39" s="523"/>
      <c r="SW39" s="523"/>
      <c r="SX39" s="523"/>
      <c r="SY39" s="523"/>
      <c r="SZ39" s="523"/>
      <c r="TA39" s="523"/>
      <c r="TB39" s="523"/>
      <c r="TC39" s="523"/>
    </row>
    <row r="40" spans="1:523" s="524" customFormat="1">
      <c r="A40" s="196" t="s">
        <v>515</v>
      </c>
      <c r="B40" s="449" t="s">
        <v>516</v>
      </c>
      <c r="C40" s="541" t="s">
        <v>1014</v>
      </c>
      <c r="D40" s="541" t="s">
        <v>1091</v>
      </c>
      <c r="E40" s="546" t="s">
        <v>1030</v>
      </c>
      <c r="F40" s="546" t="s">
        <v>893</v>
      </c>
      <c r="G40" s="540" t="s">
        <v>893</v>
      </c>
      <c r="H40" s="541" t="s">
        <v>1031</v>
      </c>
      <c r="I40" s="541" t="s">
        <v>1032</v>
      </c>
      <c r="J40" s="542" t="s">
        <v>1033</v>
      </c>
      <c r="K40" s="557">
        <v>2611309</v>
      </c>
      <c r="L40" s="439">
        <v>826.58</v>
      </c>
      <c r="M40" s="519"/>
      <c r="N40" s="523"/>
      <c r="O40" s="523"/>
      <c r="P40" s="523"/>
      <c r="Q40" s="523"/>
      <c r="R40" s="523"/>
      <c r="S40" s="523"/>
      <c r="T40" s="523"/>
      <c r="U40" s="523"/>
      <c r="V40" s="523"/>
      <c r="W40" s="523"/>
      <c r="X40" s="523"/>
      <c r="Y40" s="523"/>
      <c r="Z40" s="523"/>
      <c r="AA40" s="523"/>
      <c r="AB40" s="523"/>
      <c r="AC40" s="523"/>
      <c r="AD40" s="523"/>
      <c r="AE40" s="523"/>
      <c r="AF40" s="523"/>
      <c r="AG40" s="523"/>
      <c r="AH40" s="523"/>
      <c r="AI40" s="523"/>
      <c r="AJ40" s="523"/>
      <c r="AK40" s="523"/>
      <c r="AL40" s="523"/>
      <c r="AM40" s="523"/>
      <c r="AN40" s="523"/>
      <c r="AO40" s="523"/>
      <c r="AP40" s="523"/>
      <c r="AQ40" s="523"/>
      <c r="AR40" s="523"/>
      <c r="AS40" s="523"/>
      <c r="AT40" s="523"/>
      <c r="AU40" s="523"/>
      <c r="AV40" s="523"/>
      <c r="AW40" s="523"/>
      <c r="AX40" s="523"/>
      <c r="AY40" s="523"/>
      <c r="AZ40" s="523"/>
      <c r="BA40" s="523"/>
      <c r="BB40" s="523"/>
      <c r="BC40" s="523"/>
      <c r="BD40" s="523"/>
      <c r="BE40" s="523"/>
      <c r="BF40" s="523"/>
      <c r="BG40" s="523"/>
      <c r="BH40" s="523"/>
      <c r="BI40" s="523"/>
      <c r="BJ40" s="523"/>
      <c r="BK40" s="523"/>
      <c r="BL40" s="523"/>
      <c r="BM40" s="523"/>
      <c r="BN40" s="523"/>
      <c r="BO40" s="523"/>
      <c r="BP40" s="523"/>
      <c r="BQ40" s="523"/>
      <c r="BR40" s="523"/>
      <c r="BS40" s="523"/>
      <c r="BT40" s="523"/>
      <c r="BU40" s="523"/>
      <c r="BV40" s="523"/>
      <c r="BW40" s="523"/>
      <c r="BX40" s="523"/>
      <c r="BY40" s="523"/>
      <c r="BZ40" s="523"/>
      <c r="CA40" s="523"/>
      <c r="CB40" s="523"/>
      <c r="CC40" s="523"/>
      <c r="CD40" s="523"/>
      <c r="CE40" s="523"/>
      <c r="CF40" s="523"/>
      <c r="CG40" s="523"/>
      <c r="CH40" s="523"/>
      <c r="CI40" s="523"/>
      <c r="CJ40" s="523"/>
      <c r="CK40" s="523"/>
      <c r="CL40" s="523"/>
      <c r="CM40" s="523"/>
      <c r="CN40" s="523"/>
      <c r="CO40" s="523"/>
      <c r="CP40" s="523"/>
      <c r="CQ40" s="523"/>
      <c r="CR40" s="523"/>
      <c r="CS40" s="523"/>
      <c r="CT40" s="523"/>
      <c r="CU40" s="523"/>
      <c r="CV40" s="523"/>
      <c r="CW40" s="523"/>
      <c r="CX40" s="523"/>
      <c r="CY40" s="523"/>
      <c r="CZ40" s="523"/>
      <c r="DA40" s="523"/>
      <c r="DB40" s="523"/>
      <c r="DC40" s="523"/>
      <c r="DD40" s="523"/>
      <c r="DE40" s="523"/>
      <c r="DF40" s="523"/>
      <c r="DG40" s="523"/>
      <c r="DH40" s="523"/>
      <c r="DI40" s="523"/>
      <c r="DJ40" s="523"/>
      <c r="DK40" s="523"/>
      <c r="DL40" s="523"/>
      <c r="DM40" s="523"/>
      <c r="DN40" s="523"/>
      <c r="DO40" s="523"/>
      <c r="DP40" s="523"/>
      <c r="DQ40" s="523"/>
      <c r="DR40" s="523"/>
      <c r="DS40" s="523"/>
      <c r="DT40" s="523"/>
      <c r="DU40" s="523"/>
      <c r="DV40" s="523"/>
      <c r="DW40" s="523"/>
      <c r="DX40" s="523"/>
      <c r="DY40" s="523"/>
      <c r="DZ40" s="523"/>
      <c r="EA40" s="523"/>
      <c r="EB40" s="523"/>
      <c r="EC40" s="523"/>
      <c r="ED40" s="523"/>
      <c r="EE40" s="523"/>
      <c r="EF40" s="523"/>
      <c r="EG40" s="523"/>
      <c r="EH40" s="523"/>
      <c r="EI40" s="523"/>
      <c r="EJ40" s="523"/>
      <c r="EK40" s="523"/>
      <c r="EL40" s="523"/>
      <c r="EM40" s="523"/>
      <c r="EN40" s="523"/>
      <c r="EO40" s="523"/>
      <c r="EP40" s="523"/>
      <c r="EQ40" s="523"/>
      <c r="ER40" s="523"/>
      <c r="ES40" s="523"/>
      <c r="ET40" s="523"/>
      <c r="EU40" s="523"/>
      <c r="EV40" s="523"/>
      <c r="EW40" s="523"/>
      <c r="EX40" s="523"/>
      <c r="EY40" s="523"/>
      <c r="EZ40" s="523"/>
      <c r="FA40" s="523"/>
      <c r="FB40" s="523"/>
      <c r="FC40" s="523"/>
      <c r="FD40" s="523"/>
      <c r="FE40" s="523"/>
      <c r="FF40" s="523"/>
      <c r="FG40" s="523"/>
      <c r="FH40" s="523"/>
      <c r="FI40" s="523"/>
      <c r="FJ40" s="523"/>
      <c r="FK40" s="523"/>
      <c r="FL40" s="523"/>
      <c r="FM40" s="523"/>
      <c r="FN40" s="523"/>
      <c r="FO40" s="523"/>
      <c r="FP40" s="523"/>
      <c r="FQ40" s="523"/>
      <c r="FR40" s="523"/>
      <c r="FS40" s="523"/>
      <c r="FT40" s="523"/>
      <c r="FU40" s="523"/>
      <c r="FV40" s="523"/>
      <c r="FW40" s="523"/>
      <c r="FX40" s="523"/>
      <c r="FY40" s="523"/>
      <c r="FZ40" s="523"/>
      <c r="GA40" s="523"/>
      <c r="GB40" s="523"/>
      <c r="GC40" s="523"/>
      <c r="GD40" s="523"/>
      <c r="GE40" s="523"/>
      <c r="GF40" s="523"/>
      <c r="GG40" s="523"/>
      <c r="GH40" s="523"/>
      <c r="GI40" s="523"/>
      <c r="GJ40" s="523"/>
      <c r="GK40" s="523"/>
      <c r="GL40" s="523"/>
      <c r="GM40" s="523"/>
      <c r="GN40" s="523"/>
      <c r="GO40" s="523"/>
      <c r="GP40" s="523"/>
      <c r="GQ40" s="523"/>
      <c r="GR40" s="523"/>
      <c r="GS40" s="523"/>
      <c r="GT40" s="523"/>
      <c r="GU40" s="523"/>
      <c r="GV40" s="523"/>
      <c r="GW40" s="523"/>
      <c r="GX40" s="523"/>
      <c r="GY40" s="523"/>
      <c r="GZ40" s="523"/>
      <c r="HA40" s="523"/>
      <c r="HB40" s="523"/>
      <c r="HC40" s="523"/>
      <c r="HD40" s="523"/>
      <c r="HE40" s="523"/>
      <c r="HF40" s="523"/>
      <c r="HG40" s="523"/>
      <c r="HH40" s="523"/>
      <c r="HI40" s="523"/>
      <c r="HJ40" s="523"/>
      <c r="HK40" s="523"/>
      <c r="HL40" s="523"/>
      <c r="HM40" s="523"/>
      <c r="HN40" s="523"/>
      <c r="HO40" s="523"/>
      <c r="HP40" s="523"/>
      <c r="HQ40" s="523"/>
      <c r="HR40" s="523"/>
      <c r="HS40" s="523"/>
      <c r="HT40" s="523"/>
      <c r="HU40" s="523"/>
      <c r="HV40" s="523"/>
      <c r="HW40" s="523"/>
      <c r="HX40" s="523"/>
      <c r="HY40" s="523"/>
      <c r="HZ40" s="523"/>
      <c r="IA40" s="523"/>
      <c r="IB40" s="523"/>
      <c r="IC40" s="523"/>
      <c r="ID40" s="523"/>
      <c r="IE40" s="523"/>
      <c r="IF40" s="523"/>
      <c r="IG40" s="523"/>
      <c r="IH40" s="523"/>
      <c r="II40" s="523"/>
      <c r="IJ40" s="523"/>
      <c r="IK40" s="523"/>
      <c r="IL40" s="523"/>
      <c r="IM40" s="523"/>
      <c r="IN40" s="523"/>
      <c r="IO40" s="523"/>
      <c r="IP40" s="523"/>
      <c r="IQ40" s="523"/>
      <c r="IR40" s="523"/>
      <c r="IS40" s="523"/>
      <c r="IT40" s="523"/>
      <c r="IU40" s="523"/>
      <c r="IV40" s="523"/>
      <c r="IW40" s="523"/>
      <c r="IX40" s="523"/>
      <c r="IY40" s="523"/>
      <c r="IZ40" s="523"/>
      <c r="JA40" s="523"/>
      <c r="JB40" s="523"/>
      <c r="JC40" s="523"/>
      <c r="JD40" s="523"/>
      <c r="JE40" s="523"/>
      <c r="JF40" s="523"/>
      <c r="JG40" s="523"/>
      <c r="JH40" s="523"/>
      <c r="JI40" s="523"/>
      <c r="JJ40" s="523"/>
      <c r="JK40" s="523"/>
      <c r="JL40" s="523"/>
      <c r="JM40" s="523"/>
      <c r="JN40" s="523"/>
      <c r="JO40" s="523"/>
      <c r="JP40" s="523"/>
      <c r="JQ40" s="523"/>
      <c r="JR40" s="523"/>
      <c r="JS40" s="523"/>
      <c r="JT40" s="523"/>
      <c r="JU40" s="523"/>
      <c r="JV40" s="523"/>
      <c r="JW40" s="523"/>
      <c r="JX40" s="523"/>
      <c r="JY40" s="523"/>
      <c r="JZ40" s="523"/>
      <c r="KA40" s="523"/>
      <c r="KB40" s="523"/>
      <c r="KC40" s="523"/>
      <c r="KD40" s="523"/>
      <c r="KE40" s="523"/>
      <c r="KF40" s="523"/>
      <c r="KG40" s="523"/>
      <c r="KH40" s="523"/>
      <c r="KI40" s="523"/>
      <c r="KJ40" s="523"/>
      <c r="KK40" s="523"/>
      <c r="KL40" s="523"/>
      <c r="KM40" s="523"/>
      <c r="KN40" s="523"/>
      <c r="KO40" s="523"/>
      <c r="KP40" s="523"/>
      <c r="KQ40" s="523"/>
      <c r="KR40" s="523"/>
      <c r="KS40" s="523"/>
      <c r="KT40" s="523"/>
      <c r="KU40" s="523"/>
      <c r="KV40" s="523"/>
      <c r="KW40" s="523"/>
      <c r="KX40" s="523"/>
      <c r="KY40" s="523"/>
      <c r="KZ40" s="523"/>
      <c r="LA40" s="523"/>
      <c r="LB40" s="523"/>
      <c r="LC40" s="523"/>
      <c r="LD40" s="523"/>
      <c r="LE40" s="523"/>
      <c r="LF40" s="523"/>
      <c r="LG40" s="523"/>
      <c r="LH40" s="523"/>
      <c r="LI40" s="523"/>
      <c r="LJ40" s="523"/>
      <c r="LK40" s="523"/>
      <c r="LL40" s="523"/>
      <c r="LM40" s="523"/>
      <c r="LN40" s="523"/>
      <c r="LO40" s="523"/>
      <c r="LP40" s="523"/>
      <c r="LQ40" s="523"/>
      <c r="LR40" s="523"/>
      <c r="LS40" s="523"/>
      <c r="LT40" s="523"/>
      <c r="LU40" s="523"/>
      <c r="LV40" s="523"/>
      <c r="LW40" s="523"/>
      <c r="LX40" s="523"/>
      <c r="LY40" s="523"/>
      <c r="LZ40" s="523"/>
      <c r="MA40" s="523"/>
      <c r="MB40" s="523"/>
      <c r="MC40" s="523"/>
      <c r="MD40" s="523"/>
      <c r="ME40" s="523"/>
      <c r="MF40" s="523"/>
      <c r="MG40" s="523"/>
      <c r="MH40" s="523"/>
      <c r="MI40" s="523"/>
      <c r="MJ40" s="523"/>
      <c r="MK40" s="523"/>
      <c r="ML40" s="523"/>
      <c r="MM40" s="523"/>
      <c r="MN40" s="523"/>
      <c r="MO40" s="523"/>
      <c r="MP40" s="523"/>
      <c r="MQ40" s="523"/>
      <c r="MR40" s="523"/>
      <c r="MS40" s="523"/>
      <c r="MT40" s="523"/>
      <c r="MU40" s="523"/>
      <c r="MV40" s="523"/>
      <c r="MW40" s="523"/>
      <c r="MX40" s="523"/>
      <c r="MY40" s="523"/>
      <c r="MZ40" s="523"/>
      <c r="NA40" s="523"/>
      <c r="NB40" s="523"/>
      <c r="NC40" s="523"/>
      <c r="ND40" s="523"/>
      <c r="NE40" s="523"/>
      <c r="NF40" s="523"/>
      <c r="NG40" s="523"/>
      <c r="NH40" s="523"/>
      <c r="NI40" s="523"/>
      <c r="NJ40" s="523"/>
      <c r="NK40" s="523"/>
      <c r="NL40" s="523"/>
      <c r="NM40" s="523"/>
      <c r="NN40" s="523"/>
      <c r="NO40" s="523"/>
      <c r="NP40" s="523"/>
      <c r="NQ40" s="523"/>
      <c r="NR40" s="523"/>
      <c r="NS40" s="523"/>
      <c r="NT40" s="523"/>
      <c r="NU40" s="523"/>
      <c r="NV40" s="523"/>
      <c r="NW40" s="523"/>
      <c r="NX40" s="523"/>
      <c r="NY40" s="523"/>
      <c r="NZ40" s="523"/>
      <c r="OA40" s="523"/>
      <c r="OB40" s="523"/>
      <c r="OC40" s="523"/>
      <c r="OD40" s="523"/>
      <c r="OE40" s="523"/>
      <c r="OF40" s="523"/>
      <c r="OG40" s="523"/>
      <c r="OH40" s="523"/>
      <c r="OI40" s="523"/>
      <c r="OJ40" s="523"/>
      <c r="OK40" s="523"/>
      <c r="OL40" s="523"/>
      <c r="OM40" s="523"/>
      <c r="ON40" s="523"/>
      <c r="OO40" s="523"/>
      <c r="OP40" s="523"/>
      <c r="OQ40" s="523"/>
      <c r="OR40" s="523"/>
      <c r="OS40" s="523"/>
      <c r="OT40" s="523"/>
      <c r="OU40" s="523"/>
      <c r="OV40" s="523"/>
      <c r="OW40" s="523"/>
      <c r="OX40" s="523"/>
      <c r="OY40" s="523"/>
      <c r="OZ40" s="523"/>
      <c r="PA40" s="523"/>
      <c r="PB40" s="523"/>
      <c r="PC40" s="523"/>
      <c r="PD40" s="523"/>
      <c r="PE40" s="523"/>
      <c r="PF40" s="523"/>
      <c r="PG40" s="523"/>
      <c r="PH40" s="523"/>
      <c r="PI40" s="523"/>
      <c r="PJ40" s="523"/>
      <c r="PK40" s="523"/>
      <c r="PL40" s="523"/>
      <c r="PM40" s="523"/>
      <c r="PN40" s="523"/>
      <c r="PO40" s="523"/>
      <c r="PP40" s="523"/>
      <c r="PQ40" s="523"/>
      <c r="PR40" s="523"/>
      <c r="PS40" s="523"/>
      <c r="PT40" s="523"/>
      <c r="PU40" s="523"/>
      <c r="PV40" s="523"/>
      <c r="PW40" s="523"/>
      <c r="PX40" s="523"/>
      <c r="PY40" s="523"/>
      <c r="PZ40" s="523"/>
      <c r="QA40" s="523"/>
      <c r="QB40" s="523"/>
      <c r="QC40" s="523"/>
      <c r="QD40" s="523"/>
      <c r="QE40" s="523"/>
      <c r="QF40" s="523"/>
      <c r="QG40" s="523"/>
      <c r="QH40" s="523"/>
      <c r="QI40" s="523"/>
      <c r="QJ40" s="523"/>
      <c r="QK40" s="523"/>
      <c r="QL40" s="523"/>
      <c r="QM40" s="523"/>
      <c r="QN40" s="523"/>
      <c r="QO40" s="523"/>
      <c r="QP40" s="523"/>
      <c r="QQ40" s="523"/>
      <c r="QR40" s="523"/>
      <c r="QS40" s="523"/>
      <c r="QT40" s="523"/>
      <c r="QU40" s="523"/>
      <c r="QV40" s="523"/>
      <c r="QW40" s="523"/>
      <c r="QX40" s="523"/>
      <c r="QY40" s="523"/>
      <c r="QZ40" s="523"/>
      <c r="RA40" s="523"/>
      <c r="RB40" s="523"/>
      <c r="RC40" s="523"/>
      <c r="RD40" s="523"/>
      <c r="RE40" s="523"/>
      <c r="RF40" s="523"/>
      <c r="RG40" s="523"/>
      <c r="RH40" s="523"/>
      <c r="RI40" s="523"/>
      <c r="RJ40" s="523"/>
      <c r="RK40" s="523"/>
      <c r="RL40" s="523"/>
      <c r="RM40" s="523"/>
      <c r="RN40" s="523"/>
      <c r="RO40" s="523"/>
      <c r="RP40" s="523"/>
      <c r="RQ40" s="523"/>
      <c r="RR40" s="523"/>
      <c r="RS40" s="523"/>
      <c r="RT40" s="523"/>
      <c r="RU40" s="523"/>
      <c r="RV40" s="523"/>
      <c r="RW40" s="523"/>
      <c r="RX40" s="523"/>
      <c r="RY40" s="523"/>
      <c r="RZ40" s="523"/>
      <c r="SA40" s="523"/>
      <c r="SB40" s="523"/>
      <c r="SC40" s="523"/>
      <c r="SD40" s="523"/>
      <c r="SE40" s="523"/>
      <c r="SF40" s="523"/>
      <c r="SG40" s="523"/>
      <c r="SH40" s="523"/>
      <c r="SI40" s="523"/>
      <c r="SJ40" s="523"/>
      <c r="SK40" s="523"/>
      <c r="SL40" s="523"/>
      <c r="SM40" s="523"/>
      <c r="SN40" s="523"/>
      <c r="SO40" s="523"/>
      <c r="SP40" s="523"/>
      <c r="SQ40" s="523"/>
      <c r="SR40" s="523"/>
      <c r="SS40" s="523"/>
      <c r="ST40" s="523"/>
      <c r="SU40" s="523"/>
      <c r="SV40" s="523"/>
      <c r="SW40" s="523"/>
      <c r="SX40" s="523"/>
      <c r="SY40" s="523"/>
      <c r="SZ40" s="523"/>
      <c r="TA40" s="523"/>
      <c r="TB40" s="523"/>
      <c r="TC40" s="523"/>
    </row>
    <row r="41" spans="1:523" s="524" customFormat="1">
      <c r="A41" s="196" t="s">
        <v>515</v>
      </c>
      <c r="B41" s="449" t="s">
        <v>516</v>
      </c>
      <c r="C41" s="541" t="s">
        <v>1034</v>
      </c>
      <c r="D41" s="545" t="s">
        <v>669</v>
      </c>
      <c r="E41" s="546" t="s">
        <v>670</v>
      </c>
      <c r="F41" s="546" t="s">
        <v>893</v>
      </c>
      <c r="G41" s="540" t="s">
        <v>893</v>
      </c>
      <c r="H41" s="541" t="s">
        <v>1035</v>
      </c>
      <c r="I41" s="541" t="s">
        <v>1036</v>
      </c>
      <c r="J41" s="542" t="s">
        <v>972</v>
      </c>
      <c r="K41" s="557">
        <v>2611606</v>
      </c>
      <c r="L41" s="439">
        <v>416</v>
      </c>
      <c r="M41" s="519"/>
      <c r="N41" s="523"/>
      <c r="O41" s="523"/>
      <c r="P41" s="523"/>
      <c r="Q41" s="523"/>
      <c r="R41" s="523"/>
      <c r="S41" s="523"/>
      <c r="T41" s="523"/>
      <c r="U41" s="523"/>
      <c r="V41" s="523"/>
      <c r="W41" s="523"/>
      <c r="X41" s="523"/>
      <c r="Y41" s="523"/>
      <c r="Z41" s="523"/>
      <c r="AA41" s="523"/>
      <c r="AB41" s="523"/>
      <c r="AC41" s="523"/>
      <c r="AD41" s="523"/>
      <c r="AE41" s="523"/>
      <c r="AF41" s="523"/>
      <c r="AG41" s="523"/>
      <c r="AH41" s="523"/>
      <c r="AI41" s="523"/>
      <c r="AJ41" s="523"/>
      <c r="AK41" s="523"/>
      <c r="AL41" s="523"/>
      <c r="AM41" s="523"/>
      <c r="AN41" s="523"/>
      <c r="AO41" s="523"/>
      <c r="AP41" s="523"/>
      <c r="AQ41" s="523"/>
      <c r="AR41" s="523"/>
      <c r="AS41" s="523"/>
      <c r="AT41" s="523"/>
      <c r="AU41" s="523"/>
      <c r="AV41" s="523"/>
      <c r="AW41" s="523"/>
      <c r="AX41" s="523"/>
      <c r="AY41" s="523"/>
      <c r="AZ41" s="523"/>
      <c r="BA41" s="523"/>
      <c r="BB41" s="523"/>
      <c r="BC41" s="523"/>
      <c r="BD41" s="523"/>
      <c r="BE41" s="523"/>
      <c r="BF41" s="523"/>
      <c r="BG41" s="523"/>
      <c r="BH41" s="523"/>
      <c r="BI41" s="523"/>
      <c r="BJ41" s="523"/>
      <c r="BK41" s="523"/>
      <c r="BL41" s="523"/>
      <c r="BM41" s="523"/>
      <c r="BN41" s="523"/>
      <c r="BO41" s="523"/>
      <c r="BP41" s="523"/>
      <c r="BQ41" s="523"/>
      <c r="BR41" s="523"/>
      <c r="BS41" s="523"/>
      <c r="BT41" s="523"/>
      <c r="BU41" s="523"/>
      <c r="BV41" s="523"/>
      <c r="BW41" s="523"/>
      <c r="BX41" s="523"/>
      <c r="BY41" s="523"/>
      <c r="BZ41" s="523"/>
      <c r="CA41" s="523"/>
      <c r="CB41" s="523"/>
      <c r="CC41" s="523"/>
      <c r="CD41" s="523"/>
      <c r="CE41" s="523"/>
      <c r="CF41" s="523"/>
      <c r="CG41" s="523"/>
      <c r="CH41" s="523"/>
      <c r="CI41" s="523"/>
      <c r="CJ41" s="523"/>
      <c r="CK41" s="523"/>
      <c r="CL41" s="523"/>
      <c r="CM41" s="523"/>
      <c r="CN41" s="523"/>
      <c r="CO41" s="523"/>
      <c r="CP41" s="523"/>
      <c r="CQ41" s="523"/>
      <c r="CR41" s="523"/>
      <c r="CS41" s="523"/>
      <c r="CT41" s="523"/>
      <c r="CU41" s="523"/>
      <c r="CV41" s="523"/>
      <c r="CW41" s="523"/>
      <c r="CX41" s="523"/>
      <c r="CY41" s="523"/>
      <c r="CZ41" s="523"/>
      <c r="DA41" s="523"/>
      <c r="DB41" s="523"/>
      <c r="DC41" s="523"/>
      <c r="DD41" s="523"/>
      <c r="DE41" s="523"/>
      <c r="DF41" s="523"/>
      <c r="DG41" s="523"/>
      <c r="DH41" s="523"/>
      <c r="DI41" s="523"/>
      <c r="DJ41" s="523"/>
      <c r="DK41" s="523"/>
      <c r="DL41" s="523"/>
      <c r="DM41" s="523"/>
      <c r="DN41" s="523"/>
      <c r="DO41" s="523"/>
      <c r="DP41" s="523"/>
      <c r="DQ41" s="523"/>
      <c r="DR41" s="523"/>
      <c r="DS41" s="523"/>
      <c r="DT41" s="523"/>
      <c r="DU41" s="523"/>
      <c r="DV41" s="523"/>
      <c r="DW41" s="523"/>
      <c r="DX41" s="523"/>
      <c r="DY41" s="523"/>
      <c r="DZ41" s="523"/>
      <c r="EA41" s="523"/>
      <c r="EB41" s="523"/>
      <c r="EC41" s="523"/>
      <c r="ED41" s="523"/>
      <c r="EE41" s="523"/>
      <c r="EF41" s="523"/>
      <c r="EG41" s="523"/>
      <c r="EH41" s="523"/>
      <c r="EI41" s="523"/>
      <c r="EJ41" s="523"/>
      <c r="EK41" s="523"/>
      <c r="EL41" s="523"/>
      <c r="EM41" s="523"/>
      <c r="EN41" s="523"/>
      <c r="EO41" s="523"/>
      <c r="EP41" s="523"/>
      <c r="EQ41" s="523"/>
      <c r="ER41" s="523"/>
      <c r="ES41" s="523"/>
      <c r="ET41" s="523"/>
      <c r="EU41" s="523"/>
      <c r="EV41" s="523"/>
      <c r="EW41" s="523"/>
      <c r="EX41" s="523"/>
      <c r="EY41" s="523"/>
      <c r="EZ41" s="523"/>
      <c r="FA41" s="523"/>
      <c r="FB41" s="523"/>
      <c r="FC41" s="523"/>
      <c r="FD41" s="523"/>
      <c r="FE41" s="523"/>
      <c r="FF41" s="523"/>
      <c r="FG41" s="523"/>
      <c r="FH41" s="523"/>
      <c r="FI41" s="523"/>
      <c r="FJ41" s="523"/>
      <c r="FK41" s="523"/>
      <c r="FL41" s="523"/>
      <c r="FM41" s="523"/>
      <c r="FN41" s="523"/>
      <c r="FO41" s="523"/>
      <c r="FP41" s="523"/>
      <c r="FQ41" s="523"/>
      <c r="FR41" s="523"/>
      <c r="FS41" s="523"/>
      <c r="FT41" s="523"/>
      <c r="FU41" s="523"/>
      <c r="FV41" s="523"/>
      <c r="FW41" s="523"/>
      <c r="FX41" s="523"/>
      <c r="FY41" s="523"/>
      <c r="FZ41" s="523"/>
      <c r="GA41" s="523"/>
      <c r="GB41" s="523"/>
      <c r="GC41" s="523"/>
      <c r="GD41" s="523"/>
      <c r="GE41" s="523"/>
      <c r="GF41" s="523"/>
      <c r="GG41" s="523"/>
      <c r="GH41" s="523"/>
      <c r="GI41" s="523"/>
      <c r="GJ41" s="523"/>
      <c r="GK41" s="523"/>
      <c r="GL41" s="523"/>
      <c r="GM41" s="523"/>
      <c r="GN41" s="523"/>
      <c r="GO41" s="523"/>
      <c r="GP41" s="523"/>
      <c r="GQ41" s="523"/>
      <c r="GR41" s="523"/>
      <c r="GS41" s="523"/>
      <c r="GT41" s="523"/>
      <c r="GU41" s="523"/>
      <c r="GV41" s="523"/>
      <c r="GW41" s="523"/>
      <c r="GX41" s="523"/>
      <c r="GY41" s="523"/>
      <c r="GZ41" s="523"/>
      <c r="HA41" s="523"/>
      <c r="HB41" s="523"/>
      <c r="HC41" s="523"/>
      <c r="HD41" s="523"/>
      <c r="HE41" s="523"/>
      <c r="HF41" s="523"/>
      <c r="HG41" s="523"/>
      <c r="HH41" s="523"/>
      <c r="HI41" s="523"/>
      <c r="HJ41" s="523"/>
      <c r="HK41" s="523"/>
      <c r="HL41" s="523"/>
      <c r="HM41" s="523"/>
      <c r="HN41" s="523"/>
      <c r="HO41" s="523"/>
      <c r="HP41" s="523"/>
      <c r="HQ41" s="523"/>
      <c r="HR41" s="523"/>
      <c r="HS41" s="523"/>
      <c r="HT41" s="523"/>
      <c r="HU41" s="523"/>
      <c r="HV41" s="523"/>
      <c r="HW41" s="523"/>
      <c r="HX41" s="523"/>
      <c r="HY41" s="523"/>
      <c r="HZ41" s="523"/>
      <c r="IA41" s="523"/>
      <c r="IB41" s="523"/>
      <c r="IC41" s="523"/>
      <c r="ID41" s="523"/>
      <c r="IE41" s="523"/>
      <c r="IF41" s="523"/>
      <c r="IG41" s="523"/>
      <c r="IH41" s="523"/>
      <c r="II41" s="523"/>
      <c r="IJ41" s="523"/>
      <c r="IK41" s="523"/>
      <c r="IL41" s="523"/>
      <c r="IM41" s="523"/>
      <c r="IN41" s="523"/>
      <c r="IO41" s="523"/>
      <c r="IP41" s="523"/>
      <c r="IQ41" s="523"/>
      <c r="IR41" s="523"/>
      <c r="IS41" s="523"/>
      <c r="IT41" s="523"/>
      <c r="IU41" s="523"/>
      <c r="IV41" s="523"/>
      <c r="IW41" s="523"/>
      <c r="IX41" s="523"/>
      <c r="IY41" s="523"/>
      <c r="IZ41" s="523"/>
      <c r="JA41" s="523"/>
      <c r="JB41" s="523"/>
      <c r="JC41" s="523"/>
      <c r="JD41" s="523"/>
      <c r="JE41" s="523"/>
      <c r="JF41" s="523"/>
      <c r="JG41" s="523"/>
      <c r="JH41" s="523"/>
      <c r="JI41" s="523"/>
      <c r="JJ41" s="523"/>
      <c r="JK41" s="523"/>
      <c r="JL41" s="523"/>
      <c r="JM41" s="523"/>
      <c r="JN41" s="523"/>
      <c r="JO41" s="523"/>
      <c r="JP41" s="523"/>
      <c r="JQ41" s="523"/>
      <c r="JR41" s="523"/>
      <c r="JS41" s="523"/>
      <c r="JT41" s="523"/>
      <c r="JU41" s="523"/>
      <c r="JV41" s="523"/>
      <c r="JW41" s="523"/>
      <c r="JX41" s="523"/>
      <c r="JY41" s="523"/>
      <c r="JZ41" s="523"/>
      <c r="KA41" s="523"/>
      <c r="KB41" s="523"/>
      <c r="KC41" s="523"/>
      <c r="KD41" s="523"/>
      <c r="KE41" s="523"/>
      <c r="KF41" s="523"/>
      <c r="KG41" s="523"/>
      <c r="KH41" s="523"/>
      <c r="KI41" s="523"/>
      <c r="KJ41" s="523"/>
      <c r="KK41" s="523"/>
      <c r="KL41" s="523"/>
      <c r="KM41" s="523"/>
      <c r="KN41" s="523"/>
      <c r="KO41" s="523"/>
      <c r="KP41" s="523"/>
      <c r="KQ41" s="523"/>
      <c r="KR41" s="523"/>
      <c r="KS41" s="523"/>
      <c r="KT41" s="523"/>
      <c r="KU41" s="523"/>
      <c r="KV41" s="523"/>
      <c r="KW41" s="523"/>
      <c r="KX41" s="523"/>
      <c r="KY41" s="523"/>
      <c r="KZ41" s="523"/>
      <c r="LA41" s="523"/>
      <c r="LB41" s="523"/>
      <c r="LC41" s="523"/>
      <c r="LD41" s="523"/>
      <c r="LE41" s="523"/>
      <c r="LF41" s="523"/>
      <c r="LG41" s="523"/>
      <c r="LH41" s="523"/>
      <c r="LI41" s="523"/>
      <c r="LJ41" s="523"/>
      <c r="LK41" s="523"/>
      <c r="LL41" s="523"/>
      <c r="LM41" s="523"/>
      <c r="LN41" s="523"/>
      <c r="LO41" s="523"/>
      <c r="LP41" s="523"/>
      <c r="LQ41" s="523"/>
      <c r="LR41" s="523"/>
      <c r="LS41" s="523"/>
      <c r="LT41" s="523"/>
      <c r="LU41" s="523"/>
      <c r="LV41" s="523"/>
      <c r="LW41" s="523"/>
      <c r="LX41" s="523"/>
      <c r="LY41" s="523"/>
      <c r="LZ41" s="523"/>
      <c r="MA41" s="523"/>
      <c r="MB41" s="523"/>
      <c r="MC41" s="523"/>
      <c r="MD41" s="523"/>
      <c r="ME41" s="523"/>
      <c r="MF41" s="523"/>
      <c r="MG41" s="523"/>
      <c r="MH41" s="523"/>
      <c r="MI41" s="523"/>
      <c r="MJ41" s="523"/>
      <c r="MK41" s="523"/>
      <c r="ML41" s="523"/>
      <c r="MM41" s="523"/>
      <c r="MN41" s="523"/>
      <c r="MO41" s="523"/>
      <c r="MP41" s="523"/>
      <c r="MQ41" s="523"/>
      <c r="MR41" s="523"/>
      <c r="MS41" s="523"/>
      <c r="MT41" s="523"/>
      <c r="MU41" s="523"/>
      <c r="MV41" s="523"/>
      <c r="MW41" s="523"/>
      <c r="MX41" s="523"/>
      <c r="MY41" s="523"/>
      <c r="MZ41" s="523"/>
      <c r="NA41" s="523"/>
      <c r="NB41" s="523"/>
      <c r="NC41" s="523"/>
      <c r="ND41" s="523"/>
      <c r="NE41" s="523"/>
      <c r="NF41" s="523"/>
      <c r="NG41" s="523"/>
      <c r="NH41" s="523"/>
      <c r="NI41" s="523"/>
      <c r="NJ41" s="523"/>
      <c r="NK41" s="523"/>
      <c r="NL41" s="523"/>
      <c r="NM41" s="523"/>
      <c r="NN41" s="523"/>
      <c r="NO41" s="523"/>
      <c r="NP41" s="523"/>
      <c r="NQ41" s="523"/>
      <c r="NR41" s="523"/>
      <c r="NS41" s="523"/>
      <c r="NT41" s="523"/>
      <c r="NU41" s="523"/>
      <c r="NV41" s="523"/>
      <c r="NW41" s="523"/>
      <c r="NX41" s="523"/>
      <c r="NY41" s="523"/>
      <c r="NZ41" s="523"/>
      <c r="OA41" s="523"/>
      <c r="OB41" s="523"/>
      <c r="OC41" s="523"/>
      <c r="OD41" s="523"/>
      <c r="OE41" s="523"/>
      <c r="OF41" s="523"/>
      <c r="OG41" s="523"/>
      <c r="OH41" s="523"/>
      <c r="OI41" s="523"/>
      <c r="OJ41" s="523"/>
      <c r="OK41" s="523"/>
      <c r="OL41" s="523"/>
      <c r="OM41" s="523"/>
      <c r="ON41" s="523"/>
      <c r="OO41" s="523"/>
      <c r="OP41" s="523"/>
      <c r="OQ41" s="523"/>
      <c r="OR41" s="523"/>
      <c r="OS41" s="523"/>
      <c r="OT41" s="523"/>
      <c r="OU41" s="523"/>
      <c r="OV41" s="523"/>
      <c r="OW41" s="523"/>
      <c r="OX41" s="523"/>
      <c r="OY41" s="523"/>
      <c r="OZ41" s="523"/>
      <c r="PA41" s="523"/>
      <c r="PB41" s="523"/>
      <c r="PC41" s="523"/>
      <c r="PD41" s="523"/>
      <c r="PE41" s="523"/>
      <c r="PF41" s="523"/>
      <c r="PG41" s="523"/>
      <c r="PH41" s="523"/>
      <c r="PI41" s="523"/>
      <c r="PJ41" s="523"/>
      <c r="PK41" s="523"/>
      <c r="PL41" s="523"/>
      <c r="PM41" s="523"/>
      <c r="PN41" s="523"/>
      <c r="PO41" s="523"/>
      <c r="PP41" s="523"/>
      <c r="PQ41" s="523"/>
      <c r="PR41" s="523"/>
      <c r="PS41" s="523"/>
      <c r="PT41" s="523"/>
      <c r="PU41" s="523"/>
      <c r="PV41" s="523"/>
      <c r="PW41" s="523"/>
      <c r="PX41" s="523"/>
      <c r="PY41" s="523"/>
      <c r="PZ41" s="523"/>
      <c r="QA41" s="523"/>
      <c r="QB41" s="523"/>
      <c r="QC41" s="523"/>
      <c r="QD41" s="523"/>
      <c r="QE41" s="523"/>
      <c r="QF41" s="523"/>
      <c r="QG41" s="523"/>
      <c r="QH41" s="523"/>
      <c r="QI41" s="523"/>
      <c r="QJ41" s="523"/>
      <c r="QK41" s="523"/>
      <c r="QL41" s="523"/>
      <c r="QM41" s="523"/>
      <c r="QN41" s="523"/>
      <c r="QO41" s="523"/>
      <c r="QP41" s="523"/>
      <c r="QQ41" s="523"/>
      <c r="QR41" s="523"/>
      <c r="QS41" s="523"/>
      <c r="QT41" s="523"/>
      <c r="QU41" s="523"/>
      <c r="QV41" s="523"/>
      <c r="QW41" s="523"/>
      <c r="QX41" s="523"/>
      <c r="QY41" s="523"/>
      <c r="QZ41" s="523"/>
      <c r="RA41" s="523"/>
      <c r="RB41" s="523"/>
      <c r="RC41" s="523"/>
      <c r="RD41" s="523"/>
      <c r="RE41" s="523"/>
      <c r="RF41" s="523"/>
      <c r="RG41" s="523"/>
      <c r="RH41" s="523"/>
      <c r="RI41" s="523"/>
      <c r="RJ41" s="523"/>
      <c r="RK41" s="523"/>
      <c r="RL41" s="523"/>
      <c r="RM41" s="523"/>
      <c r="RN41" s="523"/>
      <c r="RO41" s="523"/>
      <c r="RP41" s="523"/>
      <c r="RQ41" s="523"/>
      <c r="RR41" s="523"/>
      <c r="RS41" s="523"/>
      <c r="RT41" s="523"/>
      <c r="RU41" s="523"/>
      <c r="RV41" s="523"/>
      <c r="RW41" s="523"/>
      <c r="RX41" s="523"/>
      <c r="RY41" s="523"/>
      <c r="RZ41" s="523"/>
      <c r="SA41" s="523"/>
      <c r="SB41" s="523"/>
      <c r="SC41" s="523"/>
      <c r="SD41" s="523"/>
      <c r="SE41" s="523"/>
      <c r="SF41" s="523"/>
      <c r="SG41" s="523"/>
      <c r="SH41" s="523"/>
      <c r="SI41" s="523"/>
      <c r="SJ41" s="523"/>
      <c r="SK41" s="523"/>
      <c r="SL41" s="523"/>
      <c r="SM41" s="523"/>
      <c r="SN41" s="523"/>
      <c r="SO41" s="523"/>
      <c r="SP41" s="523"/>
      <c r="SQ41" s="523"/>
      <c r="SR41" s="523"/>
      <c r="SS41" s="523"/>
      <c r="ST41" s="523"/>
      <c r="SU41" s="523"/>
      <c r="SV41" s="523"/>
      <c r="SW41" s="523"/>
      <c r="SX41" s="523"/>
      <c r="SY41" s="523"/>
      <c r="SZ41" s="523"/>
      <c r="TA41" s="523"/>
      <c r="TB41" s="523"/>
      <c r="TC41" s="523"/>
    </row>
    <row r="42" spans="1:523" s="524" customFormat="1">
      <c r="A42" s="196" t="s">
        <v>515</v>
      </c>
      <c r="B42" s="449" t="s">
        <v>516</v>
      </c>
      <c r="C42" s="541" t="s">
        <v>1037</v>
      </c>
      <c r="D42" s="541" t="s">
        <v>656</v>
      </c>
      <c r="E42" s="546" t="s">
        <v>1038</v>
      </c>
      <c r="F42" s="546" t="s">
        <v>893</v>
      </c>
      <c r="G42" s="540" t="s">
        <v>893</v>
      </c>
      <c r="H42" s="541" t="s">
        <v>1039</v>
      </c>
      <c r="I42" s="541" t="s">
        <v>1040</v>
      </c>
      <c r="J42" s="542" t="s">
        <v>972</v>
      </c>
      <c r="K42" s="559" t="s">
        <v>1041</v>
      </c>
      <c r="L42" s="439">
        <v>12040</v>
      </c>
      <c r="M42" s="519"/>
      <c r="N42" s="523"/>
      <c r="O42" s="523"/>
      <c r="P42" s="523"/>
      <c r="Q42" s="523"/>
      <c r="R42" s="523"/>
      <c r="S42" s="523"/>
      <c r="T42" s="523"/>
      <c r="U42" s="523"/>
      <c r="V42" s="523"/>
      <c r="W42" s="523"/>
      <c r="X42" s="523"/>
      <c r="Y42" s="523"/>
      <c r="Z42" s="523"/>
      <c r="AA42" s="523"/>
      <c r="AB42" s="523"/>
      <c r="AC42" s="523"/>
      <c r="AD42" s="523"/>
      <c r="AE42" s="523"/>
      <c r="AF42" s="523"/>
      <c r="AG42" s="523"/>
      <c r="AH42" s="523"/>
      <c r="AI42" s="523"/>
      <c r="AJ42" s="523"/>
      <c r="AK42" s="523"/>
      <c r="AL42" s="523"/>
      <c r="AM42" s="523"/>
      <c r="AN42" s="523"/>
      <c r="AO42" s="523"/>
      <c r="AP42" s="523"/>
      <c r="AQ42" s="523"/>
      <c r="AR42" s="523"/>
      <c r="AS42" s="523"/>
      <c r="AT42" s="523"/>
      <c r="AU42" s="523"/>
      <c r="AV42" s="523"/>
      <c r="AW42" s="523"/>
      <c r="AX42" s="523"/>
      <c r="AY42" s="523"/>
      <c r="AZ42" s="523"/>
      <c r="BA42" s="523"/>
      <c r="BB42" s="523"/>
      <c r="BC42" s="523"/>
      <c r="BD42" s="523"/>
      <c r="BE42" s="523"/>
      <c r="BF42" s="523"/>
      <c r="BG42" s="523"/>
      <c r="BH42" s="523"/>
      <c r="BI42" s="523"/>
      <c r="BJ42" s="523"/>
      <c r="BK42" s="523"/>
      <c r="BL42" s="523"/>
      <c r="BM42" s="523"/>
      <c r="BN42" s="523"/>
      <c r="BO42" s="523"/>
      <c r="BP42" s="523"/>
      <c r="BQ42" s="523"/>
      <c r="BR42" s="523"/>
      <c r="BS42" s="523"/>
      <c r="BT42" s="523"/>
      <c r="BU42" s="523"/>
      <c r="BV42" s="523"/>
      <c r="BW42" s="523"/>
      <c r="BX42" s="523"/>
      <c r="BY42" s="523"/>
      <c r="BZ42" s="523"/>
      <c r="CA42" s="523"/>
      <c r="CB42" s="523"/>
      <c r="CC42" s="523"/>
      <c r="CD42" s="523"/>
      <c r="CE42" s="523"/>
      <c r="CF42" s="523"/>
      <c r="CG42" s="523"/>
      <c r="CH42" s="523"/>
      <c r="CI42" s="523"/>
      <c r="CJ42" s="523"/>
      <c r="CK42" s="523"/>
      <c r="CL42" s="523"/>
      <c r="CM42" s="523"/>
      <c r="CN42" s="523"/>
      <c r="CO42" s="523"/>
      <c r="CP42" s="523"/>
      <c r="CQ42" s="523"/>
      <c r="CR42" s="523"/>
      <c r="CS42" s="523"/>
      <c r="CT42" s="523"/>
      <c r="CU42" s="523"/>
      <c r="CV42" s="523"/>
      <c r="CW42" s="523"/>
      <c r="CX42" s="523"/>
      <c r="CY42" s="523"/>
      <c r="CZ42" s="523"/>
      <c r="DA42" s="523"/>
      <c r="DB42" s="523"/>
      <c r="DC42" s="523"/>
      <c r="DD42" s="523"/>
      <c r="DE42" s="523"/>
      <c r="DF42" s="523"/>
      <c r="DG42" s="523"/>
      <c r="DH42" s="523"/>
      <c r="DI42" s="523"/>
      <c r="DJ42" s="523"/>
      <c r="DK42" s="523"/>
      <c r="DL42" s="523"/>
      <c r="DM42" s="523"/>
      <c r="DN42" s="523"/>
      <c r="DO42" s="523"/>
      <c r="DP42" s="523"/>
      <c r="DQ42" s="523"/>
      <c r="DR42" s="523"/>
      <c r="DS42" s="523"/>
      <c r="DT42" s="523"/>
      <c r="DU42" s="523"/>
      <c r="DV42" s="523"/>
      <c r="DW42" s="523"/>
      <c r="DX42" s="523"/>
      <c r="DY42" s="523"/>
      <c r="DZ42" s="523"/>
      <c r="EA42" s="523"/>
      <c r="EB42" s="523"/>
      <c r="EC42" s="523"/>
      <c r="ED42" s="523"/>
      <c r="EE42" s="523"/>
      <c r="EF42" s="523"/>
      <c r="EG42" s="523"/>
      <c r="EH42" s="523"/>
      <c r="EI42" s="523"/>
      <c r="EJ42" s="523"/>
      <c r="EK42" s="523"/>
      <c r="EL42" s="523"/>
      <c r="EM42" s="523"/>
      <c r="EN42" s="523"/>
      <c r="EO42" s="523"/>
      <c r="EP42" s="523"/>
      <c r="EQ42" s="523"/>
      <c r="ER42" s="523"/>
      <c r="ES42" s="523"/>
      <c r="ET42" s="523"/>
      <c r="EU42" s="523"/>
      <c r="EV42" s="523"/>
      <c r="EW42" s="523"/>
      <c r="EX42" s="523"/>
      <c r="EY42" s="523"/>
      <c r="EZ42" s="523"/>
      <c r="FA42" s="523"/>
      <c r="FB42" s="523"/>
      <c r="FC42" s="523"/>
      <c r="FD42" s="523"/>
      <c r="FE42" s="523"/>
      <c r="FF42" s="523"/>
      <c r="FG42" s="523"/>
      <c r="FH42" s="523"/>
      <c r="FI42" s="523"/>
      <c r="FJ42" s="523"/>
      <c r="FK42" s="523"/>
      <c r="FL42" s="523"/>
      <c r="FM42" s="523"/>
      <c r="FN42" s="523"/>
      <c r="FO42" s="523"/>
      <c r="FP42" s="523"/>
      <c r="FQ42" s="523"/>
      <c r="FR42" s="523"/>
      <c r="FS42" s="523"/>
      <c r="FT42" s="523"/>
      <c r="FU42" s="523"/>
      <c r="FV42" s="523"/>
      <c r="FW42" s="523"/>
      <c r="FX42" s="523"/>
      <c r="FY42" s="523"/>
      <c r="FZ42" s="523"/>
      <c r="GA42" s="523"/>
      <c r="GB42" s="523"/>
      <c r="GC42" s="523"/>
      <c r="GD42" s="523"/>
      <c r="GE42" s="523"/>
      <c r="GF42" s="523"/>
      <c r="GG42" s="523"/>
      <c r="GH42" s="523"/>
      <c r="GI42" s="523"/>
      <c r="GJ42" s="523"/>
      <c r="GK42" s="523"/>
      <c r="GL42" s="523"/>
      <c r="GM42" s="523"/>
      <c r="GN42" s="523"/>
      <c r="GO42" s="523"/>
      <c r="GP42" s="523"/>
      <c r="GQ42" s="523"/>
      <c r="GR42" s="523"/>
      <c r="GS42" s="523"/>
      <c r="GT42" s="523"/>
      <c r="GU42" s="523"/>
      <c r="GV42" s="523"/>
      <c r="GW42" s="523"/>
      <c r="GX42" s="523"/>
      <c r="GY42" s="523"/>
      <c r="GZ42" s="523"/>
      <c r="HA42" s="523"/>
      <c r="HB42" s="523"/>
      <c r="HC42" s="523"/>
      <c r="HD42" s="523"/>
      <c r="HE42" s="523"/>
      <c r="HF42" s="523"/>
      <c r="HG42" s="523"/>
      <c r="HH42" s="523"/>
      <c r="HI42" s="523"/>
      <c r="HJ42" s="523"/>
      <c r="HK42" s="523"/>
      <c r="HL42" s="523"/>
      <c r="HM42" s="523"/>
      <c r="HN42" s="523"/>
      <c r="HO42" s="523"/>
      <c r="HP42" s="523"/>
      <c r="HQ42" s="523"/>
      <c r="HR42" s="523"/>
      <c r="HS42" s="523"/>
      <c r="HT42" s="523"/>
      <c r="HU42" s="523"/>
      <c r="HV42" s="523"/>
      <c r="HW42" s="523"/>
      <c r="HX42" s="523"/>
      <c r="HY42" s="523"/>
      <c r="HZ42" s="523"/>
      <c r="IA42" s="523"/>
      <c r="IB42" s="523"/>
      <c r="IC42" s="523"/>
      <c r="ID42" s="523"/>
      <c r="IE42" s="523"/>
      <c r="IF42" s="523"/>
      <c r="IG42" s="523"/>
      <c r="IH42" s="523"/>
      <c r="II42" s="523"/>
      <c r="IJ42" s="523"/>
      <c r="IK42" s="523"/>
      <c r="IL42" s="523"/>
      <c r="IM42" s="523"/>
      <c r="IN42" s="523"/>
      <c r="IO42" s="523"/>
      <c r="IP42" s="523"/>
      <c r="IQ42" s="523"/>
      <c r="IR42" s="523"/>
      <c r="IS42" s="523"/>
      <c r="IT42" s="523"/>
      <c r="IU42" s="523"/>
      <c r="IV42" s="523"/>
      <c r="IW42" s="523"/>
      <c r="IX42" s="523"/>
      <c r="IY42" s="523"/>
      <c r="IZ42" s="523"/>
      <c r="JA42" s="523"/>
      <c r="JB42" s="523"/>
      <c r="JC42" s="523"/>
      <c r="JD42" s="523"/>
      <c r="JE42" s="523"/>
      <c r="JF42" s="523"/>
      <c r="JG42" s="523"/>
      <c r="JH42" s="523"/>
      <c r="JI42" s="523"/>
      <c r="JJ42" s="523"/>
      <c r="JK42" s="523"/>
      <c r="JL42" s="523"/>
      <c r="JM42" s="523"/>
      <c r="JN42" s="523"/>
      <c r="JO42" s="523"/>
      <c r="JP42" s="523"/>
      <c r="JQ42" s="523"/>
      <c r="JR42" s="523"/>
      <c r="JS42" s="523"/>
      <c r="JT42" s="523"/>
      <c r="JU42" s="523"/>
      <c r="JV42" s="523"/>
      <c r="JW42" s="523"/>
      <c r="JX42" s="523"/>
      <c r="JY42" s="523"/>
      <c r="JZ42" s="523"/>
      <c r="KA42" s="523"/>
      <c r="KB42" s="523"/>
      <c r="KC42" s="523"/>
      <c r="KD42" s="523"/>
      <c r="KE42" s="523"/>
      <c r="KF42" s="523"/>
      <c r="KG42" s="523"/>
      <c r="KH42" s="523"/>
      <c r="KI42" s="523"/>
      <c r="KJ42" s="523"/>
      <c r="KK42" s="523"/>
      <c r="KL42" s="523"/>
      <c r="KM42" s="523"/>
      <c r="KN42" s="523"/>
      <c r="KO42" s="523"/>
      <c r="KP42" s="523"/>
      <c r="KQ42" s="523"/>
      <c r="KR42" s="523"/>
      <c r="KS42" s="523"/>
      <c r="KT42" s="523"/>
      <c r="KU42" s="523"/>
      <c r="KV42" s="523"/>
      <c r="KW42" s="523"/>
      <c r="KX42" s="523"/>
      <c r="KY42" s="523"/>
      <c r="KZ42" s="523"/>
      <c r="LA42" s="523"/>
      <c r="LB42" s="523"/>
      <c r="LC42" s="523"/>
      <c r="LD42" s="523"/>
      <c r="LE42" s="523"/>
      <c r="LF42" s="523"/>
      <c r="LG42" s="523"/>
      <c r="LH42" s="523"/>
      <c r="LI42" s="523"/>
      <c r="LJ42" s="523"/>
      <c r="LK42" s="523"/>
      <c r="LL42" s="523"/>
      <c r="LM42" s="523"/>
      <c r="LN42" s="523"/>
      <c r="LO42" s="523"/>
      <c r="LP42" s="523"/>
      <c r="LQ42" s="523"/>
      <c r="LR42" s="523"/>
      <c r="LS42" s="523"/>
      <c r="LT42" s="523"/>
      <c r="LU42" s="523"/>
      <c r="LV42" s="523"/>
      <c r="LW42" s="523"/>
      <c r="LX42" s="523"/>
      <c r="LY42" s="523"/>
      <c r="LZ42" s="523"/>
      <c r="MA42" s="523"/>
      <c r="MB42" s="523"/>
      <c r="MC42" s="523"/>
      <c r="MD42" s="523"/>
      <c r="ME42" s="523"/>
      <c r="MF42" s="523"/>
      <c r="MG42" s="523"/>
      <c r="MH42" s="523"/>
      <c r="MI42" s="523"/>
      <c r="MJ42" s="523"/>
      <c r="MK42" s="523"/>
      <c r="ML42" s="523"/>
      <c r="MM42" s="523"/>
      <c r="MN42" s="523"/>
      <c r="MO42" s="523"/>
      <c r="MP42" s="523"/>
      <c r="MQ42" s="523"/>
      <c r="MR42" s="523"/>
      <c r="MS42" s="523"/>
      <c r="MT42" s="523"/>
      <c r="MU42" s="523"/>
      <c r="MV42" s="523"/>
      <c r="MW42" s="523"/>
      <c r="MX42" s="523"/>
      <c r="MY42" s="523"/>
      <c r="MZ42" s="523"/>
      <c r="NA42" s="523"/>
      <c r="NB42" s="523"/>
      <c r="NC42" s="523"/>
      <c r="ND42" s="523"/>
      <c r="NE42" s="523"/>
      <c r="NF42" s="523"/>
      <c r="NG42" s="523"/>
      <c r="NH42" s="523"/>
      <c r="NI42" s="523"/>
      <c r="NJ42" s="523"/>
      <c r="NK42" s="523"/>
      <c r="NL42" s="523"/>
      <c r="NM42" s="523"/>
      <c r="NN42" s="523"/>
      <c r="NO42" s="523"/>
      <c r="NP42" s="523"/>
      <c r="NQ42" s="523"/>
      <c r="NR42" s="523"/>
      <c r="NS42" s="523"/>
      <c r="NT42" s="523"/>
      <c r="NU42" s="523"/>
      <c r="NV42" s="523"/>
      <c r="NW42" s="523"/>
      <c r="NX42" s="523"/>
      <c r="NY42" s="523"/>
      <c r="NZ42" s="523"/>
      <c r="OA42" s="523"/>
      <c r="OB42" s="523"/>
      <c r="OC42" s="523"/>
      <c r="OD42" s="523"/>
      <c r="OE42" s="523"/>
      <c r="OF42" s="523"/>
      <c r="OG42" s="523"/>
      <c r="OH42" s="523"/>
      <c r="OI42" s="523"/>
      <c r="OJ42" s="523"/>
      <c r="OK42" s="523"/>
      <c r="OL42" s="523"/>
      <c r="OM42" s="523"/>
      <c r="ON42" s="523"/>
      <c r="OO42" s="523"/>
      <c r="OP42" s="523"/>
      <c r="OQ42" s="523"/>
      <c r="OR42" s="523"/>
      <c r="OS42" s="523"/>
      <c r="OT42" s="523"/>
      <c r="OU42" s="523"/>
      <c r="OV42" s="523"/>
      <c r="OW42" s="523"/>
      <c r="OX42" s="523"/>
      <c r="OY42" s="523"/>
      <c r="OZ42" s="523"/>
      <c r="PA42" s="523"/>
      <c r="PB42" s="523"/>
      <c r="PC42" s="523"/>
      <c r="PD42" s="523"/>
      <c r="PE42" s="523"/>
      <c r="PF42" s="523"/>
      <c r="PG42" s="523"/>
      <c r="PH42" s="523"/>
      <c r="PI42" s="523"/>
      <c r="PJ42" s="523"/>
      <c r="PK42" s="523"/>
      <c r="PL42" s="523"/>
      <c r="PM42" s="523"/>
      <c r="PN42" s="523"/>
      <c r="PO42" s="523"/>
      <c r="PP42" s="523"/>
      <c r="PQ42" s="523"/>
      <c r="PR42" s="523"/>
      <c r="PS42" s="523"/>
      <c r="PT42" s="523"/>
      <c r="PU42" s="523"/>
      <c r="PV42" s="523"/>
      <c r="PW42" s="523"/>
      <c r="PX42" s="523"/>
      <c r="PY42" s="523"/>
      <c r="PZ42" s="523"/>
      <c r="QA42" s="523"/>
      <c r="QB42" s="523"/>
      <c r="QC42" s="523"/>
      <c r="QD42" s="523"/>
      <c r="QE42" s="523"/>
      <c r="QF42" s="523"/>
      <c r="QG42" s="523"/>
      <c r="QH42" s="523"/>
      <c r="QI42" s="523"/>
      <c r="QJ42" s="523"/>
      <c r="QK42" s="523"/>
      <c r="QL42" s="523"/>
      <c r="QM42" s="523"/>
      <c r="QN42" s="523"/>
      <c r="QO42" s="523"/>
      <c r="QP42" s="523"/>
      <c r="QQ42" s="523"/>
      <c r="QR42" s="523"/>
      <c r="QS42" s="523"/>
      <c r="QT42" s="523"/>
      <c r="QU42" s="523"/>
      <c r="QV42" s="523"/>
      <c r="QW42" s="523"/>
      <c r="QX42" s="523"/>
      <c r="QY42" s="523"/>
      <c r="QZ42" s="523"/>
      <c r="RA42" s="523"/>
      <c r="RB42" s="523"/>
      <c r="RC42" s="523"/>
      <c r="RD42" s="523"/>
      <c r="RE42" s="523"/>
      <c r="RF42" s="523"/>
      <c r="RG42" s="523"/>
      <c r="RH42" s="523"/>
      <c r="RI42" s="523"/>
      <c r="RJ42" s="523"/>
      <c r="RK42" s="523"/>
      <c r="RL42" s="523"/>
      <c r="RM42" s="523"/>
      <c r="RN42" s="523"/>
      <c r="RO42" s="523"/>
      <c r="RP42" s="523"/>
      <c r="RQ42" s="523"/>
      <c r="RR42" s="523"/>
      <c r="RS42" s="523"/>
      <c r="RT42" s="523"/>
      <c r="RU42" s="523"/>
      <c r="RV42" s="523"/>
      <c r="RW42" s="523"/>
      <c r="RX42" s="523"/>
      <c r="RY42" s="523"/>
      <c r="RZ42" s="523"/>
      <c r="SA42" s="523"/>
      <c r="SB42" s="523"/>
      <c r="SC42" s="523"/>
      <c r="SD42" s="523"/>
      <c r="SE42" s="523"/>
      <c r="SF42" s="523"/>
      <c r="SG42" s="523"/>
      <c r="SH42" s="523"/>
      <c r="SI42" s="523"/>
      <c r="SJ42" s="523"/>
      <c r="SK42" s="523"/>
      <c r="SL42" s="523"/>
      <c r="SM42" s="523"/>
      <c r="SN42" s="523"/>
      <c r="SO42" s="523"/>
      <c r="SP42" s="523"/>
      <c r="SQ42" s="523"/>
      <c r="SR42" s="523"/>
      <c r="SS42" s="523"/>
      <c r="ST42" s="523"/>
      <c r="SU42" s="523"/>
      <c r="SV42" s="523"/>
      <c r="SW42" s="523"/>
      <c r="SX42" s="523"/>
      <c r="SY42" s="523"/>
      <c r="SZ42" s="523"/>
      <c r="TA42" s="523"/>
      <c r="TB42" s="523"/>
      <c r="TC42" s="523"/>
    </row>
    <row r="43" spans="1:523" s="524" customFormat="1">
      <c r="A43" s="196" t="s">
        <v>864</v>
      </c>
      <c r="B43" s="449" t="s">
        <v>516</v>
      </c>
      <c r="C43" s="541" t="s">
        <v>1042</v>
      </c>
      <c r="D43" s="541" t="s">
        <v>823</v>
      </c>
      <c r="E43" s="546" t="s">
        <v>1043</v>
      </c>
      <c r="F43" s="546" t="s">
        <v>893</v>
      </c>
      <c r="G43" s="540" t="s">
        <v>893</v>
      </c>
      <c r="H43" s="541" t="s">
        <v>1044</v>
      </c>
      <c r="I43" s="541" t="s">
        <v>812</v>
      </c>
      <c r="J43" s="542" t="s">
        <v>1045</v>
      </c>
      <c r="K43" s="557">
        <v>2607901</v>
      </c>
      <c r="L43" s="439">
        <v>1900.31</v>
      </c>
      <c r="M43" s="519"/>
      <c r="N43" s="523"/>
      <c r="O43" s="523"/>
      <c r="P43" s="523"/>
      <c r="Q43" s="523"/>
      <c r="R43" s="523"/>
      <c r="S43" s="523"/>
      <c r="T43" s="523"/>
      <c r="U43" s="523"/>
      <c r="V43" s="523"/>
      <c r="W43" s="523"/>
      <c r="X43" s="523"/>
      <c r="Y43" s="523"/>
      <c r="Z43" s="523"/>
      <c r="AA43" s="523"/>
      <c r="AB43" s="523"/>
      <c r="AC43" s="523"/>
      <c r="AD43" s="523"/>
      <c r="AE43" s="523"/>
      <c r="AF43" s="523"/>
      <c r="AG43" s="523"/>
      <c r="AH43" s="523"/>
      <c r="AI43" s="523"/>
      <c r="AJ43" s="523"/>
      <c r="AK43" s="523"/>
      <c r="AL43" s="523"/>
      <c r="AM43" s="523"/>
      <c r="AN43" s="523"/>
      <c r="AO43" s="523"/>
      <c r="AP43" s="523"/>
      <c r="AQ43" s="523"/>
      <c r="AR43" s="523"/>
      <c r="AS43" s="523"/>
      <c r="AT43" s="523"/>
      <c r="AU43" s="523"/>
      <c r="AV43" s="523"/>
      <c r="AW43" s="523"/>
      <c r="AX43" s="523"/>
      <c r="AY43" s="523"/>
      <c r="AZ43" s="523"/>
      <c r="BA43" s="523"/>
      <c r="BB43" s="523"/>
      <c r="BC43" s="523"/>
      <c r="BD43" s="523"/>
      <c r="BE43" s="523"/>
      <c r="BF43" s="523"/>
      <c r="BG43" s="523"/>
      <c r="BH43" s="523"/>
      <c r="BI43" s="523"/>
      <c r="BJ43" s="523"/>
      <c r="BK43" s="523"/>
      <c r="BL43" s="523"/>
      <c r="BM43" s="523"/>
      <c r="BN43" s="523"/>
      <c r="BO43" s="523"/>
      <c r="BP43" s="523"/>
      <c r="BQ43" s="523"/>
      <c r="BR43" s="523"/>
      <c r="BS43" s="523"/>
      <c r="BT43" s="523"/>
      <c r="BU43" s="523"/>
      <c r="BV43" s="523"/>
      <c r="BW43" s="523"/>
      <c r="BX43" s="523"/>
      <c r="BY43" s="523"/>
      <c r="BZ43" s="523"/>
      <c r="CA43" s="523"/>
      <c r="CB43" s="523"/>
      <c r="CC43" s="523"/>
      <c r="CD43" s="523"/>
      <c r="CE43" s="523"/>
      <c r="CF43" s="523"/>
      <c r="CG43" s="523"/>
      <c r="CH43" s="523"/>
      <c r="CI43" s="523"/>
      <c r="CJ43" s="523"/>
      <c r="CK43" s="523"/>
      <c r="CL43" s="523"/>
      <c r="CM43" s="523"/>
      <c r="CN43" s="523"/>
      <c r="CO43" s="523"/>
      <c r="CP43" s="523"/>
      <c r="CQ43" s="523"/>
      <c r="CR43" s="523"/>
      <c r="CS43" s="523"/>
      <c r="CT43" s="523"/>
      <c r="CU43" s="523"/>
      <c r="CV43" s="523"/>
      <c r="CW43" s="523"/>
      <c r="CX43" s="523"/>
      <c r="CY43" s="523"/>
      <c r="CZ43" s="523"/>
      <c r="DA43" s="523"/>
      <c r="DB43" s="523"/>
      <c r="DC43" s="523"/>
      <c r="DD43" s="523"/>
      <c r="DE43" s="523"/>
      <c r="DF43" s="523"/>
      <c r="DG43" s="523"/>
      <c r="DH43" s="523"/>
      <c r="DI43" s="523"/>
      <c r="DJ43" s="523"/>
      <c r="DK43" s="523"/>
      <c r="DL43" s="523"/>
      <c r="DM43" s="523"/>
      <c r="DN43" s="523"/>
      <c r="DO43" s="523"/>
      <c r="DP43" s="523"/>
      <c r="DQ43" s="523"/>
      <c r="DR43" s="523"/>
      <c r="DS43" s="523"/>
      <c r="DT43" s="523"/>
      <c r="DU43" s="523"/>
      <c r="DV43" s="523"/>
      <c r="DW43" s="523"/>
      <c r="DX43" s="523"/>
      <c r="DY43" s="523"/>
      <c r="DZ43" s="523"/>
      <c r="EA43" s="523"/>
      <c r="EB43" s="523"/>
      <c r="EC43" s="523"/>
      <c r="ED43" s="523"/>
      <c r="EE43" s="523"/>
      <c r="EF43" s="523"/>
      <c r="EG43" s="523"/>
      <c r="EH43" s="523"/>
      <c r="EI43" s="523"/>
      <c r="EJ43" s="523"/>
      <c r="EK43" s="523"/>
      <c r="EL43" s="523"/>
      <c r="EM43" s="523"/>
      <c r="EN43" s="523"/>
      <c r="EO43" s="523"/>
      <c r="EP43" s="523"/>
      <c r="EQ43" s="523"/>
      <c r="ER43" s="523"/>
      <c r="ES43" s="523"/>
      <c r="ET43" s="523"/>
      <c r="EU43" s="523"/>
      <c r="EV43" s="523"/>
      <c r="EW43" s="523"/>
      <c r="EX43" s="523"/>
      <c r="EY43" s="523"/>
      <c r="EZ43" s="523"/>
      <c r="FA43" s="523"/>
      <c r="FB43" s="523"/>
      <c r="FC43" s="523"/>
      <c r="FD43" s="523"/>
      <c r="FE43" s="523"/>
      <c r="FF43" s="523"/>
      <c r="FG43" s="523"/>
      <c r="FH43" s="523"/>
      <c r="FI43" s="523"/>
      <c r="FJ43" s="523"/>
      <c r="FK43" s="523"/>
      <c r="FL43" s="523"/>
      <c r="FM43" s="523"/>
      <c r="FN43" s="523"/>
      <c r="FO43" s="523"/>
      <c r="FP43" s="523"/>
      <c r="FQ43" s="523"/>
      <c r="FR43" s="523"/>
      <c r="FS43" s="523"/>
      <c r="FT43" s="523"/>
      <c r="FU43" s="523"/>
      <c r="FV43" s="523"/>
      <c r="FW43" s="523"/>
      <c r="FX43" s="523"/>
      <c r="FY43" s="523"/>
      <c r="FZ43" s="523"/>
      <c r="GA43" s="523"/>
      <c r="GB43" s="523"/>
      <c r="GC43" s="523"/>
      <c r="GD43" s="523"/>
      <c r="GE43" s="523"/>
      <c r="GF43" s="523"/>
      <c r="GG43" s="523"/>
      <c r="GH43" s="523"/>
      <c r="GI43" s="523"/>
      <c r="GJ43" s="523"/>
      <c r="GK43" s="523"/>
      <c r="GL43" s="523"/>
      <c r="GM43" s="523"/>
      <c r="GN43" s="523"/>
      <c r="GO43" s="523"/>
      <c r="GP43" s="523"/>
      <c r="GQ43" s="523"/>
      <c r="GR43" s="523"/>
      <c r="GS43" s="523"/>
      <c r="GT43" s="523"/>
      <c r="GU43" s="523"/>
      <c r="GV43" s="523"/>
      <c r="GW43" s="523"/>
      <c r="GX43" s="523"/>
      <c r="GY43" s="523"/>
      <c r="GZ43" s="523"/>
      <c r="HA43" s="523"/>
      <c r="HB43" s="523"/>
      <c r="HC43" s="523"/>
      <c r="HD43" s="523"/>
      <c r="HE43" s="523"/>
      <c r="HF43" s="523"/>
      <c r="HG43" s="523"/>
      <c r="HH43" s="523"/>
      <c r="HI43" s="523"/>
      <c r="HJ43" s="523"/>
      <c r="HK43" s="523"/>
      <c r="HL43" s="523"/>
      <c r="HM43" s="523"/>
      <c r="HN43" s="523"/>
      <c r="HO43" s="523"/>
      <c r="HP43" s="523"/>
      <c r="HQ43" s="523"/>
      <c r="HR43" s="523"/>
      <c r="HS43" s="523"/>
      <c r="HT43" s="523"/>
      <c r="HU43" s="523"/>
      <c r="HV43" s="523"/>
      <c r="HW43" s="523"/>
      <c r="HX43" s="523"/>
      <c r="HY43" s="523"/>
      <c r="HZ43" s="523"/>
      <c r="IA43" s="523"/>
      <c r="IB43" s="523"/>
      <c r="IC43" s="523"/>
      <c r="ID43" s="523"/>
      <c r="IE43" s="523"/>
      <c r="IF43" s="523"/>
      <c r="IG43" s="523"/>
      <c r="IH43" s="523"/>
      <c r="II43" s="523"/>
      <c r="IJ43" s="523"/>
      <c r="IK43" s="523"/>
      <c r="IL43" s="523"/>
      <c r="IM43" s="523"/>
      <c r="IN43" s="523"/>
      <c r="IO43" s="523"/>
      <c r="IP43" s="523"/>
      <c r="IQ43" s="523"/>
      <c r="IR43" s="523"/>
      <c r="IS43" s="523"/>
      <c r="IT43" s="523"/>
      <c r="IU43" s="523"/>
      <c r="IV43" s="523"/>
      <c r="IW43" s="523"/>
      <c r="IX43" s="523"/>
      <c r="IY43" s="523"/>
      <c r="IZ43" s="523"/>
      <c r="JA43" s="523"/>
      <c r="JB43" s="523"/>
      <c r="JC43" s="523"/>
      <c r="JD43" s="523"/>
      <c r="JE43" s="523"/>
      <c r="JF43" s="523"/>
      <c r="JG43" s="523"/>
      <c r="JH43" s="523"/>
      <c r="JI43" s="523"/>
      <c r="JJ43" s="523"/>
      <c r="JK43" s="523"/>
      <c r="JL43" s="523"/>
      <c r="JM43" s="523"/>
      <c r="JN43" s="523"/>
      <c r="JO43" s="523"/>
      <c r="JP43" s="523"/>
      <c r="JQ43" s="523"/>
      <c r="JR43" s="523"/>
      <c r="JS43" s="523"/>
      <c r="JT43" s="523"/>
      <c r="JU43" s="523"/>
      <c r="JV43" s="523"/>
      <c r="JW43" s="523"/>
      <c r="JX43" s="523"/>
      <c r="JY43" s="523"/>
      <c r="JZ43" s="523"/>
      <c r="KA43" s="523"/>
      <c r="KB43" s="523"/>
      <c r="KC43" s="523"/>
      <c r="KD43" s="523"/>
      <c r="KE43" s="523"/>
      <c r="KF43" s="523"/>
      <c r="KG43" s="523"/>
      <c r="KH43" s="523"/>
      <c r="KI43" s="523"/>
      <c r="KJ43" s="523"/>
      <c r="KK43" s="523"/>
      <c r="KL43" s="523"/>
      <c r="KM43" s="523"/>
      <c r="KN43" s="523"/>
      <c r="KO43" s="523"/>
      <c r="KP43" s="523"/>
      <c r="KQ43" s="523"/>
      <c r="KR43" s="523"/>
      <c r="KS43" s="523"/>
      <c r="KT43" s="523"/>
      <c r="KU43" s="523"/>
      <c r="KV43" s="523"/>
      <c r="KW43" s="523"/>
      <c r="KX43" s="523"/>
      <c r="KY43" s="523"/>
      <c r="KZ43" s="523"/>
      <c r="LA43" s="523"/>
      <c r="LB43" s="523"/>
      <c r="LC43" s="523"/>
      <c r="LD43" s="523"/>
      <c r="LE43" s="523"/>
      <c r="LF43" s="523"/>
      <c r="LG43" s="523"/>
      <c r="LH43" s="523"/>
      <c r="LI43" s="523"/>
      <c r="LJ43" s="523"/>
      <c r="LK43" s="523"/>
      <c r="LL43" s="523"/>
      <c r="LM43" s="523"/>
      <c r="LN43" s="523"/>
      <c r="LO43" s="523"/>
      <c r="LP43" s="523"/>
      <c r="LQ43" s="523"/>
      <c r="LR43" s="523"/>
      <c r="LS43" s="523"/>
      <c r="LT43" s="523"/>
      <c r="LU43" s="523"/>
      <c r="LV43" s="523"/>
      <c r="LW43" s="523"/>
      <c r="LX43" s="523"/>
      <c r="LY43" s="523"/>
      <c r="LZ43" s="523"/>
      <c r="MA43" s="523"/>
      <c r="MB43" s="523"/>
      <c r="MC43" s="523"/>
      <c r="MD43" s="523"/>
      <c r="ME43" s="523"/>
      <c r="MF43" s="523"/>
      <c r="MG43" s="523"/>
      <c r="MH43" s="523"/>
      <c r="MI43" s="523"/>
      <c r="MJ43" s="523"/>
      <c r="MK43" s="523"/>
      <c r="ML43" s="523"/>
      <c r="MM43" s="523"/>
      <c r="MN43" s="523"/>
      <c r="MO43" s="523"/>
      <c r="MP43" s="523"/>
      <c r="MQ43" s="523"/>
      <c r="MR43" s="523"/>
      <c r="MS43" s="523"/>
      <c r="MT43" s="523"/>
      <c r="MU43" s="523"/>
      <c r="MV43" s="523"/>
      <c r="MW43" s="523"/>
      <c r="MX43" s="523"/>
      <c r="MY43" s="523"/>
      <c r="MZ43" s="523"/>
      <c r="NA43" s="523"/>
      <c r="NB43" s="523"/>
      <c r="NC43" s="523"/>
      <c r="ND43" s="523"/>
      <c r="NE43" s="523"/>
      <c r="NF43" s="523"/>
      <c r="NG43" s="523"/>
      <c r="NH43" s="523"/>
      <c r="NI43" s="523"/>
      <c r="NJ43" s="523"/>
      <c r="NK43" s="523"/>
      <c r="NL43" s="523"/>
      <c r="NM43" s="523"/>
      <c r="NN43" s="523"/>
      <c r="NO43" s="523"/>
      <c r="NP43" s="523"/>
      <c r="NQ43" s="523"/>
      <c r="NR43" s="523"/>
      <c r="NS43" s="523"/>
      <c r="NT43" s="523"/>
      <c r="NU43" s="523"/>
      <c r="NV43" s="523"/>
      <c r="NW43" s="523"/>
      <c r="NX43" s="523"/>
      <c r="NY43" s="523"/>
      <c r="NZ43" s="523"/>
      <c r="OA43" s="523"/>
      <c r="OB43" s="523"/>
      <c r="OC43" s="523"/>
      <c r="OD43" s="523"/>
      <c r="OE43" s="523"/>
      <c r="OF43" s="523"/>
      <c r="OG43" s="523"/>
      <c r="OH43" s="523"/>
      <c r="OI43" s="523"/>
      <c r="OJ43" s="523"/>
      <c r="OK43" s="523"/>
      <c r="OL43" s="523"/>
      <c r="OM43" s="523"/>
      <c r="ON43" s="523"/>
      <c r="OO43" s="523"/>
      <c r="OP43" s="523"/>
      <c r="OQ43" s="523"/>
      <c r="OR43" s="523"/>
      <c r="OS43" s="523"/>
      <c r="OT43" s="523"/>
      <c r="OU43" s="523"/>
      <c r="OV43" s="523"/>
      <c r="OW43" s="523"/>
      <c r="OX43" s="523"/>
      <c r="OY43" s="523"/>
      <c r="OZ43" s="523"/>
      <c r="PA43" s="523"/>
      <c r="PB43" s="523"/>
      <c r="PC43" s="523"/>
      <c r="PD43" s="523"/>
      <c r="PE43" s="523"/>
      <c r="PF43" s="523"/>
      <c r="PG43" s="523"/>
      <c r="PH43" s="523"/>
      <c r="PI43" s="523"/>
      <c r="PJ43" s="523"/>
      <c r="PK43" s="523"/>
      <c r="PL43" s="523"/>
      <c r="PM43" s="523"/>
      <c r="PN43" s="523"/>
      <c r="PO43" s="523"/>
      <c r="PP43" s="523"/>
      <c r="PQ43" s="523"/>
      <c r="PR43" s="523"/>
      <c r="PS43" s="523"/>
      <c r="PT43" s="523"/>
      <c r="PU43" s="523"/>
      <c r="PV43" s="523"/>
      <c r="PW43" s="523"/>
      <c r="PX43" s="523"/>
      <c r="PY43" s="523"/>
      <c r="PZ43" s="523"/>
      <c r="QA43" s="523"/>
      <c r="QB43" s="523"/>
      <c r="QC43" s="523"/>
      <c r="QD43" s="523"/>
      <c r="QE43" s="523"/>
      <c r="QF43" s="523"/>
      <c r="QG43" s="523"/>
      <c r="QH43" s="523"/>
      <c r="QI43" s="523"/>
      <c r="QJ43" s="523"/>
      <c r="QK43" s="523"/>
      <c r="QL43" s="523"/>
      <c r="QM43" s="523"/>
      <c r="QN43" s="523"/>
      <c r="QO43" s="523"/>
      <c r="QP43" s="523"/>
      <c r="QQ43" s="523"/>
      <c r="QR43" s="523"/>
      <c r="QS43" s="523"/>
      <c r="QT43" s="523"/>
      <c r="QU43" s="523"/>
      <c r="QV43" s="523"/>
      <c r="QW43" s="523"/>
      <c r="QX43" s="523"/>
      <c r="QY43" s="523"/>
      <c r="QZ43" s="523"/>
      <c r="RA43" s="523"/>
      <c r="RB43" s="523"/>
      <c r="RC43" s="523"/>
      <c r="RD43" s="523"/>
      <c r="RE43" s="523"/>
      <c r="RF43" s="523"/>
      <c r="RG43" s="523"/>
      <c r="RH43" s="523"/>
      <c r="RI43" s="523"/>
      <c r="RJ43" s="523"/>
      <c r="RK43" s="523"/>
      <c r="RL43" s="523"/>
      <c r="RM43" s="523"/>
      <c r="RN43" s="523"/>
      <c r="RO43" s="523"/>
      <c r="RP43" s="523"/>
      <c r="RQ43" s="523"/>
      <c r="RR43" s="523"/>
      <c r="RS43" s="523"/>
      <c r="RT43" s="523"/>
      <c r="RU43" s="523"/>
      <c r="RV43" s="523"/>
      <c r="RW43" s="523"/>
      <c r="RX43" s="523"/>
      <c r="RY43" s="523"/>
      <c r="RZ43" s="523"/>
      <c r="SA43" s="523"/>
      <c r="SB43" s="523"/>
      <c r="SC43" s="523"/>
      <c r="SD43" s="523"/>
      <c r="SE43" s="523"/>
      <c r="SF43" s="523"/>
      <c r="SG43" s="523"/>
      <c r="SH43" s="523"/>
      <c r="SI43" s="523"/>
      <c r="SJ43" s="523"/>
      <c r="SK43" s="523"/>
      <c r="SL43" s="523"/>
      <c r="SM43" s="523"/>
      <c r="SN43" s="523"/>
      <c r="SO43" s="523"/>
      <c r="SP43" s="523"/>
      <c r="SQ43" s="523"/>
      <c r="SR43" s="523"/>
      <c r="SS43" s="523"/>
      <c r="ST43" s="523"/>
      <c r="SU43" s="523"/>
      <c r="SV43" s="523"/>
      <c r="SW43" s="523"/>
      <c r="SX43" s="523"/>
      <c r="SY43" s="523"/>
      <c r="SZ43" s="523"/>
      <c r="TA43" s="523"/>
      <c r="TB43" s="523"/>
      <c r="TC43" s="523"/>
    </row>
    <row r="44" spans="1:523">
      <c r="A44" s="196" t="s">
        <v>864</v>
      </c>
      <c r="B44" s="449" t="s">
        <v>516</v>
      </c>
      <c r="C44" s="332" t="s">
        <v>1046</v>
      </c>
      <c r="D44" s="332" t="s">
        <v>1047</v>
      </c>
      <c r="E44" s="539" t="s">
        <v>1048</v>
      </c>
      <c r="F44" s="546" t="s">
        <v>893</v>
      </c>
      <c r="G44" s="540" t="s">
        <v>972</v>
      </c>
      <c r="H44" s="332" t="s">
        <v>1049</v>
      </c>
      <c r="I44" s="332" t="s">
        <v>905</v>
      </c>
      <c r="J44" s="560" t="s">
        <v>972</v>
      </c>
      <c r="K44" s="559" t="s">
        <v>1050</v>
      </c>
      <c r="L44" s="439">
        <v>616</v>
      </c>
      <c r="M44" s="2"/>
    </row>
    <row r="45" spans="1:523">
      <c r="A45" s="196" t="s">
        <v>515</v>
      </c>
      <c r="B45" s="449" t="s">
        <v>516</v>
      </c>
      <c r="C45" s="332" t="s">
        <v>1046</v>
      </c>
      <c r="D45" s="332" t="s">
        <v>1051</v>
      </c>
      <c r="E45" s="539" t="s">
        <v>1052</v>
      </c>
      <c r="F45" s="546" t="s">
        <v>893</v>
      </c>
      <c r="G45" s="540" t="s">
        <v>972</v>
      </c>
      <c r="H45" s="332" t="s">
        <v>1053</v>
      </c>
      <c r="I45" s="332" t="s">
        <v>1054</v>
      </c>
      <c r="J45" s="560" t="s">
        <v>972</v>
      </c>
      <c r="K45" s="559" t="s">
        <v>1050</v>
      </c>
      <c r="L45" s="544">
        <v>16886.29</v>
      </c>
      <c r="M45" s="2"/>
    </row>
    <row r="46" spans="1:523">
      <c r="A46" s="196" t="s">
        <v>515</v>
      </c>
      <c r="B46" s="449" t="s">
        <v>516</v>
      </c>
      <c r="C46" s="332" t="s">
        <v>1046</v>
      </c>
      <c r="D46" s="332" t="s">
        <v>1051</v>
      </c>
      <c r="E46" s="539" t="s">
        <v>1052</v>
      </c>
      <c r="F46" s="546" t="s">
        <v>893</v>
      </c>
      <c r="G46" s="540" t="s">
        <v>972</v>
      </c>
      <c r="H46" s="332" t="s">
        <v>1055</v>
      </c>
      <c r="I46" s="332" t="s">
        <v>930</v>
      </c>
      <c r="J46" s="560" t="s">
        <v>972</v>
      </c>
      <c r="K46" s="559" t="s">
        <v>1050</v>
      </c>
      <c r="L46" s="439">
        <v>369.56</v>
      </c>
      <c r="M46" s="2"/>
    </row>
    <row r="47" spans="1:523">
      <c r="A47" s="196" t="s">
        <v>515</v>
      </c>
      <c r="B47" s="449" t="s">
        <v>516</v>
      </c>
      <c r="C47" s="332" t="s">
        <v>1046</v>
      </c>
      <c r="D47" s="332" t="s">
        <v>1051</v>
      </c>
      <c r="E47" s="539" t="s">
        <v>1052</v>
      </c>
      <c r="F47" s="546" t="s">
        <v>893</v>
      </c>
      <c r="G47" s="540" t="s">
        <v>972</v>
      </c>
      <c r="H47" s="332" t="s">
        <v>1056</v>
      </c>
      <c r="I47" s="332" t="s">
        <v>966</v>
      </c>
      <c r="J47" s="560" t="s">
        <v>972</v>
      </c>
      <c r="K47" s="559" t="s">
        <v>1050</v>
      </c>
      <c r="L47" s="439">
        <v>340.7</v>
      </c>
      <c r="M47" s="2"/>
    </row>
    <row r="48" spans="1:523">
      <c r="A48" s="196" t="s">
        <v>515</v>
      </c>
      <c r="B48" s="449" t="s">
        <v>516</v>
      </c>
      <c r="C48" s="332" t="s">
        <v>889</v>
      </c>
      <c r="D48" s="332" t="s">
        <v>1057</v>
      </c>
      <c r="E48" s="539" t="s">
        <v>1058</v>
      </c>
      <c r="F48" s="546" t="s">
        <v>892</v>
      </c>
      <c r="G48" s="540" t="s">
        <v>893</v>
      </c>
      <c r="H48" s="332" t="s">
        <v>1059</v>
      </c>
      <c r="I48" s="332" t="s">
        <v>957</v>
      </c>
      <c r="J48" s="560" t="s">
        <v>1060</v>
      </c>
      <c r="K48" s="559" t="s">
        <v>1050</v>
      </c>
      <c r="L48" s="544">
        <v>1770.71</v>
      </c>
      <c r="M48" s="2"/>
    </row>
    <row r="49" spans="1:13">
      <c r="A49" s="196" t="s">
        <v>515</v>
      </c>
      <c r="B49" s="449" t="s">
        <v>516</v>
      </c>
      <c r="C49" s="332" t="s">
        <v>889</v>
      </c>
      <c r="D49" s="332" t="s">
        <v>1061</v>
      </c>
      <c r="E49" s="539" t="s">
        <v>1062</v>
      </c>
      <c r="F49" s="546" t="s">
        <v>892</v>
      </c>
      <c r="G49" s="540" t="s">
        <v>893</v>
      </c>
      <c r="H49" s="332" t="s">
        <v>1063</v>
      </c>
      <c r="I49" s="332" t="s">
        <v>957</v>
      </c>
      <c r="J49" s="560" t="s">
        <v>1064</v>
      </c>
      <c r="K49" s="559" t="s">
        <v>1050</v>
      </c>
      <c r="L49" s="544">
        <v>2551.86</v>
      </c>
      <c r="M49" s="2"/>
    </row>
    <row r="50" spans="1:13">
      <c r="A50" s="196" t="s">
        <v>515</v>
      </c>
      <c r="B50" s="449" t="s">
        <v>516</v>
      </c>
      <c r="C50" s="332" t="s">
        <v>889</v>
      </c>
      <c r="D50" s="332" t="s">
        <v>1065</v>
      </c>
      <c r="E50" s="539" t="s">
        <v>1066</v>
      </c>
      <c r="F50" s="546" t="s">
        <v>892</v>
      </c>
      <c r="G50" s="540" t="s">
        <v>893</v>
      </c>
      <c r="H50" s="332" t="s">
        <v>1067</v>
      </c>
      <c r="I50" s="332" t="s">
        <v>1068</v>
      </c>
      <c r="J50" s="560" t="s">
        <v>1069</v>
      </c>
      <c r="K50" s="559" t="s">
        <v>1050</v>
      </c>
      <c r="L50" s="439">
        <v>515.1</v>
      </c>
      <c r="M50" s="2"/>
    </row>
    <row r="51" spans="1:13">
      <c r="A51" s="196" t="s">
        <v>515</v>
      </c>
      <c r="B51" s="449" t="s">
        <v>516</v>
      </c>
      <c r="C51" s="332" t="s">
        <v>159</v>
      </c>
      <c r="D51" s="332" t="s">
        <v>1070</v>
      </c>
      <c r="E51" s="539" t="s">
        <v>1071</v>
      </c>
      <c r="F51" s="546" t="s">
        <v>892</v>
      </c>
      <c r="G51" s="540" t="s">
        <v>893</v>
      </c>
      <c r="H51" s="332" t="s">
        <v>1072</v>
      </c>
      <c r="I51" s="332" t="s">
        <v>1054</v>
      </c>
      <c r="J51" s="560" t="s">
        <v>1073</v>
      </c>
      <c r="K51" s="559" t="s">
        <v>1050</v>
      </c>
      <c r="L51" s="544">
        <v>1476</v>
      </c>
      <c r="M51" s="2"/>
    </row>
    <row r="52" spans="1:13">
      <c r="A52" s="196" t="s">
        <v>515</v>
      </c>
      <c r="B52" s="449" t="s">
        <v>516</v>
      </c>
      <c r="C52" s="332" t="s">
        <v>157</v>
      </c>
      <c r="D52" s="332" t="s">
        <v>1061</v>
      </c>
      <c r="E52" s="539" t="s">
        <v>1062</v>
      </c>
      <c r="F52" s="546" t="s">
        <v>892</v>
      </c>
      <c r="G52" s="540" t="s">
        <v>893</v>
      </c>
      <c r="H52" s="332" t="s">
        <v>1074</v>
      </c>
      <c r="I52" s="332" t="s">
        <v>957</v>
      </c>
      <c r="J52" s="560" t="s">
        <v>1075</v>
      </c>
      <c r="K52" s="559" t="s">
        <v>1050</v>
      </c>
      <c r="L52" s="439">
        <v>337</v>
      </c>
      <c r="M52" s="2"/>
    </row>
    <row r="53" spans="1:13">
      <c r="A53" s="196" t="s">
        <v>515</v>
      </c>
      <c r="B53" s="449" t="s">
        <v>516</v>
      </c>
      <c r="C53" s="332" t="s">
        <v>157</v>
      </c>
      <c r="D53" s="332" t="s">
        <v>1057</v>
      </c>
      <c r="E53" s="539" t="s">
        <v>1058</v>
      </c>
      <c r="F53" s="546" t="s">
        <v>892</v>
      </c>
      <c r="G53" s="540" t="s">
        <v>893</v>
      </c>
      <c r="H53" s="332" t="s">
        <v>1076</v>
      </c>
      <c r="I53" s="332" t="s">
        <v>1068</v>
      </c>
      <c r="J53" s="560" t="s">
        <v>1077</v>
      </c>
      <c r="K53" s="559" t="s">
        <v>1050</v>
      </c>
      <c r="L53" s="544">
        <v>2794.88</v>
      </c>
      <c r="M53" s="2"/>
    </row>
    <row r="54" spans="1:13">
      <c r="A54" s="196" t="s">
        <v>515</v>
      </c>
      <c r="B54" s="449" t="s">
        <v>516</v>
      </c>
      <c r="C54" s="332" t="s">
        <v>160</v>
      </c>
      <c r="D54" s="332" t="s">
        <v>1078</v>
      </c>
      <c r="E54" s="539" t="s">
        <v>1079</v>
      </c>
      <c r="F54" s="546" t="s">
        <v>892</v>
      </c>
      <c r="G54" s="540" t="s">
        <v>893</v>
      </c>
      <c r="H54" s="332" t="s">
        <v>1080</v>
      </c>
      <c r="I54" s="332" t="s">
        <v>1081</v>
      </c>
      <c r="J54" s="560" t="s">
        <v>1082</v>
      </c>
      <c r="K54" s="559" t="s">
        <v>1050</v>
      </c>
      <c r="L54" s="544">
        <v>57750</v>
      </c>
      <c r="M54" s="2"/>
    </row>
    <row r="55" spans="1:13">
      <c r="A55" s="196" t="s">
        <v>864</v>
      </c>
      <c r="B55" s="449" t="s">
        <v>516</v>
      </c>
      <c r="C55" s="332" t="s">
        <v>995</v>
      </c>
      <c r="D55" s="332" t="s">
        <v>1092</v>
      </c>
      <c r="E55" s="539" t="s">
        <v>1083</v>
      </c>
      <c r="F55" s="546" t="s">
        <v>893</v>
      </c>
      <c r="G55" s="540" t="s">
        <v>893</v>
      </c>
      <c r="H55" s="332" t="s">
        <v>1084</v>
      </c>
      <c r="I55" s="332" t="s">
        <v>1016</v>
      </c>
      <c r="J55" s="560" t="s">
        <v>1085</v>
      </c>
      <c r="K55" s="559" t="s">
        <v>1050</v>
      </c>
      <c r="L55" s="439">
        <v>74.7</v>
      </c>
      <c r="M55" s="2"/>
    </row>
    <row r="56" spans="1:13">
      <c r="A56" s="196" t="s">
        <v>864</v>
      </c>
      <c r="B56" s="449" t="s">
        <v>516</v>
      </c>
      <c r="C56" s="332" t="s">
        <v>979</v>
      </c>
      <c r="D56" s="332" t="s">
        <v>648</v>
      </c>
      <c r="E56" s="539" t="s">
        <v>649</v>
      </c>
      <c r="F56" s="546" t="s">
        <v>893</v>
      </c>
      <c r="G56" s="540" t="s">
        <v>893</v>
      </c>
      <c r="H56" s="332" t="s">
        <v>1086</v>
      </c>
      <c r="I56" s="332" t="s">
        <v>1016</v>
      </c>
      <c r="J56" s="560" t="s">
        <v>1087</v>
      </c>
      <c r="K56" s="559" t="s">
        <v>1050</v>
      </c>
      <c r="L56" s="439">
        <v>500</v>
      </c>
      <c r="M56" s="2"/>
    </row>
    <row r="57" spans="1:13" ht="15.75">
      <c r="A57" s="530"/>
      <c r="B57" s="526"/>
      <c r="C57" s="525"/>
      <c r="D57" s="525"/>
      <c r="E57" s="526"/>
      <c r="F57" s="527"/>
      <c r="G57" s="518"/>
      <c r="H57" s="525"/>
      <c r="I57" s="525"/>
      <c r="J57" s="528"/>
      <c r="K57" s="525"/>
      <c r="L57" s="529"/>
      <c r="M57" s="2"/>
    </row>
    <row r="58" spans="1:13" ht="15.75">
      <c r="A58" s="530"/>
      <c r="B58" s="526"/>
      <c r="C58" s="525"/>
      <c r="D58" s="525"/>
      <c r="E58" s="526"/>
      <c r="F58" s="527"/>
      <c r="G58" s="518"/>
      <c r="H58" s="525"/>
      <c r="I58" s="525"/>
      <c r="J58" s="528"/>
      <c r="K58" s="525"/>
      <c r="L58" s="529"/>
      <c r="M58" s="2"/>
    </row>
    <row r="59" spans="1:13" ht="15.75">
      <c r="A59" s="530"/>
      <c r="B59" s="526"/>
      <c r="C59" s="525"/>
      <c r="D59" s="525"/>
      <c r="E59" s="526"/>
      <c r="F59" s="527"/>
      <c r="G59" s="518"/>
      <c r="H59" s="525"/>
      <c r="I59" s="525"/>
      <c r="J59" s="528"/>
      <c r="K59" s="525"/>
      <c r="L59" s="529"/>
      <c r="M59" s="2"/>
    </row>
    <row r="60" spans="1:13" ht="15.75">
      <c r="A60" s="530"/>
      <c r="B60" s="526"/>
      <c r="C60" s="525"/>
      <c r="D60" s="525"/>
      <c r="E60" s="526"/>
      <c r="F60" s="527"/>
      <c r="G60" s="518"/>
      <c r="H60" s="525"/>
      <c r="I60" s="525"/>
      <c r="J60" s="528"/>
      <c r="K60" s="525"/>
      <c r="L60" s="529"/>
      <c r="M60" s="2"/>
    </row>
    <row r="61" spans="1:13" ht="15.75">
      <c r="A61" s="530"/>
      <c r="B61" s="526"/>
      <c r="C61" s="525"/>
      <c r="D61" s="525"/>
      <c r="E61" s="526"/>
      <c r="F61" s="527"/>
      <c r="G61" s="518"/>
      <c r="H61" s="525"/>
      <c r="I61" s="525"/>
      <c r="J61" s="528"/>
      <c r="K61" s="525"/>
      <c r="L61" s="529"/>
      <c r="M61" s="2"/>
    </row>
    <row r="62" spans="1:13" ht="15.75">
      <c r="A62" s="530"/>
      <c r="B62" s="526"/>
      <c r="C62" s="525"/>
      <c r="D62" s="525"/>
      <c r="E62" s="526"/>
      <c r="F62" s="527"/>
      <c r="G62" s="518"/>
      <c r="H62" s="525"/>
      <c r="I62" s="525"/>
      <c r="J62" s="528"/>
      <c r="K62" s="525"/>
      <c r="L62" s="529"/>
      <c r="M62" s="2"/>
    </row>
    <row r="63" spans="1:13" ht="15.75">
      <c r="A63" s="530"/>
      <c r="B63" s="526"/>
      <c r="C63" s="525"/>
      <c r="D63" s="525"/>
      <c r="E63" s="526"/>
      <c r="F63" s="527"/>
      <c r="G63" s="518"/>
      <c r="H63" s="525"/>
      <c r="I63" s="525"/>
      <c r="J63" s="528"/>
      <c r="K63" s="525"/>
      <c r="L63" s="529"/>
      <c r="M63" s="2"/>
    </row>
    <row r="64" spans="1:13" ht="15.75">
      <c r="A64" s="530"/>
      <c r="B64" s="526"/>
      <c r="C64" s="525"/>
      <c r="D64" s="525"/>
      <c r="E64" s="526"/>
      <c r="F64" s="527"/>
      <c r="G64" s="518"/>
      <c r="H64" s="525"/>
      <c r="I64" s="525"/>
      <c r="J64" s="528"/>
      <c r="K64" s="525"/>
      <c r="L64" s="529"/>
      <c r="M64" s="2"/>
    </row>
    <row r="65" spans="1:13" ht="15.75">
      <c r="A65" s="530"/>
      <c r="B65" s="526"/>
      <c r="C65" s="525"/>
      <c r="D65" s="525"/>
      <c r="E65" s="526"/>
      <c r="F65" s="527"/>
      <c r="G65" s="518"/>
      <c r="H65" s="525"/>
      <c r="I65" s="525"/>
      <c r="J65" s="528"/>
      <c r="K65" s="525"/>
      <c r="L65" s="529"/>
      <c r="M65" s="2"/>
    </row>
    <row r="66" spans="1:13" ht="15.75">
      <c r="A66" s="530"/>
      <c r="B66" s="526"/>
      <c r="C66" s="525"/>
      <c r="D66" s="525"/>
      <c r="E66" s="526"/>
      <c r="F66" s="527"/>
      <c r="G66" s="518"/>
      <c r="H66" s="525"/>
      <c r="I66" s="525"/>
      <c r="J66" s="528"/>
      <c r="K66" s="525"/>
      <c r="L66" s="529"/>
      <c r="M66" s="2"/>
    </row>
    <row r="67" spans="1:13" ht="15.75">
      <c r="A67" s="530"/>
      <c r="B67" s="526"/>
      <c r="C67" s="525"/>
      <c r="D67" s="525"/>
      <c r="E67" s="526"/>
      <c r="F67" s="527"/>
      <c r="G67" s="518"/>
      <c r="H67" s="525"/>
      <c r="I67" s="525"/>
      <c r="J67" s="528"/>
      <c r="K67" s="525"/>
      <c r="L67" s="529"/>
      <c r="M67" s="2"/>
    </row>
    <row r="68" spans="1:13" ht="15.75">
      <c r="A68" s="530"/>
      <c r="B68" s="526"/>
      <c r="C68" s="525"/>
      <c r="D68" s="525"/>
      <c r="E68" s="526"/>
      <c r="F68" s="527"/>
      <c r="G68" s="518"/>
      <c r="H68" s="525"/>
      <c r="I68" s="525"/>
      <c r="J68" s="528"/>
      <c r="K68" s="525"/>
      <c r="L68" s="529"/>
      <c r="M68" s="2"/>
    </row>
    <row r="69" spans="1:13" ht="15.75">
      <c r="A69" s="530"/>
      <c r="B69" s="526"/>
      <c r="C69" s="525"/>
      <c r="D69" s="525"/>
      <c r="E69" s="526"/>
      <c r="F69" s="527"/>
      <c r="G69" s="518"/>
      <c r="H69" s="525"/>
      <c r="I69" s="525"/>
      <c r="J69" s="528"/>
      <c r="K69" s="525"/>
      <c r="L69" s="529"/>
      <c r="M69" s="2"/>
    </row>
    <row r="70" spans="1:13" ht="15.75">
      <c r="A70" s="530"/>
      <c r="B70" s="526"/>
      <c r="C70" s="525"/>
      <c r="D70" s="525"/>
      <c r="E70" s="526"/>
      <c r="F70" s="527"/>
      <c r="G70" s="518"/>
      <c r="H70" s="525"/>
      <c r="I70" s="525"/>
      <c r="J70" s="528"/>
      <c r="K70" s="525"/>
      <c r="L70" s="529"/>
      <c r="M70" s="2"/>
    </row>
    <row r="71" spans="1:13" ht="15.75">
      <c r="A71" s="530"/>
      <c r="B71" s="526"/>
      <c r="C71" s="525"/>
      <c r="D71" s="525"/>
      <c r="E71" s="526"/>
      <c r="F71" s="527"/>
      <c r="G71" s="518"/>
      <c r="H71" s="525"/>
      <c r="I71" s="525"/>
      <c r="J71" s="528"/>
      <c r="K71" s="525"/>
      <c r="L71" s="529"/>
      <c r="M71" s="2"/>
    </row>
    <row r="72" spans="1:13" ht="15.75">
      <c r="A72" s="530"/>
      <c r="B72" s="526"/>
      <c r="C72" s="525"/>
      <c r="D72" s="525"/>
      <c r="E72" s="526"/>
      <c r="F72" s="527"/>
      <c r="G72" s="518"/>
      <c r="H72" s="525"/>
      <c r="I72" s="525"/>
      <c r="J72" s="528"/>
      <c r="K72" s="525"/>
      <c r="L72" s="529"/>
      <c r="M72" s="2"/>
    </row>
    <row r="73" spans="1:13" ht="15.75">
      <c r="A73" s="530"/>
      <c r="B73" s="526"/>
      <c r="C73" s="525"/>
      <c r="D73" s="525"/>
      <c r="E73" s="526"/>
      <c r="F73" s="527"/>
      <c r="G73" s="518"/>
      <c r="H73" s="525"/>
      <c r="I73" s="525"/>
      <c r="J73" s="528"/>
      <c r="K73" s="525"/>
      <c r="L73" s="529"/>
      <c r="M73" s="2"/>
    </row>
    <row r="74" spans="1:13" ht="15.75">
      <c r="A74" s="530"/>
      <c r="B74" s="526"/>
      <c r="C74" s="525"/>
      <c r="D74" s="525"/>
      <c r="E74" s="526"/>
      <c r="F74" s="527"/>
      <c r="G74" s="518"/>
      <c r="H74" s="525"/>
      <c r="I74" s="525"/>
      <c r="J74" s="528"/>
      <c r="K74" s="525"/>
      <c r="L74" s="529"/>
      <c r="M74" s="2"/>
    </row>
    <row r="75" spans="1:13" ht="15.75">
      <c r="A75" s="530"/>
      <c r="B75" s="526"/>
      <c r="C75" s="525"/>
      <c r="D75" s="525"/>
      <c r="E75" s="526"/>
      <c r="F75" s="527"/>
      <c r="G75" s="518"/>
      <c r="H75" s="525"/>
      <c r="I75" s="525"/>
      <c r="J75" s="528"/>
      <c r="K75" s="525"/>
      <c r="L75" s="529"/>
      <c r="M75" s="2"/>
    </row>
    <row r="76" spans="1:13" ht="15.75">
      <c r="A76" s="530"/>
      <c r="B76" s="526"/>
      <c r="C76" s="525"/>
      <c r="D76" s="525"/>
      <c r="E76" s="526"/>
      <c r="F76" s="527"/>
      <c r="G76" s="518"/>
      <c r="H76" s="525"/>
      <c r="I76" s="525"/>
      <c r="J76" s="528"/>
      <c r="K76" s="525"/>
      <c r="L76" s="529"/>
      <c r="M76" s="2"/>
    </row>
    <row r="77" spans="1:13" ht="15.75">
      <c r="A77" s="530"/>
      <c r="B77" s="526"/>
      <c r="C77" s="525"/>
      <c r="D77" s="525"/>
      <c r="E77" s="526"/>
      <c r="F77" s="527"/>
      <c r="G77" s="518"/>
      <c r="H77" s="525"/>
      <c r="I77" s="525"/>
      <c r="J77" s="528"/>
      <c r="K77" s="525"/>
      <c r="L77" s="529"/>
      <c r="M77" s="2"/>
    </row>
    <row r="78" spans="1:13" ht="15.75">
      <c r="A78" s="530"/>
      <c r="B78" s="526"/>
      <c r="C78" s="525"/>
      <c r="D78" s="525"/>
      <c r="E78" s="526"/>
      <c r="F78" s="527"/>
      <c r="G78" s="518"/>
      <c r="H78" s="525"/>
      <c r="I78" s="525"/>
      <c r="J78" s="528"/>
      <c r="K78" s="525"/>
      <c r="L78" s="529"/>
      <c r="M78" s="2"/>
    </row>
    <row r="79" spans="1:13" ht="15.75">
      <c r="A79" s="530"/>
      <c r="B79" s="526"/>
      <c r="C79" s="525"/>
      <c r="D79" s="525"/>
      <c r="E79" s="526"/>
      <c r="F79" s="527"/>
      <c r="G79" s="518"/>
      <c r="H79" s="525"/>
      <c r="I79" s="525"/>
      <c r="J79" s="528"/>
      <c r="K79" s="525"/>
      <c r="L79" s="529"/>
      <c r="M79" s="2"/>
    </row>
    <row r="80" spans="1:13" ht="15.75">
      <c r="A80" s="530"/>
      <c r="B80" s="526"/>
      <c r="C80" s="525"/>
      <c r="D80" s="525"/>
      <c r="E80" s="526"/>
      <c r="F80" s="527"/>
      <c r="G80" s="518"/>
      <c r="H80" s="525"/>
      <c r="I80" s="525"/>
      <c r="J80" s="528"/>
      <c r="K80" s="525"/>
      <c r="L80" s="529"/>
      <c r="M80" s="2"/>
    </row>
    <row r="81" spans="1:13" ht="15.75">
      <c r="A81" s="530"/>
      <c r="B81" s="526"/>
      <c r="C81" s="525"/>
      <c r="D81" s="525"/>
      <c r="E81" s="526"/>
      <c r="F81" s="527"/>
      <c r="G81" s="518"/>
      <c r="H81" s="525"/>
      <c r="I81" s="525"/>
      <c r="J81" s="528"/>
      <c r="K81" s="525"/>
      <c r="L81" s="529"/>
      <c r="M81" s="2"/>
    </row>
    <row r="82" spans="1:13" ht="15.75">
      <c r="A82" s="530"/>
      <c r="B82" s="526"/>
      <c r="C82" s="525"/>
      <c r="D82" s="525"/>
      <c r="E82" s="526"/>
      <c r="F82" s="527"/>
      <c r="G82" s="518"/>
      <c r="H82" s="525"/>
      <c r="I82" s="525"/>
      <c r="J82" s="528"/>
      <c r="K82" s="525"/>
      <c r="L82" s="529"/>
      <c r="M82" s="2"/>
    </row>
    <row r="83" spans="1:13" ht="15.75">
      <c r="A83" s="530"/>
      <c r="B83" s="526"/>
      <c r="C83" s="525"/>
      <c r="D83" s="525"/>
      <c r="E83" s="526"/>
      <c r="F83" s="527"/>
      <c r="G83" s="518"/>
      <c r="H83" s="525"/>
      <c r="I83" s="525"/>
      <c r="J83" s="528"/>
      <c r="K83" s="525"/>
      <c r="L83" s="529"/>
      <c r="M83" s="2"/>
    </row>
    <row r="84" spans="1:13" ht="15.75">
      <c r="A84" s="530"/>
      <c r="B84" s="526"/>
      <c r="C84" s="525"/>
      <c r="D84" s="525"/>
      <c r="E84" s="526"/>
      <c r="F84" s="527"/>
      <c r="G84" s="518"/>
      <c r="H84" s="525"/>
      <c r="I84" s="525"/>
      <c r="J84" s="528"/>
      <c r="K84" s="525"/>
      <c r="L84" s="529"/>
      <c r="M84" s="2"/>
    </row>
    <row r="85" spans="1:13" ht="15.75">
      <c r="A85" s="530"/>
      <c r="B85" s="526"/>
      <c r="C85" s="525"/>
      <c r="D85" s="525"/>
      <c r="E85" s="526"/>
      <c r="F85" s="527"/>
      <c r="G85" s="518"/>
      <c r="H85" s="525"/>
      <c r="I85" s="525"/>
      <c r="J85" s="528"/>
      <c r="K85" s="525"/>
      <c r="L85" s="529"/>
      <c r="M85" s="2"/>
    </row>
    <row r="86" spans="1:13" ht="15.75">
      <c r="A86" s="530"/>
      <c r="B86" s="526"/>
      <c r="C86" s="525"/>
      <c r="D86" s="525"/>
      <c r="E86" s="526"/>
      <c r="F86" s="527"/>
      <c r="G86" s="518"/>
      <c r="H86" s="525"/>
      <c r="I86" s="525"/>
      <c r="J86" s="528"/>
      <c r="K86" s="525"/>
      <c r="L86" s="529"/>
      <c r="M86" s="2"/>
    </row>
    <row r="87" spans="1:13" ht="15.75">
      <c r="A87" s="530"/>
      <c r="B87" s="526"/>
      <c r="C87" s="525"/>
      <c r="D87" s="525"/>
      <c r="E87" s="526"/>
      <c r="F87" s="527"/>
      <c r="G87" s="518"/>
      <c r="H87" s="525"/>
      <c r="I87" s="525"/>
      <c r="J87" s="528"/>
      <c r="K87" s="525"/>
      <c r="L87" s="529"/>
      <c r="M87" s="2"/>
    </row>
    <row r="88" spans="1:13" ht="15.75">
      <c r="A88" s="530"/>
      <c r="B88" s="526"/>
      <c r="C88" s="525"/>
      <c r="D88" s="525"/>
      <c r="E88" s="526"/>
      <c r="F88" s="527"/>
      <c r="G88" s="518"/>
      <c r="H88" s="525"/>
      <c r="I88" s="525"/>
      <c r="J88" s="528"/>
      <c r="K88" s="525"/>
      <c r="L88" s="529"/>
      <c r="M88" s="2"/>
    </row>
    <row r="89" spans="1:13" ht="15.75">
      <c r="A89" s="530"/>
      <c r="B89" s="526"/>
      <c r="C89" s="525"/>
      <c r="D89" s="525"/>
      <c r="E89" s="526"/>
      <c r="F89" s="527"/>
      <c r="G89" s="518"/>
      <c r="H89" s="525"/>
      <c r="I89" s="525"/>
      <c r="J89" s="528"/>
      <c r="K89" s="525"/>
      <c r="L89" s="529"/>
      <c r="M89" s="2"/>
    </row>
    <row r="90" spans="1:13" ht="15.75">
      <c r="A90" s="530"/>
      <c r="B90" s="526"/>
      <c r="C90" s="525"/>
      <c r="D90" s="525"/>
      <c r="E90" s="526"/>
      <c r="F90" s="527"/>
      <c r="G90" s="518"/>
      <c r="H90" s="525"/>
      <c r="I90" s="525"/>
      <c r="J90" s="528"/>
      <c r="K90" s="525"/>
      <c r="L90" s="529"/>
      <c r="M90" s="2"/>
    </row>
    <row r="91" spans="1:13" ht="15.75">
      <c r="A91" s="530"/>
      <c r="B91" s="526"/>
      <c r="C91" s="525"/>
      <c r="D91" s="525"/>
      <c r="E91" s="526"/>
      <c r="F91" s="527"/>
      <c r="G91" s="518"/>
      <c r="H91" s="525"/>
      <c r="I91" s="525"/>
      <c r="J91" s="528"/>
      <c r="K91" s="525"/>
      <c r="L91" s="529"/>
      <c r="M91" s="2"/>
    </row>
    <row r="92" spans="1:13" ht="15.75">
      <c r="A92" s="530"/>
      <c r="B92" s="526"/>
      <c r="C92" s="525"/>
      <c r="D92" s="525"/>
      <c r="E92" s="526"/>
      <c r="F92" s="527"/>
      <c r="G92" s="518"/>
      <c r="H92" s="525"/>
      <c r="I92" s="525"/>
      <c r="J92" s="528"/>
      <c r="K92" s="525"/>
      <c r="L92" s="529"/>
      <c r="M92" s="2"/>
    </row>
    <row r="93" spans="1:13" ht="15.75">
      <c r="A93" s="530"/>
      <c r="B93" s="526"/>
      <c r="C93" s="525"/>
      <c r="D93" s="525"/>
      <c r="E93" s="526"/>
      <c r="F93" s="527"/>
      <c r="G93" s="518"/>
      <c r="H93" s="525"/>
      <c r="I93" s="525"/>
      <c r="J93" s="528"/>
      <c r="K93" s="525"/>
      <c r="L93" s="529"/>
      <c r="M93" s="2"/>
    </row>
    <row r="94" spans="1:13" ht="15.75">
      <c r="A94" s="530"/>
      <c r="B94" s="526"/>
      <c r="C94" s="525"/>
      <c r="D94" s="525"/>
      <c r="E94" s="526"/>
      <c r="F94" s="527"/>
      <c r="G94" s="518"/>
      <c r="H94" s="525"/>
      <c r="I94" s="525"/>
      <c r="J94" s="528"/>
      <c r="K94" s="525"/>
      <c r="L94" s="529"/>
      <c r="M94" s="2"/>
    </row>
    <row r="95" spans="1:13" ht="15.75">
      <c r="A95" s="530"/>
      <c r="B95" s="526"/>
      <c r="C95" s="525"/>
      <c r="D95" s="525"/>
      <c r="E95" s="526"/>
      <c r="F95" s="527"/>
      <c r="G95" s="518"/>
      <c r="H95" s="525"/>
      <c r="I95" s="525"/>
      <c r="J95" s="528"/>
      <c r="K95" s="525"/>
      <c r="L95" s="529"/>
      <c r="M95" s="2"/>
    </row>
    <row r="96" spans="1:13" ht="15.75">
      <c r="A96" s="530"/>
      <c r="B96" s="526"/>
      <c r="C96" s="525"/>
      <c r="D96" s="525"/>
      <c r="E96" s="526"/>
      <c r="F96" s="527"/>
      <c r="G96" s="518"/>
      <c r="H96" s="525"/>
      <c r="I96" s="525"/>
      <c r="J96" s="528"/>
      <c r="K96" s="525"/>
      <c r="L96" s="529"/>
      <c r="M96" s="2"/>
    </row>
    <row r="97" spans="1:13" ht="15.75">
      <c r="A97" s="530"/>
      <c r="B97" s="526"/>
      <c r="C97" s="525"/>
      <c r="D97" s="525"/>
      <c r="E97" s="526"/>
      <c r="F97" s="527"/>
      <c r="G97" s="518"/>
      <c r="H97" s="525"/>
      <c r="I97" s="525"/>
      <c r="J97" s="528"/>
      <c r="K97" s="525"/>
      <c r="L97" s="529"/>
      <c r="M97" s="2"/>
    </row>
    <row r="98" spans="1:13" ht="15.75">
      <c r="A98" s="530"/>
      <c r="B98" s="526"/>
      <c r="C98" s="525"/>
      <c r="D98" s="525"/>
      <c r="E98" s="526"/>
      <c r="F98" s="527"/>
      <c r="G98" s="518"/>
      <c r="H98" s="525"/>
      <c r="I98" s="525"/>
      <c r="J98" s="528"/>
      <c r="K98" s="525"/>
      <c r="L98" s="529"/>
      <c r="M98" s="2"/>
    </row>
    <row r="99" spans="1:13" ht="15.75">
      <c r="A99" s="530"/>
      <c r="B99" s="526"/>
      <c r="C99" s="525"/>
      <c r="D99" s="525"/>
      <c r="E99" s="526"/>
      <c r="F99" s="527"/>
      <c r="G99" s="518"/>
      <c r="H99" s="525"/>
      <c r="I99" s="525"/>
      <c r="J99" s="528"/>
      <c r="K99" s="525"/>
      <c r="L99" s="529"/>
      <c r="M99" s="2"/>
    </row>
    <row r="100" spans="1:13" ht="15.75">
      <c r="A100" s="530"/>
      <c r="B100" s="526"/>
      <c r="C100" s="525"/>
      <c r="D100" s="525"/>
      <c r="E100" s="526"/>
      <c r="F100" s="527"/>
      <c r="G100" s="518"/>
      <c r="H100" s="525"/>
      <c r="I100" s="525"/>
      <c r="J100" s="528"/>
      <c r="K100" s="525"/>
      <c r="L100" s="529"/>
      <c r="M100" s="2"/>
    </row>
    <row r="101" spans="1:13" ht="15.75">
      <c r="A101" s="530"/>
      <c r="B101" s="526"/>
      <c r="C101" s="525"/>
      <c r="D101" s="525"/>
      <c r="E101" s="526"/>
      <c r="F101" s="527"/>
      <c r="G101" s="518"/>
      <c r="H101" s="525"/>
      <c r="I101" s="525"/>
      <c r="J101" s="528"/>
      <c r="K101" s="525"/>
      <c r="L101" s="529"/>
      <c r="M101" s="2"/>
    </row>
    <row r="102" spans="1:13" ht="15.75">
      <c r="A102" s="530"/>
      <c r="B102" s="526"/>
      <c r="C102" s="525"/>
      <c r="D102" s="525"/>
      <c r="E102" s="526"/>
      <c r="F102" s="527"/>
      <c r="G102" s="518"/>
      <c r="H102" s="525"/>
      <c r="I102" s="525"/>
      <c r="J102" s="528"/>
      <c r="K102" s="525"/>
      <c r="L102" s="529"/>
      <c r="M102" s="2"/>
    </row>
    <row r="103" spans="1:13" ht="15.75">
      <c r="A103" s="530"/>
      <c r="B103" s="526"/>
      <c r="C103" s="525"/>
      <c r="D103" s="525"/>
      <c r="E103" s="526"/>
      <c r="F103" s="527"/>
      <c r="G103" s="518"/>
      <c r="H103" s="525"/>
      <c r="I103" s="525"/>
      <c r="J103" s="528"/>
      <c r="K103" s="525"/>
      <c r="L103" s="529"/>
      <c r="M103" s="2"/>
    </row>
    <row r="104" spans="1:13" ht="15.75">
      <c r="A104" s="530"/>
      <c r="B104" s="526"/>
      <c r="C104" s="525"/>
      <c r="D104" s="525"/>
      <c r="E104" s="526"/>
      <c r="F104" s="527"/>
      <c r="G104" s="518"/>
      <c r="H104" s="525"/>
      <c r="I104" s="525"/>
      <c r="J104" s="528"/>
      <c r="K104" s="525"/>
      <c r="L104" s="529"/>
      <c r="M104" s="2"/>
    </row>
    <row r="105" spans="1:13" ht="15.75">
      <c r="A105" s="530"/>
      <c r="B105" s="526"/>
      <c r="C105" s="525"/>
      <c r="D105" s="525"/>
      <c r="E105" s="526"/>
      <c r="F105" s="527"/>
      <c r="G105" s="518"/>
      <c r="H105" s="525"/>
      <c r="I105" s="525"/>
      <c r="J105" s="528"/>
      <c r="K105" s="525"/>
      <c r="L105" s="529"/>
      <c r="M105" s="2"/>
    </row>
    <row r="106" spans="1:13" ht="15.75">
      <c r="A106" s="530"/>
      <c r="B106" s="526"/>
      <c r="C106" s="525"/>
      <c r="D106" s="525"/>
      <c r="E106" s="526"/>
      <c r="F106" s="527"/>
      <c r="G106" s="518"/>
      <c r="H106" s="525"/>
      <c r="I106" s="525"/>
      <c r="J106" s="528"/>
      <c r="K106" s="525"/>
      <c r="L106" s="529"/>
      <c r="M106" s="2"/>
    </row>
    <row r="107" spans="1:13" ht="15.75">
      <c r="A107" s="530"/>
      <c r="B107" s="526"/>
      <c r="C107" s="525"/>
      <c r="D107" s="525"/>
      <c r="E107" s="526"/>
      <c r="F107" s="527"/>
      <c r="G107" s="518"/>
      <c r="H107" s="525"/>
      <c r="I107" s="525"/>
      <c r="J107" s="528"/>
      <c r="K107" s="525"/>
      <c r="L107" s="529"/>
      <c r="M107" s="2"/>
    </row>
    <row r="108" spans="1:13" ht="15.75">
      <c r="A108" s="530"/>
      <c r="B108" s="526"/>
      <c r="C108" s="525"/>
      <c r="D108" s="525"/>
      <c r="E108" s="526"/>
      <c r="F108" s="527"/>
      <c r="G108" s="518"/>
      <c r="H108" s="525"/>
      <c r="I108" s="525"/>
      <c r="J108" s="528"/>
      <c r="K108" s="525"/>
      <c r="L108" s="529"/>
      <c r="M108" s="2"/>
    </row>
    <row r="109" spans="1:13" ht="15.75">
      <c r="A109" s="530"/>
      <c r="B109" s="526"/>
      <c r="C109" s="525"/>
      <c r="D109" s="525"/>
      <c r="E109" s="526"/>
      <c r="F109" s="527"/>
      <c r="G109" s="518"/>
      <c r="H109" s="525"/>
      <c r="I109" s="525"/>
      <c r="J109" s="528"/>
      <c r="K109" s="525"/>
      <c r="L109" s="529"/>
      <c r="M109" s="2"/>
    </row>
    <row r="110" spans="1:13" ht="15.75">
      <c r="A110" s="530"/>
      <c r="B110" s="526"/>
      <c r="C110" s="525"/>
      <c r="D110" s="525"/>
      <c r="E110" s="526"/>
      <c r="F110" s="527"/>
      <c r="G110" s="518"/>
      <c r="H110" s="525"/>
      <c r="I110" s="525"/>
      <c r="J110" s="528"/>
      <c r="K110" s="525"/>
      <c r="L110" s="529"/>
      <c r="M110" s="2"/>
    </row>
    <row r="111" spans="1:13" ht="15.75">
      <c r="A111" s="530"/>
      <c r="B111" s="526"/>
      <c r="C111" s="525"/>
      <c r="D111" s="525"/>
      <c r="E111" s="526"/>
      <c r="F111" s="527"/>
      <c r="G111" s="518"/>
      <c r="H111" s="525"/>
      <c r="I111" s="525"/>
      <c r="J111" s="528"/>
      <c r="K111" s="525"/>
      <c r="L111" s="529"/>
      <c r="M111" s="2"/>
    </row>
    <row r="112" spans="1:13" ht="15.75">
      <c r="A112" s="530"/>
      <c r="B112" s="526"/>
      <c r="C112" s="525"/>
      <c r="D112" s="525"/>
      <c r="E112" s="526"/>
      <c r="F112" s="527"/>
      <c r="G112" s="518"/>
      <c r="H112" s="525"/>
      <c r="I112" s="525"/>
      <c r="J112" s="528"/>
      <c r="K112" s="525"/>
      <c r="L112" s="529"/>
      <c r="M112" s="2"/>
    </row>
    <row r="113" spans="1:13" ht="15.75">
      <c r="A113" s="530"/>
      <c r="B113" s="526"/>
      <c r="C113" s="525"/>
      <c r="D113" s="525"/>
      <c r="E113" s="526"/>
      <c r="F113" s="527"/>
      <c r="G113" s="518"/>
      <c r="H113" s="525"/>
      <c r="I113" s="525"/>
      <c r="J113" s="528"/>
      <c r="K113" s="525"/>
      <c r="L113" s="529"/>
      <c r="M113" s="2"/>
    </row>
    <row r="114" spans="1:13" ht="15.75">
      <c r="A114" s="530"/>
      <c r="B114" s="526"/>
      <c r="C114" s="525"/>
      <c r="D114" s="525"/>
      <c r="E114" s="526"/>
      <c r="F114" s="527"/>
      <c r="G114" s="518"/>
      <c r="H114" s="525"/>
      <c r="I114" s="525"/>
      <c r="J114" s="528"/>
      <c r="K114" s="525"/>
      <c r="L114" s="529"/>
      <c r="M114" s="2"/>
    </row>
    <row r="115" spans="1:13" ht="15.75">
      <c r="A115" s="530"/>
      <c r="B115" s="526"/>
      <c r="C115" s="525"/>
      <c r="D115" s="525"/>
      <c r="E115" s="526"/>
      <c r="F115" s="527"/>
      <c r="G115" s="518"/>
      <c r="H115" s="525"/>
      <c r="I115" s="525"/>
      <c r="J115" s="528"/>
      <c r="K115" s="525"/>
      <c r="L115" s="529"/>
      <c r="M115" s="2"/>
    </row>
    <row r="116" spans="1:13" ht="15.75">
      <c r="A116" s="530"/>
      <c r="B116" s="526"/>
      <c r="C116" s="525"/>
      <c r="D116" s="525"/>
      <c r="E116" s="526"/>
      <c r="F116" s="527"/>
      <c r="G116" s="518"/>
      <c r="H116" s="525"/>
      <c r="I116" s="525"/>
      <c r="J116" s="528"/>
      <c r="K116" s="525"/>
      <c r="L116" s="529"/>
      <c r="M116" s="2"/>
    </row>
    <row r="117" spans="1:13" ht="15.75">
      <c r="A117" s="530"/>
      <c r="B117" s="526"/>
      <c r="C117" s="525"/>
      <c r="D117" s="525"/>
      <c r="E117" s="526"/>
      <c r="F117" s="527"/>
      <c r="G117" s="518"/>
      <c r="H117" s="525"/>
      <c r="I117" s="525"/>
      <c r="J117" s="528"/>
      <c r="K117" s="525"/>
      <c r="L117" s="529"/>
      <c r="M117" s="2"/>
    </row>
    <row r="118" spans="1:13" ht="15.75">
      <c r="A118" s="530"/>
      <c r="B118" s="526"/>
      <c r="C118" s="525"/>
      <c r="D118" s="525"/>
      <c r="E118" s="526"/>
      <c r="F118" s="527"/>
      <c r="G118" s="518"/>
      <c r="H118" s="525"/>
      <c r="I118" s="525"/>
      <c r="J118" s="528"/>
      <c r="K118" s="525"/>
      <c r="L118" s="529"/>
      <c r="M118" s="2"/>
    </row>
    <row r="119" spans="1:13" ht="15.75">
      <c r="A119" s="530"/>
      <c r="B119" s="526"/>
      <c r="C119" s="525"/>
      <c r="D119" s="525"/>
      <c r="E119" s="526"/>
      <c r="F119" s="527"/>
      <c r="G119" s="518"/>
      <c r="H119" s="525"/>
      <c r="I119" s="525"/>
      <c r="J119" s="528"/>
      <c r="K119" s="525"/>
      <c r="L119" s="529"/>
      <c r="M119" s="2"/>
    </row>
    <row r="120" spans="1:13" ht="15.75">
      <c r="A120" s="530"/>
      <c r="B120" s="526"/>
      <c r="C120" s="525"/>
      <c r="D120" s="525"/>
      <c r="E120" s="526"/>
      <c r="F120" s="527"/>
      <c r="G120" s="518"/>
      <c r="H120" s="525"/>
      <c r="I120" s="525"/>
      <c r="J120" s="528"/>
      <c r="K120" s="525"/>
      <c r="L120" s="529"/>
      <c r="M120" s="2"/>
    </row>
    <row r="121" spans="1:13" ht="15.75">
      <c r="A121" s="530"/>
      <c r="B121" s="526"/>
      <c r="C121" s="525"/>
      <c r="D121" s="525"/>
      <c r="E121" s="526"/>
      <c r="F121" s="527"/>
      <c r="G121" s="518"/>
      <c r="H121" s="525"/>
      <c r="I121" s="525"/>
      <c r="J121" s="528"/>
      <c r="K121" s="525"/>
      <c r="L121" s="529"/>
      <c r="M121" s="2"/>
    </row>
    <row r="122" spans="1:13" ht="15.75">
      <c r="A122" s="530"/>
      <c r="B122" s="526"/>
      <c r="C122" s="525"/>
      <c r="D122" s="525"/>
      <c r="E122" s="526"/>
      <c r="F122" s="527"/>
      <c r="G122" s="518"/>
      <c r="H122" s="525"/>
      <c r="I122" s="525"/>
      <c r="J122" s="528"/>
      <c r="K122" s="525"/>
      <c r="L122" s="529"/>
      <c r="M122" s="2"/>
    </row>
    <row r="123" spans="1:13" ht="15.75">
      <c r="A123" s="530"/>
      <c r="B123" s="526"/>
      <c r="C123" s="525"/>
      <c r="D123" s="525"/>
      <c r="E123" s="526"/>
      <c r="F123" s="527"/>
      <c r="G123" s="518"/>
      <c r="H123" s="525"/>
      <c r="I123" s="525"/>
      <c r="J123" s="528"/>
      <c r="K123" s="525"/>
      <c r="L123" s="529"/>
      <c r="M123" s="2"/>
    </row>
    <row r="124" spans="1:13" ht="15.75">
      <c r="A124" s="530"/>
      <c r="B124" s="526"/>
      <c r="C124" s="525"/>
      <c r="D124" s="525"/>
      <c r="E124" s="526"/>
      <c r="F124" s="527"/>
      <c r="G124" s="518"/>
      <c r="H124" s="525"/>
      <c r="I124" s="525"/>
      <c r="J124" s="528"/>
      <c r="K124" s="525"/>
      <c r="L124" s="529"/>
      <c r="M124" s="2"/>
    </row>
    <row r="125" spans="1:13" ht="15.75">
      <c r="A125" s="530"/>
      <c r="B125" s="526"/>
      <c r="C125" s="525"/>
      <c r="D125" s="525"/>
      <c r="E125" s="526"/>
      <c r="F125" s="527"/>
      <c r="G125" s="518"/>
      <c r="H125" s="525"/>
      <c r="I125" s="525"/>
      <c r="J125" s="528"/>
      <c r="K125" s="525"/>
      <c r="L125" s="529"/>
      <c r="M125" s="2"/>
    </row>
    <row r="126" spans="1:13" ht="15.75">
      <c r="A126" s="530"/>
      <c r="B126" s="526"/>
      <c r="C126" s="525"/>
      <c r="D126" s="525"/>
      <c r="E126" s="526"/>
      <c r="F126" s="527"/>
      <c r="G126" s="518"/>
      <c r="H126" s="525"/>
      <c r="I126" s="525"/>
      <c r="J126" s="528"/>
      <c r="K126" s="525"/>
      <c r="L126" s="529"/>
      <c r="M126" s="2"/>
    </row>
    <row r="127" spans="1:13" ht="15.75">
      <c r="A127" s="530"/>
      <c r="B127" s="526"/>
      <c r="C127" s="525"/>
      <c r="D127" s="525"/>
      <c r="E127" s="526"/>
      <c r="F127" s="527"/>
      <c r="G127" s="518"/>
      <c r="H127" s="525"/>
      <c r="I127" s="525"/>
      <c r="J127" s="528"/>
      <c r="K127" s="525"/>
      <c r="L127" s="529"/>
      <c r="M127" s="2"/>
    </row>
    <row r="128" spans="1:13" ht="15.75">
      <c r="A128" s="530"/>
      <c r="B128" s="526"/>
      <c r="C128" s="525"/>
      <c r="D128" s="525"/>
      <c r="E128" s="526"/>
      <c r="F128" s="527"/>
      <c r="G128" s="518"/>
      <c r="H128" s="525"/>
      <c r="I128" s="525"/>
      <c r="J128" s="528"/>
      <c r="K128" s="525"/>
      <c r="L128" s="529"/>
      <c r="M128" s="2"/>
    </row>
    <row r="129" spans="1:13" ht="15.75">
      <c r="A129" s="530"/>
      <c r="B129" s="526"/>
      <c r="C129" s="525"/>
      <c r="D129" s="525"/>
      <c r="E129" s="526"/>
      <c r="F129" s="527"/>
      <c r="G129" s="518"/>
      <c r="H129" s="525"/>
      <c r="I129" s="525"/>
      <c r="J129" s="528"/>
      <c r="K129" s="525"/>
      <c r="L129" s="529"/>
      <c r="M129" s="2"/>
    </row>
    <row r="130" spans="1:13" ht="15.75">
      <c r="A130" s="530"/>
      <c r="B130" s="526"/>
      <c r="C130" s="525"/>
      <c r="D130" s="525"/>
      <c r="E130" s="526"/>
      <c r="F130" s="527"/>
      <c r="G130" s="518"/>
      <c r="H130" s="525"/>
      <c r="I130" s="525"/>
      <c r="J130" s="528"/>
      <c r="K130" s="525"/>
      <c r="L130" s="529"/>
      <c r="M130" s="2"/>
    </row>
    <row r="131" spans="1:13" ht="15.75">
      <c r="A131" s="530"/>
      <c r="B131" s="526"/>
      <c r="C131" s="525"/>
      <c r="D131" s="525"/>
      <c r="E131" s="526"/>
      <c r="F131" s="527"/>
      <c r="G131" s="518"/>
      <c r="H131" s="525"/>
      <c r="I131" s="525"/>
      <c r="J131" s="528"/>
      <c r="K131" s="525"/>
      <c r="L131" s="529"/>
      <c r="M131" s="2"/>
    </row>
    <row r="132" spans="1:13" ht="15.75">
      <c r="A132" s="530"/>
      <c r="B132" s="526"/>
      <c r="C132" s="525"/>
      <c r="D132" s="525"/>
      <c r="E132" s="526"/>
      <c r="F132" s="527"/>
      <c r="G132" s="518"/>
      <c r="H132" s="525"/>
      <c r="I132" s="525"/>
      <c r="J132" s="528"/>
      <c r="K132" s="525"/>
      <c r="L132" s="529"/>
      <c r="M132" s="2"/>
    </row>
    <row r="133" spans="1:13" ht="15.75">
      <c r="A133" s="530"/>
      <c r="B133" s="526"/>
      <c r="C133" s="525"/>
      <c r="D133" s="525"/>
      <c r="E133" s="526"/>
      <c r="F133" s="527"/>
      <c r="G133" s="518"/>
      <c r="H133" s="525"/>
      <c r="I133" s="525"/>
      <c r="J133" s="528"/>
      <c r="K133" s="525"/>
      <c r="L133" s="529"/>
      <c r="M133" s="2"/>
    </row>
    <row r="134" spans="1:13" ht="15.75">
      <c r="A134" s="530"/>
      <c r="B134" s="526"/>
      <c r="C134" s="525"/>
      <c r="D134" s="525"/>
      <c r="E134" s="526"/>
      <c r="F134" s="527"/>
      <c r="G134" s="518"/>
      <c r="H134" s="525"/>
      <c r="I134" s="525"/>
      <c r="J134" s="528"/>
      <c r="K134" s="525"/>
      <c r="L134" s="529">
        <v>0</v>
      </c>
      <c r="M134" s="2"/>
    </row>
    <row r="135" spans="1:13" ht="15.75">
      <c r="A135" s="530"/>
      <c r="B135" s="526"/>
      <c r="C135" s="525"/>
      <c r="D135" s="525"/>
      <c r="E135" s="526"/>
      <c r="F135" s="527"/>
      <c r="G135" s="518"/>
      <c r="H135" s="525"/>
      <c r="I135" s="525"/>
      <c r="J135" s="528"/>
      <c r="K135" s="525"/>
      <c r="L135" s="529">
        <v>0</v>
      </c>
      <c r="M135" s="2"/>
    </row>
    <row r="136" spans="1:13" ht="15.75">
      <c r="A136" s="530"/>
      <c r="B136" s="526"/>
      <c r="C136" s="525"/>
      <c r="D136" s="525"/>
      <c r="E136" s="526"/>
      <c r="F136" s="527"/>
      <c r="G136" s="518"/>
      <c r="H136" s="525"/>
      <c r="I136" s="525"/>
      <c r="J136" s="528"/>
      <c r="K136" s="525"/>
      <c r="L136" s="529">
        <v>0</v>
      </c>
      <c r="M136" s="2"/>
    </row>
    <row r="137" spans="1:13" ht="15.75">
      <c r="A137" s="530"/>
      <c r="B137" s="526"/>
      <c r="C137" s="525"/>
      <c r="D137" s="525"/>
      <c r="E137" s="526"/>
      <c r="F137" s="527"/>
      <c r="G137" s="518"/>
      <c r="H137" s="525"/>
      <c r="I137" s="525"/>
      <c r="J137" s="528"/>
      <c r="K137" s="525"/>
      <c r="L137" s="531">
        <v>0</v>
      </c>
      <c r="M137" s="2"/>
    </row>
    <row r="138" spans="1:13" ht="15.75">
      <c r="A138" s="530"/>
      <c r="B138" s="526"/>
      <c r="C138" s="525"/>
      <c r="D138" s="525"/>
      <c r="E138" s="526"/>
      <c r="F138" s="527"/>
      <c r="G138" s="518"/>
      <c r="H138" s="525"/>
      <c r="I138" s="525"/>
      <c r="J138" s="528"/>
      <c r="K138" s="525"/>
      <c r="L138" s="531">
        <v>0</v>
      </c>
      <c r="M138" s="2"/>
    </row>
    <row r="139" spans="1:13" ht="15.75">
      <c r="A139" s="530"/>
      <c r="B139" s="526"/>
      <c r="C139" s="525"/>
      <c r="D139" s="525"/>
      <c r="E139" s="526"/>
      <c r="F139" s="527"/>
      <c r="G139" s="518"/>
      <c r="H139" s="525"/>
      <c r="I139" s="525"/>
      <c r="J139" s="528"/>
      <c r="K139" s="525"/>
      <c r="L139" s="531">
        <v>0</v>
      </c>
      <c r="M139" s="2"/>
    </row>
    <row r="140" spans="1:13" ht="15.75">
      <c r="A140" s="530"/>
      <c r="B140" s="526"/>
      <c r="C140" s="525"/>
      <c r="D140" s="525"/>
      <c r="E140" s="526"/>
      <c r="F140" s="527"/>
      <c r="G140" s="518"/>
      <c r="H140" s="525"/>
      <c r="I140" s="525"/>
      <c r="J140" s="528"/>
      <c r="K140" s="525"/>
      <c r="L140" s="531">
        <v>0</v>
      </c>
      <c r="M140" s="2"/>
    </row>
    <row r="141" spans="1:13" ht="15.75">
      <c r="A141" s="530"/>
      <c r="B141" s="526"/>
      <c r="C141" s="525"/>
      <c r="D141" s="525"/>
      <c r="E141" s="526"/>
      <c r="F141" s="527"/>
      <c r="G141" s="518"/>
      <c r="H141" s="525"/>
      <c r="I141" s="525"/>
      <c r="J141" s="528"/>
      <c r="K141" s="525"/>
      <c r="L141" s="531">
        <v>0</v>
      </c>
      <c r="M141" s="2"/>
    </row>
    <row r="142" spans="1:13" ht="15.75">
      <c r="A142" s="530"/>
      <c r="B142" s="526"/>
      <c r="C142" s="525"/>
      <c r="D142" s="525"/>
      <c r="E142" s="526"/>
      <c r="F142" s="527"/>
      <c r="G142" s="518"/>
      <c r="H142" s="525"/>
      <c r="I142" s="525"/>
      <c r="J142" s="528"/>
      <c r="K142" s="525"/>
      <c r="L142" s="531">
        <v>0</v>
      </c>
      <c r="M142" s="2"/>
    </row>
    <row r="143" spans="1:13" ht="15.75">
      <c r="A143" s="530"/>
      <c r="B143" s="526"/>
      <c r="C143" s="525"/>
      <c r="D143" s="525"/>
      <c r="E143" s="526"/>
      <c r="F143" s="527"/>
      <c r="G143" s="518"/>
      <c r="H143" s="525"/>
      <c r="I143" s="525"/>
      <c r="J143" s="528"/>
      <c r="K143" s="525"/>
      <c r="L143" s="531">
        <v>0</v>
      </c>
      <c r="M143" s="2"/>
    </row>
    <row r="144" spans="1:13" ht="15.75">
      <c r="A144" s="530"/>
      <c r="B144" s="526"/>
      <c r="C144" s="525"/>
      <c r="D144" s="525"/>
      <c r="E144" s="526"/>
      <c r="F144" s="527"/>
      <c r="G144" s="518"/>
      <c r="H144" s="525"/>
      <c r="I144" s="525"/>
      <c r="J144" s="528"/>
      <c r="K144" s="525"/>
      <c r="L144" s="531">
        <v>0</v>
      </c>
      <c r="M144" s="2"/>
    </row>
    <row r="145" spans="1:13" ht="15.75">
      <c r="A145" s="530"/>
      <c r="B145" s="526"/>
      <c r="C145" s="525"/>
      <c r="D145" s="525"/>
      <c r="E145" s="526"/>
      <c r="F145" s="527"/>
      <c r="G145" s="518"/>
      <c r="H145" s="525"/>
      <c r="I145" s="525"/>
      <c r="J145" s="528"/>
      <c r="K145" s="525"/>
      <c r="L145" s="531">
        <v>0</v>
      </c>
      <c r="M145" s="2"/>
    </row>
    <row r="146" spans="1:13" ht="15.75">
      <c r="A146" s="530"/>
      <c r="B146" s="526"/>
      <c r="C146" s="525"/>
      <c r="D146" s="525"/>
      <c r="E146" s="526"/>
      <c r="F146" s="527"/>
      <c r="G146" s="518"/>
      <c r="H146" s="525"/>
      <c r="I146" s="525"/>
      <c r="J146" s="528"/>
      <c r="K146" s="525"/>
      <c r="L146" s="531">
        <v>0</v>
      </c>
      <c r="M146" s="2"/>
    </row>
    <row r="147" spans="1:13" ht="15.75">
      <c r="A147" s="530"/>
      <c r="B147" s="526"/>
      <c r="C147" s="525"/>
      <c r="D147" s="525"/>
      <c r="E147" s="526"/>
      <c r="F147" s="527"/>
      <c r="G147" s="518"/>
      <c r="H147" s="525"/>
      <c r="I147" s="525"/>
      <c r="J147" s="528"/>
      <c r="K147" s="525"/>
      <c r="L147" s="531">
        <v>0</v>
      </c>
      <c r="M147" s="2"/>
    </row>
    <row r="148" spans="1:13" ht="15.75">
      <c r="A148" s="530"/>
      <c r="B148" s="526"/>
      <c r="C148" s="525"/>
      <c r="D148" s="525"/>
      <c r="E148" s="526"/>
      <c r="F148" s="527"/>
      <c r="G148" s="518"/>
      <c r="H148" s="525"/>
      <c r="I148" s="525"/>
      <c r="J148" s="528"/>
      <c r="K148" s="525"/>
      <c r="L148" s="531">
        <v>0</v>
      </c>
      <c r="M148" s="2"/>
    </row>
    <row r="149" spans="1:13" ht="15.75">
      <c r="A149" s="530"/>
      <c r="B149" s="526"/>
      <c r="C149" s="525"/>
      <c r="D149" s="525"/>
      <c r="E149" s="526"/>
      <c r="F149" s="527"/>
      <c r="G149" s="518"/>
      <c r="H149" s="525"/>
      <c r="I149" s="525"/>
      <c r="J149" s="528"/>
      <c r="K149" s="525"/>
      <c r="L149" s="531">
        <v>0</v>
      </c>
      <c r="M149" s="2"/>
    </row>
    <row r="150" spans="1:13" ht="15.75">
      <c r="A150" s="530"/>
      <c r="B150" s="526"/>
      <c r="C150" s="525"/>
      <c r="D150" s="525"/>
      <c r="E150" s="526"/>
      <c r="F150" s="527"/>
      <c r="G150" s="518"/>
      <c r="H150" s="525"/>
      <c r="I150" s="525"/>
      <c r="J150" s="528"/>
      <c r="K150" s="525"/>
      <c r="L150" s="531">
        <v>0</v>
      </c>
      <c r="M150" s="2"/>
    </row>
    <row r="151" spans="1:13" ht="15.75">
      <c r="A151" s="530"/>
      <c r="B151" s="526"/>
      <c r="C151" s="525"/>
      <c r="D151" s="525"/>
      <c r="E151" s="526"/>
      <c r="F151" s="527"/>
      <c r="G151" s="518"/>
      <c r="H151" s="525"/>
      <c r="I151" s="525"/>
      <c r="J151" s="528"/>
      <c r="K151" s="525"/>
      <c r="L151" s="531">
        <v>0</v>
      </c>
      <c r="M151" s="2"/>
    </row>
    <row r="152" spans="1:13" ht="15.75">
      <c r="A152" s="530"/>
      <c r="B152" s="526"/>
      <c r="C152" s="525"/>
      <c r="D152" s="525"/>
      <c r="E152" s="526"/>
      <c r="F152" s="527"/>
      <c r="G152" s="518"/>
      <c r="H152" s="525"/>
      <c r="I152" s="525"/>
      <c r="J152" s="528"/>
      <c r="K152" s="525"/>
      <c r="L152" s="531">
        <v>0</v>
      </c>
      <c r="M152" s="2"/>
    </row>
    <row r="153" spans="1:13" ht="15.75">
      <c r="A153" s="530"/>
      <c r="B153" s="526"/>
      <c r="C153" s="525"/>
      <c r="D153" s="525"/>
      <c r="E153" s="526"/>
      <c r="F153" s="527"/>
      <c r="G153" s="518"/>
      <c r="H153" s="525"/>
      <c r="I153" s="525"/>
      <c r="J153" s="528"/>
      <c r="K153" s="525"/>
      <c r="L153" s="531">
        <v>0</v>
      </c>
      <c r="M153" s="2"/>
    </row>
    <row r="154" spans="1:13" ht="15.75">
      <c r="A154" s="530"/>
      <c r="B154" s="526"/>
      <c r="C154" s="525"/>
      <c r="D154" s="525"/>
      <c r="E154" s="526"/>
      <c r="F154" s="527"/>
      <c r="G154" s="518"/>
      <c r="H154" s="525"/>
      <c r="I154" s="525"/>
      <c r="J154" s="528"/>
      <c r="K154" s="525"/>
      <c r="L154" s="531">
        <v>0</v>
      </c>
      <c r="M154" s="2"/>
    </row>
    <row r="155" spans="1:13" ht="15.75">
      <c r="A155" s="530"/>
      <c r="B155" s="526"/>
      <c r="C155" s="525"/>
      <c r="D155" s="525"/>
      <c r="E155" s="526"/>
      <c r="F155" s="527"/>
      <c r="G155" s="518"/>
      <c r="H155" s="525"/>
      <c r="I155" s="525"/>
      <c r="J155" s="528"/>
      <c r="K155" s="525"/>
      <c r="L155" s="531">
        <v>0</v>
      </c>
      <c r="M155" s="2"/>
    </row>
    <row r="156" spans="1:13" ht="15.75">
      <c r="A156" s="530"/>
      <c r="B156" s="526"/>
      <c r="C156" s="525"/>
      <c r="D156" s="525"/>
      <c r="E156" s="526"/>
      <c r="F156" s="527"/>
      <c r="G156" s="518"/>
      <c r="H156" s="525"/>
      <c r="I156" s="525"/>
      <c r="J156" s="528"/>
      <c r="K156" s="525"/>
      <c r="L156" s="531">
        <v>0</v>
      </c>
      <c r="M156" s="2"/>
    </row>
    <row r="157" spans="1:13" ht="15.75">
      <c r="A157" s="530"/>
      <c r="B157" s="526"/>
      <c r="C157" s="525"/>
      <c r="D157" s="525"/>
      <c r="E157" s="526"/>
      <c r="F157" s="527"/>
      <c r="G157" s="518"/>
      <c r="H157" s="525"/>
      <c r="I157" s="525"/>
      <c r="J157" s="528"/>
      <c r="K157" s="525"/>
      <c r="L157" s="531">
        <v>0</v>
      </c>
      <c r="M157" s="2"/>
    </row>
    <row r="158" spans="1:13" ht="15.75">
      <c r="A158" s="530"/>
      <c r="B158" s="526"/>
      <c r="C158" s="525"/>
      <c r="D158" s="525"/>
      <c r="E158" s="526"/>
      <c r="F158" s="527"/>
      <c r="G158" s="518"/>
      <c r="H158" s="525"/>
      <c r="I158" s="525"/>
      <c r="J158" s="528"/>
      <c r="K158" s="525"/>
      <c r="L158" s="531">
        <v>0</v>
      </c>
      <c r="M158" s="2"/>
    </row>
    <row r="159" spans="1:13" ht="15.75">
      <c r="A159" s="530"/>
      <c r="B159" s="526"/>
      <c r="C159" s="525"/>
      <c r="D159" s="525"/>
      <c r="E159" s="526"/>
      <c r="F159" s="527"/>
      <c r="G159" s="518"/>
      <c r="H159" s="525"/>
      <c r="I159" s="525"/>
      <c r="J159" s="528"/>
      <c r="K159" s="525"/>
      <c r="L159" s="531">
        <v>0</v>
      </c>
      <c r="M159" s="2"/>
    </row>
    <row r="160" spans="1:13" ht="15.75">
      <c r="A160" s="530"/>
      <c r="B160" s="526"/>
      <c r="C160" s="525"/>
      <c r="D160" s="525"/>
      <c r="E160" s="526"/>
      <c r="F160" s="527"/>
      <c r="G160" s="518"/>
      <c r="H160" s="525"/>
      <c r="I160" s="525"/>
      <c r="J160" s="528"/>
      <c r="K160" s="525"/>
      <c r="L160" s="531">
        <v>0</v>
      </c>
      <c r="M160" s="2"/>
    </row>
    <row r="161" spans="1:13" ht="15.75">
      <c r="A161" s="530"/>
      <c r="B161" s="526"/>
      <c r="C161" s="525"/>
      <c r="D161" s="525"/>
      <c r="E161" s="526"/>
      <c r="F161" s="527"/>
      <c r="G161" s="518"/>
      <c r="H161" s="525"/>
      <c r="I161" s="525"/>
      <c r="J161" s="528"/>
      <c r="K161" s="525"/>
      <c r="L161" s="531">
        <v>0</v>
      </c>
      <c r="M161" s="2"/>
    </row>
    <row r="162" spans="1:13" ht="15.75">
      <c r="A162" s="530"/>
      <c r="B162" s="526"/>
      <c r="C162" s="525"/>
      <c r="D162" s="525"/>
      <c r="E162" s="526"/>
      <c r="F162" s="527"/>
      <c r="G162" s="518"/>
      <c r="H162" s="525"/>
      <c r="I162" s="525"/>
      <c r="J162" s="528"/>
      <c r="K162" s="525"/>
      <c r="L162" s="531">
        <v>0</v>
      </c>
      <c r="M162" s="2"/>
    </row>
    <row r="163" spans="1:13" ht="15.75">
      <c r="A163" s="530"/>
      <c r="B163" s="526"/>
      <c r="C163" s="525"/>
      <c r="D163" s="525"/>
      <c r="E163" s="526"/>
      <c r="F163" s="527"/>
      <c r="G163" s="518"/>
      <c r="H163" s="525"/>
      <c r="I163" s="525"/>
      <c r="J163" s="528"/>
      <c r="K163" s="525"/>
      <c r="L163" s="531">
        <v>0</v>
      </c>
      <c r="M163" s="2"/>
    </row>
    <row r="164" spans="1:13" ht="15.75">
      <c r="A164" s="530"/>
      <c r="B164" s="526"/>
      <c r="C164" s="525"/>
      <c r="D164" s="525"/>
      <c r="E164" s="526"/>
      <c r="F164" s="527"/>
      <c r="G164" s="518"/>
      <c r="H164" s="525"/>
      <c r="I164" s="525"/>
      <c r="J164" s="528"/>
      <c r="K164" s="525"/>
      <c r="L164" s="531">
        <v>0</v>
      </c>
      <c r="M164" s="2"/>
    </row>
    <row r="165" spans="1:13" ht="15.75">
      <c r="A165" s="530"/>
      <c r="B165" s="526"/>
      <c r="C165" s="525"/>
      <c r="D165" s="525"/>
      <c r="E165" s="526"/>
      <c r="F165" s="527"/>
      <c r="G165" s="518"/>
      <c r="H165" s="525"/>
      <c r="I165" s="525"/>
      <c r="J165" s="528"/>
      <c r="K165" s="525"/>
      <c r="L165" s="531">
        <v>0</v>
      </c>
      <c r="M165" s="2"/>
    </row>
    <row r="166" spans="1:13" ht="15.75">
      <c r="A166" s="530"/>
      <c r="B166" s="526"/>
      <c r="C166" s="525"/>
      <c r="D166" s="525"/>
      <c r="E166" s="526"/>
      <c r="F166" s="527"/>
      <c r="G166" s="518"/>
      <c r="H166" s="525"/>
      <c r="I166" s="525"/>
      <c r="J166" s="528"/>
      <c r="K166" s="525"/>
      <c r="L166" s="531">
        <v>0</v>
      </c>
      <c r="M166" s="2"/>
    </row>
    <row r="167" spans="1:13" ht="15.75">
      <c r="A167" s="530"/>
      <c r="B167" s="526"/>
      <c r="C167" s="525"/>
      <c r="D167" s="525"/>
      <c r="E167" s="526"/>
      <c r="F167" s="527"/>
      <c r="G167" s="518"/>
      <c r="H167" s="525"/>
      <c r="I167" s="525"/>
      <c r="J167" s="528"/>
      <c r="K167" s="525"/>
      <c r="L167" s="531">
        <v>0</v>
      </c>
      <c r="M167" s="2"/>
    </row>
    <row r="168" spans="1:13" ht="15.75">
      <c r="A168" s="530"/>
      <c r="B168" s="526"/>
      <c r="C168" s="525"/>
      <c r="D168" s="525"/>
      <c r="E168" s="526"/>
      <c r="F168" s="527"/>
      <c r="G168" s="518"/>
      <c r="H168" s="525"/>
      <c r="I168" s="525"/>
      <c r="J168" s="528"/>
      <c r="K168" s="525"/>
      <c r="L168" s="531">
        <v>0</v>
      </c>
      <c r="M168" s="2"/>
    </row>
    <row r="169" spans="1:13" ht="15.75">
      <c r="A169" s="530"/>
      <c r="B169" s="526"/>
      <c r="C169" s="525"/>
      <c r="D169" s="525"/>
      <c r="E169" s="526"/>
      <c r="F169" s="527"/>
      <c r="G169" s="518"/>
      <c r="H169" s="525"/>
      <c r="I169" s="525"/>
      <c r="J169" s="528"/>
      <c r="K169" s="525"/>
      <c r="L169" s="531">
        <v>0</v>
      </c>
      <c r="M169" s="2"/>
    </row>
    <row r="170" spans="1:13" ht="15.75">
      <c r="A170" s="530"/>
      <c r="B170" s="526"/>
      <c r="C170" s="525"/>
      <c r="D170" s="525"/>
      <c r="E170" s="526"/>
      <c r="F170" s="527"/>
      <c r="G170" s="518"/>
      <c r="H170" s="525"/>
      <c r="I170" s="525"/>
      <c r="J170" s="528"/>
      <c r="K170" s="525"/>
      <c r="L170" s="531">
        <v>0</v>
      </c>
      <c r="M170" s="2"/>
    </row>
    <row r="171" spans="1:13" ht="15.75">
      <c r="A171" s="530"/>
      <c r="B171" s="526"/>
      <c r="C171" s="525"/>
      <c r="D171" s="525"/>
      <c r="E171" s="526"/>
      <c r="F171" s="527"/>
      <c r="G171" s="518"/>
      <c r="H171" s="525"/>
      <c r="I171" s="525"/>
      <c r="J171" s="528"/>
      <c r="K171" s="525"/>
      <c r="L171" s="531">
        <v>0</v>
      </c>
      <c r="M171" s="2"/>
    </row>
    <row r="172" spans="1:13" ht="15.75">
      <c r="A172" s="530"/>
      <c r="B172" s="526"/>
      <c r="C172" s="525"/>
      <c r="D172" s="525"/>
      <c r="E172" s="526"/>
      <c r="F172" s="526"/>
      <c r="G172" s="518"/>
      <c r="H172" s="525"/>
      <c r="I172" s="525"/>
      <c r="J172" s="528"/>
      <c r="K172" s="525"/>
      <c r="L172" s="531">
        <v>0</v>
      </c>
      <c r="M172" s="2"/>
    </row>
    <row r="173" spans="1:13" ht="15.75">
      <c r="A173" s="530"/>
      <c r="B173" s="526"/>
      <c r="C173" s="525"/>
      <c r="D173" s="525"/>
      <c r="E173" s="526"/>
      <c r="F173" s="526"/>
      <c r="G173" s="518"/>
      <c r="H173" s="525"/>
      <c r="I173" s="525"/>
      <c r="J173" s="528"/>
      <c r="K173" s="525"/>
      <c r="L173" s="531">
        <v>0</v>
      </c>
      <c r="M173" s="2"/>
    </row>
    <row r="174" spans="1:13" ht="15.75">
      <c r="A174" s="530"/>
      <c r="B174" s="526"/>
      <c r="C174" s="525"/>
      <c r="D174" s="525"/>
      <c r="E174" s="526"/>
      <c r="F174" s="526"/>
      <c r="G174" s="518"/>
      <c r="H174" s="525"/>
      <c r="I174" s="525"/>
      <c r="J174" s="528"/>
      <c r="K174" s="525"/>
      <c r="L174" s="531">
        <v>0</v>
      </c>
      <c r="M174" s="2"/>
    </row>
    <row r="175" spans="1:13" ht="15.75">
      <c r="A175" s="530"/>
      <c r="B175" s="526"/>
      <c r="C175" s="525"/>
      <c r="D175" s="525"/>
      <c r="E175" s="526"/>
      <c r="F175" s="526"/>
      <c r="G175" s="518"/>
      <c r="H175" s="525"/>
      <c r="I175" s="525"/>
      <c r="J175" s="528"/>
      <c r="K175" s="525"/>
      <c r="L175" s="531">
        <v>0</v>
      </c>
      <c r="M175" s="2"/>
    </row>
    <row r="176" spans="1:13" ht="15.75">
      <c r="A176" s="530"/>
      <c r="B176" s="526"/>
      <c r="C176" s="525"/>
      <c r="D176" s="525"/>
      <c r="E176" s="526"/>
      <c r="F176" s="526"/>
      <c r="G176" s="518"/>
      <c r="H176" s="525"/>
      <c r="I176" s="525"/>
      <c r="J176" s="528"/>
      <c r="K176" s="525"/>
      <c r="L176" s="531">
        <v>0</v>
      </c>
      <c r="M176" s="2"/>
    </row>
    <row r="177" spans="1:13" ht="15.75">
      <c r="A177" s="530"/>
      <c r="B177" s="526"/>
      <c r="C177" s="525"/>
      <c r="D177" s="525"/>
      <c r="E177" s="526"/>
      <c r="F177" s="526"/>
      <c r="G177" s="518"/>
      <c r="H177" s="525"/>
      <c r="I177" s="525"/>
      <c r="J177" s="528"/>
      <c r="K177" s="525"/>
      <c r="L177" s="531">
        <v>0</v>
      </c>
      <c r="M177" s="2"/>
    </row>
    <row r="178" spans="1:13" ht="15.75">
      <c r="A178" s="530"/>
      <c r="B178" s="526"/>
      <c r="C178" s="525"/>
      <c r="D178" s="525"/>
      <c r="E178" s="526"/>
      <c r="F178" s="526"/>
      <c r="G178" s="518"/>
      <c r="H178" s="525"/>
      <c r="I178" s="525"/>
      <c r="J178" s="528"/>
      <c r="K178" s="525"/>
      <c r="L178" s="531">
        <v>0</v>
      </c>
      <c r="M178" s="2"/>
    </row>
    <row r="179" spans="1:13" ht="15.75">
      <c r="A179" s="530"/>
      <c r="B179" s="526"/>
      <c r="C179" s="525"/>
      <c r="D179" s="525"/>
      <c r="E179" s="526"/>
      <c r="F179" s="526"/>
      <c r="G179" s="518"/>
      <c r="H179" s="525"/>
      <c r="I179" s="525"/>
      <c r="J179" s="528"/>
      <c r="K179" s="525"/>
      <c r="L179" s="531">
        <v>0</v>
      </c>
      <c r="M179" s="2"/>
    </row>
    <row r="180" spans="1:13" ht="15.75">
      <c r="A180" s="530"/>
      <c r="B180" s="526"/>
      <c r="C180" s="525"/>
      <c r="D180" s="525"/>
      <c r="E180" s="526"/>
      <c r="F180" s="526"/>
      <c r="G180" s="518"/>
      <c r="H180" s="525"/>
      <c r="I180" s="525"/>
      <c r="J180" s="528"/>
      <c r="K180" s="525"/>
      <c r="L180" s="531">
        <v>0</v>
      </c>
      <c r="M180" s="2"/>
    </row>
    <row r="181" spans="1:13" ht="15.75">
      <c r="A181" s="530"/>
      <c r="B181" s="526"/>
      <c r="C181" s="525"/>
      <c r="D181" s="525"/>
      <c r="E181" s="526"/>
      <c r="F181" s="526"/>
      <c r="G181" s="518"/>
      <c r="H181" s="525"/>
      <c r="I181" s="525"/>
      <c r="J181" s="528"/>
      <c r="K181" s="525"/>
      <c r="L181" s="531">
        <v>0</v>
      </c>
      <c r="M181" s="2"/>
    </row>
    <row r="182" spans="1:13" ht="15.75">
      <c r="A182" s="530"/>
      <c r="B182" s="526"/>
      <c r="C182" s="525"/>
      <c r="D182" s="525"/>
      <c r="E182" s="526"/>
      <c r="F182" s="526"/>
      <c r="G182" s="518"/>
      <c r="H182" s="525"/>
      <c r="I182" s="525"/>
      <c r="J182" s="528"/>
      <c r="K182" s="525"/>
      <c r="L182" s="531">
        <v>0</v>
      </c>
      <c r="M182" s="2"/>
    </row>
    <row r="183" spans="1:13" ht="15.75">
      <c r="A183" s="530"/>
      <c r="B183" s="526"/>
      <c r="C183" s="525"/>
      <c r="D183" s="525"/>
      <c r="E183" s="526"/>
      <c r="F183" s="526"/>
      <c r="G183" s="518"/>
      <c r="H183" s="525"/>
      <c r="I183" s="525"/>
      <c r="J183" s="528"/>
      <c r="K183" s="525"/>
      <c r="L183" s="531">
        <v>0</v>
      </c>
      <c r="M183" s="2"/>
    </row>
    <row r="184" spans="1:13" ht="15.75">
      <c r="A184" s="530"/>
      <c r="B184" s="526"/>
      <c r="C184" s="525"/>
      <c r="D184" s="525"/>
      <c r="E184" s="526"/>
      <c r="F184" s="526"/>
      <c r="G184" s="518"/>
      <c r="H184" s="525"/>
      <c r="I184" s="525"/>
      <c r="J184" s="528"/>
      <c r="K184" s="525"/>
      <c r="L184" s="531">
        <v>0</v>
      </c>
      <c r="M184" s="2"/>
    </row>
    <row r="185" spans="1:13" ht="15.75">
      <c r="A185" s="530"/>
      <c r="B185" s="526"/>
      <c r="C185" s="525"/>
      <c r="D185" s="525"/>
      <c r="E185" s="526"/>
      <c r="F185" s="526"/>
      <c r="G185" s="518"/>
      <c r="H185" s="525"/>
      <c r="I185" s="525"/>
      <c r="J185" s="528"/>
      <c r="K185" s="525"/>
      <c r="L185" s="531">
        <v>0</v>
      </c>
      <c r="M185" s="2"/>
    </row>
    <row r="186" spans="1:13" ht="15.75">
      <c r="A186" s="530"/>
      <c r="B186" s="526"/>
      <c r="C186" s="525"/>
      <c r="D186" s="525"/>
      <c r="E186" s="526"/>
      <c r="F186" s="526"/>
      <c r="G186" s="518"/>
      <c r="H186" s="525"/>
      <c r="I186" s="525"/>
      <c r="J186" s="528"/>
      <c r="K186" s="525"/>
      <c r="L186" s="531">
        <v>0</v>
      </c>
      <c r="M186" s="2"/>
    </row>
    <row r="187" spans="1:13" ht="15.75">
      <c r="A187" s="530"/>
      <c r="B187" s="526"/>
      <c r="C187" s="525"/>
      <c r="D187" s="525"/>
      <c r="E187" s="526"/>
      <c r="F187" s="526"/>
      <c r="G187" s="518"/>
      <c r="H187" s="525"/>
      <c r="I187" s="525"/>
      <c r="J187" s="528"/>
      <c r="K187" s="525"/>
      <c r="L187" s="531">
        <v>0</v>
      </c>
      <c r="M187" s="2"/>
    </row>
    <row r="188" spans="1:13" ht="15.75">
      <c r="A188" s="530"/>
      <c r="B188" s="526"/>
      <c r="C188" s="525"/>
      <c r="D188" s="525"/>
      <c r="E188" s="526"/>
      <c r="F188" s="526"/>
      <c r="G188" s="518"/>
      <c r="H188" s="525"/>
      <c r="I188" s="525"/>
      <c r="J188" s="528"/>
      <c r="K188" s="525"/>
      <c r="L188" s="531">
        <v>0</v>
      </c>
      <c r="M188" s="2"/>
    </row>
    <row r="189" spans="1:13" ht="15.75">
      <c r="A189" s="530"/>
      <c r="B189" s="526"/>
      <c r="C189" s="525"/>
      <c r="D189" s="525"/>
      <c r="E189" s="526"/>
      <c r="F189" s="526"/>
      <c r="G189" s="518"/>
      <c r="H189" s="525"/>
      <c r="I189" s="525"/>
      <c r="J189" s="528"/>
      <c r="K189" s="525"/>
      <c r="L189" s="531">
        <v>0</v>
      </c>
      <c r="M189" s="2"/>
    </row>
    <row r="190" spans="1:13" ht="15.75">
      <c r="A190" s="530"/>
      <c r="B190" s="526"/>
      <c r="C190" s="525"/>
      <c r="D190" s="525"/>
      <c r="E190" s="526"/>
      <c r="F190" s="526"/>
      <c r="G190" s="518"/>
      <c r="H190" s="525"/>
      <c r="I190" s="525"/>
      <c r="J190" s="528"/>
      <c r="K190" s="525"/>
      <c r="L190" s="531">
        <v>0</v>
      </c>
      <c r="M190" s="2"/>
    </row>
    <row r="191" spans="1:13" ht="15.75">
      <c r="A191" s="530"/>
      <c r="B191" s="526"/>
      <c r="C191" s="525"/>
      <c r="D191" s="525"/>
      <c r="E191" s="526"/>
      <c r="F191" s="526"/>
      <c r="G191" s="518"/>
      <c r="H191" s="525"/>
      <c r="I191" s="525"/>
      <c r="J191" s="528"/>
      <c r="K191" s="525"/>
      <c r="L191" s="531">
        <v>0</v>
      </c>
      <c r="M191" s="2"/>
    </row>
    <row r="192" spans="1:13" ht="15.75">
      <c r="A192" s="530"/>
      <c r="B192" s="526"/>
      <c r="C192" s="525"/>
      <c r="D192" s="525"/>
      <c r="E192" s="526"/>
      <c r="F192" s="526"/>
      <c r="G192" s="518"/>
      <c r="H192" s="525"/>
      <c r="I192" s="525"/>
      <c r="J192" s="528"/>
      <c r="K192" s="525"/>
      <c r="L192" s="531">
        <v>0</v>
      </c>
      <c r="M192" s="2"/>
    </row>
    <row r="193" spans="1:13" ht="15.75">
      <c r="A193" s="530"/>
      <c r="B193" s="526"/>
      <c r="C193" s="525"/>
      <c r="D193" s="525"/>
      <c r="E193" s="526"/>
      <c r="F193" s="526"/>
      <c r="G193" s="518"/>
      <c r="H193" s="525"/>
      <c r="I193" s="525"/>
      <c r="J193" s="528"/>
      <c r="K193" s="525"/>
      <c r="L193" s="531">
        <v>0</v>
      </c>
      <c r="M193" s="2"/>
    </row>
    <row r="194" spans="1:13" ht="15.75">
      <c r="A194" s="530"/>
      <c r="B194" s="526"/>
      <c r="C194" s="525"/>
      <c r="D194" s="525"/>
      <c r="E194" s="526"/>
      <c r="F194" s="526"/>
      <c r="G194" s="518"/>
      <c r="H194" s="525"/>
      <c r="I194" s="525"/>
      <c r="J194" s="528"/>
      <c r="K194" s="525"/>
      <c r="L194" s="531">
        <v>0</v>
      </c>
      <c r="M194" s="2"/>
    </row>
    <row r="195" spans="1:13" ht="15.75">
      <c r="A195" s="530"/>
      <c r="B195" s="526"/>
      <c r="C195" s="525"/>
      <c r="D195" s="525"/>
      <c r="E195" s="526"/>
      <c r="F195" s="526"/>
      <c r="G195" s="518"/>
      <c r="H195" s="525"/>
      <c r="I195" s="525"/>
      <c r="J195" s="528"/>
      <c r="K195" s="525"/>
      <c r="L195" s="531">
        <v>0</v>
      </c>
      <c r="M195" s="2"/>
    </row>
    <row r="196" spans="1:13" ht="15.75">
      <c r="A196" s="530"/>
      <c r="B196" s="526"/>
      <c r="C196" s="525"/>
      <c r="D196" s="525"/>
      <c r="E196" s="526"/>
      <c r="F196" s="526"/>
      <c r="G196" s="518"/>
      <c r="H196" s="525"/>
      <c r="I196" s="525"/>
      <c r="J196" s="528"/>
      <c r="K196" s="525"/>
      <c r="L196" s="531">
        <v>0</v>
      </c>
      <c r="M196" s="2"/>
    </row>
    <row r="197" spans="1:13" ht="15.75">
      <c r="A197" s="530"/>
      <c r="B197" s="526"/>
      <c r="C197" s="525"/>
      <c r="D197" s="525"/>
      <c r="E197" s="526"/>
      <c r="F197" s="526"/>
      <c r="G197" s="518"/>
      <c r="H197" s="525"/>
      <c r="I197" s="525"/>
      <c r="J197" s="528"/>
      <c r="K197" s="525"/>
      <c r="L197" s="531">
        <v>0</v>
      </c>
      <c r="M197" s="2"/>
    </row>
    <row r="198" spans="1:13" ht="15.75">
      <c r="A198" s="530"/>
      <c r="B198" s="526"/>
      <c r="C198" s="525"/>
      <c r="D198" s="525"/>
      <c r="E198" s="526"/>
      <c r="F198" s="526"/>
      <c r="G198" s="518"/>
      <c r="H198" s="525"/>
      <c r="I198" s="525"/>
      <c r="J198" s="528"/>
      <c r="K198" s="525"/>
      <c r="L198" s="531">
        <v>0</v>
      </c>
      <c r="M198" s="2"/>
    </row>
    <row r="199" spans="1:13" ht="15.75">
      <c r="A199" s="530"/>
      <c r="B199" s="526"/>
      <c r="C199" s="525"/>
      <c r="D199" s="525"/>
      <c r="E199" s="526"/>
      <c r="F199" s="526"/>
      <c r="G199" s="518"/>
      <c r="H199" s="525"/>
      <c r="I199" s="525"/>
      <c r="J199" s="528"/>
      <c r="K199" s="525"/>
      <c r="L199" s="531">
        <v>0</v>
      </c>
      <c r="M199" s="2"/>
    </row>
    <row r="200" spans="1:13" ht="15.75">
      <c r="A200" s="530"/>
      <c r="B200" s="526"/>
      <c r="C200" s="525"/>
      <c r="D200" s="525"/>
      <c r="E200" s="526"/>
      <c r="F200" s="526"/>
      <c r="G200" s="518"/>
      <c r="H200" s="525"/>
      <c r="I200" s="525"/>
      <c r="J200" s="528"/>
      <c r="K200" s="525"/>
      <c r="L200" s="531">
        <v>0</v>
      </c>
      <c r="M200" s="2"/>
    </row>
    <row r="201" spans="1:13" ht="15.75">
      <c r="A201" s="530"/>
      <c r="B201" s="526"/>
      <c r="C201" s="525"/>
      <c r="D201" s="525"/>
      <c r="E201" s="526"/>
      <c r="F201" s="526"/>
      <c r="G201" s="518"/>
      <c r="H201" s="525"/>
      <c r="I201" s="525"/>
      <c r="J201" s="528"/>
      <c r="K201" s="525"/>
      <c r="L201" s="531">
        <v>0</v>
      </c>
      <c r="M201" s="2"/>
    </row>
    <row r="202" spans="1:13" ht="15.75">
      <c r="A202" s="530"/>
      <c r="B202" s="526"/>
      <c r="C202" s="525"/>
      <c r="D202" s="525"/>
      <c r="E202" s="526"/>
      <c r="F202" s="526"/>
      <c r="G202" s="518"/>
      <c r="H202" s="525"/>
      <c r="I202" s="525"/>
      <c r="J202" s="528"/>
      <c r="K202" s="525"/>
      <c r="L202" s="531">
        <v>0</v>
      </c>
      <c r="M202" s="2"/>
    </row>
    <row r="203" spans="1:13" ht="15.75">
      <c r="A203" s="530"/>
      <c r="B203" s="526"/>
      <c r="C203" s="525"/>
      <c r="D203" s="525"/>
      <c r="E203" s="526"/>
      <c r="F203" s="526"/>
      <c r="G203" s="518"/>
      <c r="H203" s="525"/>
      <c r="I203" s="525"/>
      <c r="J203" s="528"/>
      <c r="K203" s="525"/>
      <c r="L203" s="531">
        <v>0</v>
      </c>
      <c r="M203" s="2"/>
    </row>
    <row r="204" spans="1:13" ht="15.75">
      <c r="A204" s="530"/>
      <c r="B204" s="526"/>
      <c r="C204" s="525"/>
      <c r="D204" s="525"/>
      <c r="E204" s="526"/>
      <c r="F204" s="526"/>
      <c r="G204" s="518"/>
      <c r="H204" s="525"/>
      <c r="I204" s="525"/>
      <c r="J204" s="528"/>
      <c r="K204" s="525"/>
      <c r="L204" s="531">
        <v>0</v>
      </c>
      <c r="M204" s="2"/>
    </row>
    <row r="205" spans="1:13" ht="15.75">
      <c r="A205" s="530"/>
      <c r="B205" s="526"/>
      <c r="C205" s="525"/>
      <c r="D205" s="525"/>
      <c r="E205" s="526"/>
      <c r="F205" s="526"/>
      <c r="G205" s="518"/>
      <c r="H205" s="525"/>
      <c r="I205" s="525"/>
      <c r="J205" s="528"/>
      <c r="K205" s="525"/>
      <c r="L205" s="531">
        <v>0</v>
      </c>
      <c r="M205" s="2"/>
    </row>
    <row r="206" spans="1:13" ht="15.75">
      <c r="A206" s="530"/>
      <c r="B206" s="526"/>
      <c r="C206" s="525"/>
      <c r="D206" s="525"/>
      <c r="E206" s="526"/>
      <c r="F206" s="526"/>
      <c r="G206" s="518"/>
      <c r="H206" s="525"/>
      <c r="I206" s="525"/>
      <c r="J206" s="528"/>
      <c r="K206" s="525"/>
      <c r="L206" s="531">
        <v>0</v>
      </c>
      <c r="M206" s="2"/>
    </row>
    <row r="207" spans="1:13" ht="15.75">
      <c r="A207" s="530"/>
      <c r="B207" s="526"/>
      <c r="C207" s="525"/>
      <c r="D207" s="525"/>
      <c r="E207" s="526"/>
      <c r="F207" s="526"/>
      <c r="G207" s="518"/>
      <c r="H207" s="525"/>
      <c r="I207" s="525"/>
      <c r="J207" s="528"/>
      <c r="K207" s="525"/>
      <c r="L207" s="531">
        <v>0</v>
      </c>
      <c r="M207" s="2"/>
    </row>
    <row r="208" spans="1:13" ht="15.75">
      <c r="A208" s="530"/>
      <c r="B208" s="526"/>
      <c r="C208" s="525"/>
      <c r="D208" s="525"/>
      <c r="E208" s="526"/>
      <c r="F208" s="526"/>
      <c r="G208" s="518"/>
      <c r="H208" s="525"/>
      <c r="I208" s="525"/>
      <c r="J208" s="528"/>
      <c r="K208" s="525"/>
      <c r="L208" s="531">
        <v>0</v>
      </c>
      <c r="M208" s="2"/>
    </row>
    <row r="209" spans="1:13" ht="15.75">
      <c r="A209" s="530"/>
      <c r="B209" s="526"/>
      <c r="C209" s="525"/>
      <c r="D209" s="525"/>
      <c r="E209" s="526"/>
      <c r="F209" s="526"/>
      <c r="G209" s="518"/>
      <c r="H209" s="525"/>
      <c r="I209" s="525"/>
      <c r="J209" s="528"/>
      <c r="K209" s="525"/>
      <c r="L209" s="531">
        <v>0</v>
      </c>
      <c r="M209" s="2"/>
    </row>
    <row r="210" spans="1:13" ht="15.75">
      <c r="A210" s="530"/>
      <c r="B210" s="526"/>
      <c r="C210" s="525"/>
      <c r="D210" s="525"/>
      <c r="E210" s="526"/>
      <c r="F210" s="526"/>
      <c r="G210" s="518"/>
      <c r="H210" s="525"/>
      <c r="I210" s="525"/>
      <c r="J210" s="528"/>
      <c r="K210" s="525"/>
      <c r="L210" s="531">
        <v>0</v>
      </c>
      <c r="M210" s="2"/>
    </row>
    <row r="211" spans="1:13" ht="15.75">
      <c r="A211" s="530"/>
      <c r="B211" s="526"/>
      <c r="C211" s="525"/>
      <c r="D211" s="525"/>
      <c r="E211" s="526"/>
      <c r="F211" s="526"/>
      <c r="G211" s="518"/>
      <c r="H211" s="525"/>
      <c r="I211" s="525"/>
      <c r="J211" s="528"/>
      <c r="K211" s="525"/>
      <c r="L211" s="531">
        <v>0</v>
      </c>
      <c r="M211" s="2"/>
    </row>
    <row r="212" spans="1:13" ht="15.75">
      <c r="A212" s="530"/>
      <c r="B212" s="526"/>
      <c r="C212" s="525"/>
      <c r="D212" s="525"/>
      <c r="E212" s="526"/>
      <c r="F212" s="526"/>
      <c r="G212" s="518"/>
      <c r="H212" s="525"/>
      <c r="I212" s="525"/>
      <c r="J212" s="528"/>
      <c r="K212" s="525"/>
      <c r="L212" s="531">
        <v>0</v>
      </c>
      <c r="M212" s="2"/>
    </row>
    <row r="213" spans="1:13" ht="15.75">
      <c r="A213" s="530"/>
      <c r="B213" s="526"/>
      <c r="C213" s="525"/>
      <c r="D213" s="525"/>
      <c r="E213" s="526"/>
      <c r="F213" s="526"/>
      <c r="G213" s="518"/>
      <c r="H213" s="525"/>
      <c r="I213" s="525"/>
      <c r="J213" s="528"/>
      <c r="K213" s="525"/>
      <c r="L213" s="531">
        <v>0</v>
      </c>
      <c r="M213" s="2"/>
    </row>
    <row r="214" spans="1:13" ht="15.75">
      <c r="A214" s="530"/>
      <c r="B214" s="526"/>
      <c r="C214" s="525"/>
      <c r="D214" s="525"/>
      <c r="E214" s="526"/>
      <c r="F214" s="526"/>
      <c r="G214" s="518"/>
      <c r="H214" s="525"/>
      <c r="I214" s="525"/>
      <c r="J214" s="528"/>
      <c r="K214" s="525"/>
      <c r="L214" s="531">
        <v>0</v>
      </c>
      <c r="M214" s="2"/>
    </row>
    <row r="215" spans="1:13" ht="15.75">
      <c r="A215" s="530"/>
      <c r="B215" s="526"/>
      <c r="C215" s="525"/>
      <c r="D215" s="525"/>
      <c r="E215" s="526"/>
      <c r="F215" s="526"/>
      <c r="G215" s="518"/>
      <c r="H215" s="525"/>
      <c r="I215" s="525"/>
      <c r="J215" s="528"/>
      <c r="K215" s="525"/>
      <c r="L215" s="531">
        <v>0</v>
      </c>
      <c r="M215" s="2"/>
    </row>
    <row r="216" spans="1:13" ht="15.75">
      <c r="A216" s="530"/>
      <c r="B216" s="526"/>
      <c r="C216" s="525"/>
      <c r="D216" s="525"/>
      <c r="E216" s="526"/>
      <c r="F216" s="526"/>
      <c r="G216" s="518"/>
      <c r="H216" s="525"/>
      <c r="I216" s="525"/>
      <c r="J216" s="528"/>
      <c r="K216" s="525"/>
      <c r="L216" s="531">
        <v>0</v>
      </c>
      <c r="M216" s="2"/>
    </row>
    <row r="217" spans="1:13" ht="15.75">
      <c r="A217" s="530"/>
      <c r="B217" s="526"/>
      <c r="C217" s="525"/>
      <c r="D217" s="525"/>
      <c r="E217" s="526"/>
      <c r="F217" s="526"/>
      <c r="G217" s="518"/>
      <c r="H217" s="525"/>
      <c r="I217" s="525"/>
      <c r="J217" s="528"/>
      <c r="K217" s="525"/>
      <c r="L217" s="531">
        <v>0</v>
      </c>
      <c r="M217" s="2"/>
    </row>
    <row r="218" spans="1:13" ht="15.75">
      <c r="A218" s="530"/>
      <c r="B218" s="526"/>
      <c r="C218" s="525"/>
      <c r="D218" s="525"/>
      <c r="E218" s="526"/>
      <c r="F218" s="526"/>
      <c r="G218" s="518"/>
      <c r="H218" s="525"/>
      <c r="I218" s="525"/>
      <c r="J218" s="528"/>
      <c r="K218" s="525"/>
      <c r="L218" s="531">
        <v>0</v>
      </c>
      <c r="M218" s="2"/>
    </row>
    <row r="219" spans="1:13" ht="15.75">
      <c r="A219" s="530"/>
      <c r="B219" s="526"/>
      <c r="C219" s="525"/>
      <c r="D219" s="525"/>
      <c r="E219" s="526"/>
      <c r="F219" s="526"/>
      <c r="G219" s="518"/>
      <c r="H219" s="525"/>
      <c r="I219" s="525"/>
      <c r="J219" s="528"/>
      <c r="K219" s="525"/>
      <c r="L219" s="531">
        <v>0</v>
      </c>
      <c r="M219" s="2"/>
    </row>
    <row r="220" spans="1:13" ht="15.75">
      <c r="A220" s="530"/>
      <c r="B220" s="526"/>
      <c r="C220" s="525"/>
      <c r="D220" s="525"/>
      <c r="E220" s="526"/>
      <c r="F220" s="526"/>
      <c r="G220" s="518"/>
      <c r="H220" s="525"/>
      <c r="I220" s="525"/>
      <c r="J220" s="528"/>
      <c r="K220" s="525"/>
      <c r="L220" s="531">
        <v>0</v>
      </c>
      <c r="M220" s="2"/>
    </row>
    <row r="221" spans="1:13" ht="15.75">
      <c r="A221" s="530"/>
      <c r="B221" s="526"/>
      <c r="C221" s="525"/>
      <c r="D221" s="525"/>
      <c r="E221" s="526"/>
      <c r="F221" s="526"/>
      <c r="G221" s="518"/>
      <c r="H221" s="525"/>
      <c r="I221" s="525"/>
      <c r="J221" s="528"/>
      <c r="K221" s="525"/>
      <c r="L221" s="531">
        <v>0</v>
      </c>
      <c r="M221" s="2"/>
    </row>
    <row r="222" spans="1:13" ht="15.75">
      <c r="A222" s="530"/>
      <c r="B222" s="526"/>
      <c r="C222" s="525"/>
      <c r="D222" s="525"/>
      <c r="E222" s="526"/>
      <c r="F222" s="526"/>
      <c r="G222" s="518"/>
      <c r="H222" s="525"/>
      <c r="I222" s="525"/>
      <c r="J222" s="528"/>
      <c r="K222" s="525"/>
      <c r="L222" s="531">
        <v>0</v>
      </c>
      <c r="M222" s="2"/>
    </row>
    <row r="223" spans="1:13" ht="15.75">
      <c r="A223" s="530"/>
      <c r="B223" s="526"/>
      <c r="C223" s="525"/>
      <c r="D223" s="525"/>
      <c r="E223" s="526"/>
      <c r="F223" s="526"/>
      <c r="G223" s="518"/>
      <c r="H223" s="525"/>
      <c r="I223" s="525"/>
      <c r="J223" s="528"/>
      <c r="K223" s="525"/>
      <c r="L223" s="531">
        <v>0</v>
      </c>
      <c r="M223" s="2"/>
    </row>
    <row r="224" spans="1:13" ht="15.75">
      <c r="A224" s="530"/>
      <c r="B224" s="526"/>
      <c r="C224" s="525"/>
      <c r="D224" s="525"/>
      <c r="E224" s="526"/>
      <c r="F224" s="526"/>
      <c r="G224" s="518"/>
      <c r="H224" s="525"/>
      <c r="I224" s="525"/>
      <c r="J224" s="528"/>
      <c r="K224" s="525"/>
      <c r="L224" s="531">
        <v>0</v>
      </c>
      <c r="M224" s="2"/>
    </row>
    <row r="225" spans="1:13" ht="15.75">
      <c r="A225" s="530"/>
      <c r="B225" s="526"/>
      <c r="C225" s="525"/>
      <c r="D225" s="525"/>
      <c r="E225" s="526"/>
      <c r="F225" s="526"/>
      <c r="G225" s="518"/>
      <c r="H225" s="525"/>
      <c r="I225" s="525"/>
      <c r="J225" s="528"/>
      <c r="K225" s="525"/>
      <c r="L225" s="531">
        <v>0</v>
      </c>
      <c r="M225" s="2"/>
    </row>
    <row r="226" spans="1:13" ht="15.75">
      <c r="A226" s="530"/>
      <c r="B226" s="526"/>
      <c r="C226" s="525"/>
      <c r="D226" s="525"/>
      <c r="E226" s="526"/>
      <c r="F226" s="526"/>
      <c r="G226" s="518"/>
      <c r="H226" s="525"/>
      <c r="I226" s="525"/>
      <c r="J226" s="528"/>
      <c r="K226" s="525"/>
      <c r="L226" s="531">
        <v>0</v>
      </c>
      <c r="M226" s="2"/>
    </row>
    <row r="227" spans="1:13" ht="15.75">
      <c r="A227" s="530"/>
      <c r="B227" s="526"/>
      <c r="C227" s="525"/>
      <c r="D227" s="525"/>
      <c r="E227" s="526"/>
      <c r="F227" s="526"/>
      <c r="G227" s="518"/>
      <c r="H227" s="525"/>
      <c r="I227" s="525"/>
      <c r="J227" s="528"/>
      <c r="K227" s="525"/>
      <c r="L227" s="531">
        <v>0</v>
      </c>
      <c r="M227" s="2"/>
    </row>
    <row r="228" spans="1:13" ht="15.75">
      <c r="A228" s="530"/>
      <c r="B228" s="526"/>
      <c r="C228" s="525"/>
      <c r="D228" s="525"/>
      <c r="E228" s="526"/>
      <c r="F228" s="526"/>
      <c r="G228" s="518"/>
      <c r="H228" s="525"/>
      <c r="I228" s="525"/>
      <c r="J228" s="528"/>
      <c r="K228" s="525"/>
      <c r="L228" s="531">
        <v>0</v>
      </c>
      <c r="M228" s="2"/>
    </row>
    <row r="229" spans="1:13" ht="15.75">
      <c r="A229" s="530"/>
      <c r="B229" s="526"/>
      <c r="C229" s="525"/>
      <c r="D229" s="525"/>
      <c r="E229" s="526"/>
      <c r="F229" s="526"/>
      <c r="G229" s="518"/>
      <c r="H229" s="525"/>
      <c r="I229" s="525"/>
      <c r="J229" s="528"/>
      <c r="K229" s="525"/>
      <c r="L229" s="531">
        <v>0</v>
      </c>
      <c r="M229" s="2"/>
    </row>
    <row r="230" spans="1:13" ht="15.75">
      <c r="A230" s="530"/>
      <c r="B230" s="526"/>
      <c r="C230" s="525"/>
      <c r="D230" s="525"/>
      <c r="E230" s="526"/>
      <c r="F230" s="526"/>
      <c r="G230" s="518"/>
      <c r="H230" s="525"/>
      <c r="I230" s="525"/>
      <c r="J230" s="528"/>
      <c r="K230" s="525"/>
      <c r="L230" s="531">
        <v>0</v>
      </c>
      <c r="M230" s="2"/>
    </row>
    <row r="231" spans="1:13" ht="15.75">
      <c r="A231" s="530"/>
      <c r="B231" s="526"/>
      <c r="C231" s="525"/>
      <c r="D231" s="525"/>
      <c r="E231" s="526"/>
      <c r="F231" s="526"/>
      <c r="G231" s="518"/>
      <c r="H231" s="525"/>
      <c r="I231" s="525"/>
      <c r="J231" s="528"/>
      <c r="K231" s="525"/>
      <c r="L231" s="531">
        <v>0</v>
      </c>
      <c r="M231" s="2"/>
    </row>
    <row r="232" spans="1:13" ht="15.75">
      <c r="A232" s="530"/>
      <c r="B232" s="526"/>
      <c r="C232" s="525"/>
      <c r="D232" s="525"/>
      <c r="E232" s="526"/>
      <c r="F232" s="526"/>
      <c r="G232" s="518"/>
      <c r="H232" s="525"/>
      <c r="I232" s="525"/>
      <c r="J232" s="528"/>
      <c r="K232" s="525"/>
      <c r="L232" s="531">
        <v>0</v>
      </c>
      <c r="M232" s="2"/>
    </row>
    <row r="233" spans="1:13" ht="15.75">
      <c r="A233" s="530"/>
      <c r="B233" s="526"/>
      <c r="C233" s="525"/>
      <c r="D233" s="525"/>
      <c r="E233" s="526"/>
      <c r="F233" s="526"/>
      <c r="G233" s="518"/>
      <c r="H233" s="525"/>
      <c r="I233" s="525"/>
      <c r="J233" s="528"/>
      <c r="K233" s="525"/>
      <c r="L233" s="531">
        <v>0</v>
      </c>
      <c r="M233" s="2"/>
    </row>
    <row r="234" spans="1:13" ht="15.75">
      <c r="A234" s="530"/>
      <c r="B234" s="526"/>
      <c r="C234" s="525"/>
      <c r="D234" s="525"/>
      <c r="E234" s="526"/>
      <c r="F234" s="526"/>
      <c r="G234" s="518"/>
      <c r="H234" s="525"/>
      <c r="I234" s="525"/>
      <c r="J234" s="528"/>
      <c r="K234" s="525"/>
      <c r="L234" s="531">
        <v>0</v>
      </c>
      <c r="M234" s="2"/>
    </row>
    <row r="235" spans="1:13" ht="15.75">
      <c r="A235" s="530"/>
      <c r="B235" s="526"/>
      <c r="C235" s="525"/>
      <c r="D235" s="525"/>
      <c r="E235" s="526"/>
      <c r="F235" s="526"/>
      <c r="G235" s="518"/>
      <c r="H235" s="525"/>
      <c r="I235" s="525"/>
      <c r="J235" s="528"/>
      <c r="K235" s="525"/>
      <c r="L235" s="531">
        <v>0</v>
      </c>
      <c r="M235" s="2"/>
    </row>
    <row r="236" spans="1:13" ht="15.75">
      <c r="A236" s="530"/>
      <c r="B236" s="526"/>
      <c r="C236" s="525"/>
      <c r="D236" s="525"/>
      <c r="E236" s="526"/>
      <c r="F236" s="526"/>
      <c r="G236" s="518"/>
      <c r="H236" s="525"/>
      <c r="I236" s="525"/>
      <c r="J236" s="528"/>
      <c r="K236" s="525"/>
      <c r="L236" s="531">
        <v>0</v>
      </c>
      <c r="M236" s="2"/>
    </row>
    <row r="237" spans="1:13" ht="15.75">
      <c r="A237" s="530"/>
      <c r="B237" s="526"/>
      <c r="C237" s="525"/>
      <c r="D237" s="525"/>
      <c r="E237" s="526"/>
      <c r="F237" s="526"/>
      <c r="G237" s="518"/>
      <c r="H237" s="525"/>
      <c r="I237" s="525"/>
      <c r="J237" s="528"/>
      <c r="K237" s="525"/>
      <c r="L237" s="531">
        <v>0</v>
      </c>
      <c r="M237" s="2"/>
    </row>
    <row r="238" spans="1:13" ht="15.75">
      <c r="A238" s="530"/>
      <c r="B238" s="526"/>
      <c r="C238" s="525"/>
      <c r="D238" s="525"/>
      <c r="E238" s="526"/>
      <c r="F238" s="526"/>
      <c r="G238" s="518"/>
      <c r="H238" s="525"/>
      <c r="I238" s="525"/>
      <c r="J238" s="528"/>
      <c r="K238" s="525"/>
      <c r="L238" s="531">
        <v>0</v>
      </c>
      <c r="M238" s="2"/>
    </row>
    <row r="239" spans="1:13" ht="15.75">
      <c r="A239" s="530"/>
      <c r="B239" s="526"/>
      <c r="C239" s="525"/>
      <c r="D239" s="525"/>
      <c r="E239" s="526"/>
      <c r="F239" s="526"/>
      <c r="G239" s="518"/>
      <c r="H239" s="525"/>
      <c r="I239" s="525"/>
      <c r="J239" s="528"/>
      <c r="K239" s="525"/>
      <c r="L239" s="531">
        <v>0</v>
      </c>
      <c r="M239" s="2"/>
    </row>
    <row r="240" spans="1:13" ht="15.75">
      <c r="A240" s="530"/>
      <c r="B240" s="526"/>
      <c r="C240" s="525"/>
      <c r="D240" s="525"/>
      <c r="E240" s="526"/>
      <c r="F240" s="526"/>
      <c r="G240" s="518"/>
      <c r="H240" s="525"/>
      <c r="I240" s="525"/>
      <c r="J240" s="528"/>
      <c r="K240" s="525"/>
      <c r="L240" s="531">
        <v>0</v>
      </c>
      <c r="M240" s="2"/>
    </row>
    <row r="241" spans="1:13" ht="15.75">
      <c r="A241" s="530"/>
      <c r="B241" s="526"/>
      <c r="C241" s="525"/>
      <c r="D241" s="525"/>
      <c r="E241" s="526"/>
      <c r="F241" s="526"/>
      <c r="G241" s="518"/>
      <c r="H241" s="525"/>
      <c r="I241" s="525"/>
      <c r="J241" s="528"/>
      <c r="K241" s="525"/>
      <c r="L241" s="531">
        <v>0</v>
      </c>
      <c r="M241" s="2"/>
    </row>
    <row r="242" spans="1:13" ht="15.75">
      <c r="A242" s="530"/>
      <c r="B242" s="526"/>
      <c r="C242" s="525"/>
      <c r="D242" s="525"/>
      <c r="E242" s="526"/>
      <c r="F242" s="526"/>
      <c r="G242" s="518"/>
      <c r="H242" s="525"/>
      <c r="I242" s="525"/>
      <c r="J242" s="528"/>
      <c r="K242" s="525"/>
      <c r="L242" s="531">
        <v>0</v>
      </c>
      <c r="M242" s="2"/>
    </row>
    <row r="243" spans="1:13" ht="15.75">
      <c r="A243" s="530"/>
      <c r="B243" s="526"/>
      <c r="C243" s="525"/>
      <c r="D243" s="525"/>
      <c r="E243" s="526"/>
      <c r="F243" s="526"/>
      <c r="G243" s="518"/>
      <c r="H243" s="525"/>
      <c r="I243" s="525"/>
      <c r="J243" s="528"/>
      <c r="K243" s="525"/>
      <c r="L243" s="531">
        <v>0</v>
      </c>
      <c r="M243" s="2"/>
    </row>
    <row r="244" spans="1:13" ht="15.75">
      <c r="A244" s="530"/>
      <c r="B244" s="526"/>
      <c r="C244" s="525"/>
      <c r="D244" s="525"/>
      <c r="E244" s="526"/>
      <c r="F244" s="526"/>
      <c r="G244" s="518"/>
      <c r="H244" s="525"/>
      <c r="I244" s="525"/>
      <c r="J244" s="528"/>
      <c r="K244" s="525"/>
      <c r="L244" s="531">
        <v>0</v>
      </c>
      <c r="M244" s="2"/>
    </row>
    <row r="245" spans="1:13" ht="15.75">
      <c r="A245" s="530"/>
      <c r="B245" s="526"/>
      <c r="C245" s="525"/>
      <c r="D245" s="525"/>
      <c r="E245" s="526"/>
      <c r="F245" s="526"/>
      <c r="G245" s="518"/>
      <c r="H245" s="525"/>
      <c r="I245" s="525"/>
      <c r="J245" s="528"/>
      <c r="K245" s="525"/>
      <c r="L245" s="531">
        <v>0</v>
      </c>
      <c r="M245" s="2"/>
    </row>
    <row r="246" spans="1:13" ht="15.75">
      <c r="A246" s="530"/>
      <c r="B246" s="526"/>
      <c r="C246" s="525"/>
      <c r="D246" s="525"/>
      <c r="E246" s="526"/>
      <c r="F246" s="526"/>
      <c r="G246" s="518"/>
      <c r="H246" s="525"/>
      <c r="I246" s="525"/>
      <c r="J246" s="528"/>
      <c r="K246" s="525"/>
      <c r="L246" s="531">
        <v>0</v>
      </c>
      <c r="M246" s="2"/>
    </row>
    <row r="247" spans="1:13" ht="15.75">
      <c r="A247" s="530"/>
      <c r="B247" s="526"/>
      <c r="C247" s="525"/>
      <c r="D247" s="525"/>
      <c r="E247" s="526"/>
      <c r="F247" s="526"/>
      <c r="G247" s="518"/>
      <c r="H247" s="525"/>
      <c r="I247" s="525"/>
      <c r="J247" s="528"/>
      <c r="K247" s="525"/>
      <c r="L247" s="531">
        <v>0</v>
      </c>
      <c r="M247" s="2"/>
    </row>
    <row r="248" spans="1:13" ht="15.75">
      <c r="A248" s="530"/>
      <c r="B248" s="526"/>
      <c r="C248" s="525"/>
      <c r="D248" s="525"/>
      <c r="E248" s="526"/>
      <c r="F248" s="526"/>
      <c r="G248" s="518"/>
      <c r="H248" s="525"/>
      <c r="I248" s="525"/>
      <c r="J248" s="528"/>
      <c r="K248" s="525"/>
      <c r="L248" s="531">
        <v>0</v>
      </c>
      <c r="M248" s="2"/>
    </row>
    <row r="249" spans="1:13" ht="15.75">
      <c r="A249" s="530"/>
      <c r="B249" s="526"/>
      <c r="C249" s="525"/>
      <c r="D249" s="525"/>
      <c r="E249" s="526"/>
      <c r="F249" s="526"/>
      <c r="G249" s="518"/>
      <c r="H249" s="525"/>
      <c r="I249" s="525"/>
      <c r="J249" s="528"/>
      <c r="K249" s="525"/>
      <c r="L249" s="531">
        <v>0</v>
      </c>
      <c r="M249" s="2"/>
    </row>
    <row r="250" spans="1:13" ht="15.75">
      <c r="A250" s="530"/>
      <c r="B250" s="526"/>
      <c r="C250" s="525"/>
      <c r="D250" s="525"/>
      <c r="E250" s="526"/>
      <c r="F250" s="526"/>
      <c r="G250" s="518"/>
      <c r="H250" s="525"/>
      <c r="I250" s="525"/>
      <c r="J250" s="528"/>
      <c r="K250" s="525"/>
      <c r="L250" s="531">
        <v>0</v>
      </c>
      <c r="M250" s="2"/>
    </row>
    <row r="251" spans="1:13" ht="15.75">
      <c r="A251" s="530"/>
      <c r="B251" s="526"/>
      <c r="C251" s="525"/>
      <c r="D251" s="525"/>
      <c r="E251" s="526"/>
      <c r="F251" s="526"/>
      <c r="G251" s="518"/>
      <c r="H251" s="525"/>
      <c r="I251" s="525"/>
      <c r="J251" s="528"/>
      <c r="K251" s="525"/>
      <c r="L251" s="531">
        <v>0</v>
      </c>
      <c r="M251" s="2"/>
    </row>
    <row r="252" spans="1:13" ht="15.75">
      <c r="A252" s="530"/>
      <c r="B252" s="526"/>
      <c r="C252" s="525"/>
      <c r="D252" s="525"/>
      <c r="E252" s="526"/>
      <c r="F252" s="526"/>
      <c r="G252" s="518"/>
      <c r="H252" s="525"/>
      <c r="I252" s="525"/>
      <c r="J252" s="528"/>
      <c r="K252" s="525"/>
      <c r="L252" s="531">
        <v>0</v>
      </c>
      <c r="M252" s="2"/>
    </row>
    <row r="253" spans="1:13" ht="15.75">
      <c r="A253" s="530"/>
      <c r="B253" s="526"/>
      <c r="C253" s="525"/>
      <c r="D253" s="525"/>
      <c r="E253" s="526"/>
      <c r="F253" s="526"/>
      <c r="G253" s="518"/>
      <c r="H253" s="525"/>
      <c r="I253" s="525"/>
      <c r="J253" s="528"/>
      <c r="K253" s="525"/>
      <c r="L253" s="531">
        <v>0</v>
      </c>
      <c r="M253" s="2"/>
    </row>
    <row r="254" spans="1:13" ht="15.75">
      <c r="A254" s="530"/>
      <c r="B254" s="526"/>
      <c r="C254" s="525"/>
      <c r="D254" s="525"/>
      <c r="E254" s="526"/>
      <c r="F254" s="526"/>
      <c r="G254" s="518"/>
      <c r="H254" s="525"/>
      <c r="I254" s="525"/>
      <c r="J254" s="528"/>
      <c r="K254" s="525"/>
      <c r="L254" s="531">
        <v>0</v>
      </c>
      <c r="M254" s="2"/>
    </row>
    <row r="255" spans="1:13" ht="15.75">
      <c r="A255" s="530"/>
      <c r="B255" s="526"/>
      <c r="C255" s="525"/>
      <c r="D255" s="525"/>
      <c r="E255" s="526"/>
      <c r="F255" s="526"/>
      <c r="G255" s="518"/>
      <c r="H255" s="525"/>
      <c r="I255" s="525"/>
      <c r="J255" s="528"/>
      <c r="K255" s="525"/>
      <c r="L255" s="531">
        <v>0</v>
      </c>
      <c r="M255" s="2"/>
    </row>
    <row r="256" spans="1:13" ht="15.75">
      <c r="A256" s="530"/>
      <c r="B256" s="526"/>
      <c r="C256" s="525"/>
      <c r="D256" s="525"/>
      <c r="E256" s="526"/>
      <c r="F256" s="526"/>
      <c r="G256" s="518"/>
      <c r="H256" s="525"/>
      <c r="I256" s="525"/>
      <c r="J256" s="528"/>
      <c r="K256" s="525"/>
      <c r="L256" s="531">
        <v>0</v>
      </c>
      <c r="M256" s="2"/>
    </row>
    <row r="257" spans="1:13" ht="15.75">
      <c r="A257" s="530"/>
      <c r="B257" s="526"/>
      <c r="C257" s="525"/>
      <c r="D257" s="525"/>
      <c r="E257" s="526"/>
      <c r="F257" s="526"/>
      <c r="G257" s="518"/>
      <c r="H257" s="525"/>
      <c r="I257" s="525"/>
      <c r="J257" s="528"/>
      <c r="K257" s="525"/>
      <c r="L257" s="531">
        <v>0</v>
      </c>
      <c r="M257" s="2"/>
    </row>
    <row r="258" spans="1:13" ht="15.75">
      <c r="A258" s="530"/>
      <c r="B258" s="526"/>
      <c r="C258" s="525"/>
      <c r="D258" s="525"/>
      <c r="E258" s="526"/>
      <c r="F258" s="526"/>
      <c r="G258" s="518"/>
      <c r="H258" s="525"/>
      <c r="I258" s="525"/>
      <c r="J258" s="528"/>
      <c r="K258" s="525"/>
      <c r="L258" s="531">
        <v>0</v>
      </c>
      <c r="M258" s="2"/>
    </row>
    <row r="259" spans="1:13" ht="15.75">
      <c r="A259" s="530"/>
      <c r="B259" s="526"/>
      <c r="C259" s="525"/>
      <c r="D259" s="525"/>
      <c r="E259" s="526"/>
      <c r="F259" s="526"/>
      <c r="G259" s="518"/>
      <c r="H259" s="525"/>
      <c r="I259" s="525"/>
      <c r="J259" s="528"/>
      <c r="K259" s="525"/>
      <c r="L259" s="531">
        <v>0</v>
      </c>
      <c r="M259" s="2"/>
    </row>
    <row r="260" spans="1:13" ht="15.75">
      <c r="A260" s="530"/>
      <c r="B260" s="526"/>
      <c r="C260" s="525"/>
      <c r="D260" s="525"/>
      <c r="E260" s="526"/>
      <c r="F260" s="526"/>
      <c r="G260" s="518"/>
      <c r="H260" s="525"/>
      <c r="I260" s="525"/>
      <c r="J260" s="528"/>
      <c r="K260" s="525"/>
      <c r="L260" s="531">
        <v>0</v>
      </c>
      <c r="M260" s="2"/>
    </row>
    <row r="261" spans="1:13" ht="15.75">
      <c r="A261" s="530"/>
      <c r="B261" s="526"/>
      <c r="C261" s="525"/>
      <c r="D261" s="525"/>
      <c r="E261" s="526"/>
      <c r="F261" s="526"/>
      <c r="G261" s="518"/>
      <c r="H261" s="525"/>
      <c r="I261" s="525"/>
      <c r="J261" s="528"/>
      <c r="K261" s="525"/>
      <c r="L261" s="531">
        <v>0</v>
      </c>
      <c r="M261" s="2"/>
    </row>
    <row r="262" spans="1:13" ht="15.75">
      <c r="A262" s="530"/>
      <c r="B262" s="526"/>
      <c r="C262" s="525"/>
      <c r="D262" s="525"/>
      <c r="E262" s="526"/>
      <c r="F262" s="526"/>
      <c r="G262" s="518"/>
      <c r="H262" s="525"/>
      <c r="I262" s="525"/>
      <c r="J262" s="528"/>
      <c r="K262" s="525"/>
      <c r="L262" s="531">
        <v>0</v>
      </c>
      <c r="M262" s="2"/>
    </row>
    <row r="263" spans="1:13" ht="15.75">
      <c r="A263" s="530"/>
      <c r="B263" s="526"/>
      <c r="C263" s="525"/>
      <c r="D263" s="525"/>
      <c r="E263" s="526"/>
      <c r="F263" s="526"/>
      <c r="G263" s="518"/>
      <c r="H263" s="525"/>
      <c r="I263" s="525"/>
      <c r="J263" s="528"/>
      <c r="K263" s="525"/>
      <c r="L263" s="531">
        <v>0</v>
      </c>
      <c r="M263" s="2"/>
    </row>
    <row r="264" spans="1:13" ht="15.75">
      <c r="A264" s="530"/>
      <c r="B264" s="526"/>
      <c r="C264" s="525"/>
      <c r="D264" s="525"/>
      <c r="E264" s="526"/>
      <c r="F264" s="526"/>
      <c r="G264" s="518"/>
      <c r="H264" s="525"/>
      <c r="I264" s="525"/>
      <c r="J264" s="528"/>
      <c r="K264" s="525"/>
      <c r="L264" s="531">
        <v>0</v>
      </c>
      <c r="M264" s="2"/>
    </row>
    <row r="265" spans="1:13" ht="15.75">
      <c r="A265" s="530"/>
      <c r="B265" s="526"/>
      <c r="C265" s="525"/>
      <c r="D265" s="525"/>
      <c r="E265" s="526"/>
      <c r="F265" s="526"/>
      <c r="G265" s="518"/>
      <c r="H265" s="525"/>
      <c r="I265" s="525"/>
      <c r="J265" s="528"/>
      <c r="K265" s="525"/>
      <c r="L265" s="531">
        <v>0</v>
      </c>
      <c r="M265" s="2"/>
    </row>
    <row r="266" spans="1:13" ht="15.75">
      <c r="A266" s="530"/>
      <c r="B266" s="526"/>
      <c r="C266" s="525"/>
      <c r="D266" s="525"/>
      <c r="E266" s="526"/>
      <c r="F266" s="526"/>
      <c r="G266" s="518"/>
      <c r="H266" s="525"/>
      <c r="I266" s="525"/>
      <c r="J266" s="528"/>
      <c r="K266" s="525"/>
      <c r="L266" s="531">
        <v>0</v>
      </c>
      <c r="M266" s="2"/>
    </row>
    <row r="267" spans="1:13" ht="15.75">
      <c r="A267" s="530"/>
      <c r="B267" s="526"/>
      <c r="C267" s="525"/>
      <c r="D267" s="525"/>
      <c r="E267" s="526"/>
      <c r="F267" s="526"/>
      <c r="G267" s="518"/>
      <c r="H267" s="525"/>
      <c r="I267" s="525"/>
      <c r="J267" s="528"/>
      <c r="K267" s="525"/>
      <c r="L267" s="531">
        <v>0</v>
      </c>
      <c r="M267" s="2"/>
    </row>
    <row r="268" spans="1:13" ht="15.75">
      <c r="A268" s="530"/>
      <c r="B268" s="526"/>
      <c r="C268" s="525"/>
      <c r="D268" s="525"/>
      <c r="E268" s="526"/>
      <c r="F268" s="526"/>
      <c r="G268" s="518"/>
      <c r="H268" s="525"/>
      <c r="I268" s="525"/>
      <c r="J268" s="528"/>
      <c r="K268" s="525"/>
      <c r="L268" s="531">
        <v>0</v>
      </c>
      <c r="M268" s="2"/>
    </row>
    <row r="269" spans="1:13" ht="15.75">
      <c r="A269" s="530"/>
      <c r="B269" s="526"/>
      <c r="C269" s="525"/>
      <c r="D269" s="525"/>
      <c r="E269" s="526"/>
      <c r="F269" s="526"/>
      <c r="G269" s="518"/>
      <c r="H269" s="525"/>
      <c r="I269" s="525"/>
      <c r="J269" s="528"/>
      <c r="K269" s="525"/>
      <c r="L269" s="531">
        <v>0</v>
      </c>
      <c r="M269" s="2"/>
    </row>
    <row r="270" spans="1:13" ht="15.75">
      <c r="A270" s="530"/>
      <c r="B270" s="526"/>
      <c r="C270" s="525"/>
      <c r="D270" s="525"/>
      <c r="E270" s="526"/>
      <c r="F270" s="526"/>
      <c r="G270" s="518"/>
      <c r="H270" s="525"/>
      <c r="I270" s="525"/>
      <c r="J270" s="528"/>
      <c r="K270" s="525"/>
      <c r="L270" s="531">
        <v>0</v>
      </c>
      <c r="M270" s="2"/>
    </row>
    <row r="271" spans="1:13" ht="15.75">
      <c r="A271" s="530"/>
      <c r="B271" s="526"/>
      <c r="C271" s="525"/>
      <c r="D271" s="525"/>
      <c r="E271" s="526"/>
      <c r="F271" s="526"/>
      <c r="G271" s="518"/>
      <c r="H271" s="525"/>
      <c r="I271" s="525"/>
      <c r="J271" s="528"/>
      <c r="K271" s="525"/>
      <c r="L271" s="531">
        <v>0</v>
      </c>
      <c r="M271" s="2"/>
    </row>
    <row r="272" spans="1:13" ht="15.75">
      <c r="A272" s="530"/>
      <c r="B272" s="526"/>
      <c r="C272" s="525"/>
      <c r="D272" s="525"/>
      <c r="E272" s="526"/>
      <c r="F272" s="526"/>
      <c r="G272" s="518"/>
      <c r="H272" s="525"/>
      <c r="I272" s="525"/>
      <c r="J272" s="528"/>
      <c r="K272" s="525"/>
      <c r="L272" s="531">
        <v>0</v>
      </c>
      <c r="M272" s="2"/>
    </row>
    <row r="273" spans="1:13" ht="15.75">
      <c r="A273" s="530"/>
      <c r="B273" s="526"/>
      <c r="C273" s="525"/>
      <c r="D273" s="525"/>
      <c r="E273" s="526"/>
      <c r="F273" s="526"/>
      <c r="G273" s="518"/>
      <c r="H273" s="525"/>
      <c r="I273" s="525"/>
      <c r="J273" s="528"/>
      <c r="K273" s="525"/>
      <c r="L273" s="531">
        <v>0</v>
      </c>
      <c r="M273" s="2"/>
    </row>
    <row r="274" spans="1:13" ht="15.75">
      <c r="A274" s="530"/>
      <c r="B274" s="526"/>
      <c r="C274" s="525"/>
      <c r="D274" s="525"/>
      <c r="E274" s="526"/>
      <c r="F274" s="526"/>
      <c r="G274" s="518"/>
      <c r="H274" s="525"/>
      <c r="I274" s="525"/>
      <c r="J274" s="528"/>
      <c r="K274" s="525"/>
      <c r="L274" s="531">
        <v>0</v>
      </c>
      <c r="M274" s="2"/>
    </row>
    <row r="275" spans="1:13" ht="15.75">
      <c r="A275" s="530"/>
      <c r="B275" s="526"/>
      <c r="C275" s="525"/>
      <c r="D275" s="525"/>
      <c r="E275" s="526"/>
      <c r="F275" s="526"/>
      <c r="G275" s="518"/>
      <c r="H275" s="525"/>
      <c r="I275" s="525"/>
      <c r="J275" s="528"/>
      <c r="K275" s="525"/>
      <c r="L275" s="531">
        <v>0</v>
      </c>
      <c r="M275" s="2"/>
    </row>
    <row r="276" spans="1:13" ht="15.75">
      <c r="A276" s="530"/>
      <c r="B276" s="526"/>
      <c r="C276" s="525"/>
      <c r="D276" s="525"/>
      <c r="E276" s="526"/>
      <c r="F276" s="526"/>
      <c r="G276" s="518"/>
      <c r="H276" s="525"/>
      <c r="I276" s="525"/>
      <c r="J276" s="528"/>
      <c r="K276" s="525"/>
      <c r="L276" s="531">
        <v>0</v>
      </c>
      <c r="M276" s="2"/>
    </row>
    <row r="277" spans="1:13" ht="15.75">
      <c r="A277" s="530"/>
      <c r="B277" s="526"/>
      <c r="C277" s="525"/>
      <c r="D277" s="525"/>
      <c r="E277" s="526"/>
      <c r="F277" s="526"/>
      <c r="G277" s="518"/>
      <c r="H277" s="525"/>
      <c r="I277" s="525"/>
      <c r="J277" s="528"/>
      <c r="K277" s="525"/>
      <c r="L277" s="531">
        <v>0</v>
      </c>
      <c r="M277" s="2"/>
    </row>
    <row r="278" spans="1:13" ht="15.75">
      <c r="A278" s="530"/>
      <c r="B278" s="526"/>
      <c r="C278" s="525"/>
      <c r="D278" s="525"/>
      <c r="E278" s="526"/>
      <c r="F278" s="526"/>
      <c r="G278" s="518"/>
      <c r="H278" s="525"/>
      <c r="I278" s="525"/>
      <c r="J278" s="528"/>
      <c r="K278" s="525"/>
      <c r="L278" s="531">
        <v>0</v>
      </c>
      <c r="M278" s="2"/>
    </row>
    <row r="279" spans="1:13" ht="15.75">
      <c r="A279" s="530"/>
      <c r="B279" s="526"/>
      <c r="C279" s="525"/>
      <c r="D279" s="525"/>
      <c r="E279" s="526"/>
      <c r="F279" s="526"/>
      <c r="G279" s="518"/>
      <c r="H279" s="525"/>
      <c r="I279" s="525"/>
      <c r="J279" s="528"/>
      <c r="K279" s="525"/>
      <c r="L279" s="531">
        <v>0</v>
      </c>
      <c r="M279" s="2"/>
    </row>
    <row r="280" spans="1:13" ht="15.75">
      <c r="A280" s="530"/>
      <c r="B280" s="526"/>
      <c r="C280" s="525"/>
      <c r="D280" s="525"/>
      <c r="E280" s="526"/>
      <c r="F280" s="526"/>
      <c r="G280" s="518"/>
      <c r="H280" s="525"/>
      <c r="I280" s="525"/>
      <c r="J280" s="528"/>
      <c r="K280" s="525"/>
      <c r="L280" s="531">
        <v>0</v>
      </c>
      <c r="M280" s="2"/>
    </row>
    <row r="281" spans="1:13" ht="15.75">
      <c r="A281" s="530"/>
      <c r="B281" s="526"/>
      <c r="C281" s="525"/>
      <c r="D281" s="525"/>
      <c r="E281" s="526"/>
      <c r="F281" s="526"/>
      <c r="G281" s="518"/>
      <c r="H281" s="525"/>
      <c r="I281" s="525"/>
      <c r="J281" s="528"/>
      <c r="K281" s="525"/>
      <c r="L281" s="531">
        <v>0</v>
      </c>
      <c r="M281" s="2"/>
    </row>
    <row r="282" spans="1:13" ht="15.75">
      <c r="A282" s="530"/>
      <c r="B282" s="526"/>
      <c r="C282" s="525"/>
      <c r="D282" s="525"/>
      <c r="E282" s="526"/>
      <c r="F282" s="526"/>
      <c r="G282" s="518"/>
      <c r="H282" s="525"/>
      <c r="I282" s="525"/>
      <c r="J282" s="528"/>
      <c r="K282" s="525"/>
      <c r="L282" s="531">
        <v>0</v>
      </c>
      <c r="M282" s="2"/>
    </row>
    <row r="283" spans="1:13" ht="15.75">
      <c r="A283" s="530"/>
      <c r="B283" s="526"/>
      <c r="C283" s="525"/>
      <c r="D283" s="525"/>
      <c r="E283" s="526"/>
      <c r="F283" s="526"/>
      <c r="G283" s="518"/>
      <c r="H283" s="525"/>
      <c r="I283" s="525"/>
      <c r="J283" s="528"/>
      <c r="K283" s="525"/>
      <c r="L283" s="531">
        <v>0</v>
      </c>
      <c r="M283" s="2"/>
    </row>
    <row r="284" spans="1:13" ht="15.75">
      <c r="A284" s="530"/>
      <c r="B284" s="526"/>
      <c r="C284" s="525"/>
      <c r="D284" s="525"/>
      <c r="E284" s="526"/>
      <c r="F284" s="526"/>
      <c r="G284" s="518"/>
      <c r="H284" s="525"/>
      <c r="I284" s="525"/>
      <c r="J284" s="528"/>
      <c r="K284" s="525"/>
      <c r="L284" s="531">
        <v>0</v>
      </c>
      <c r="M284" s="2"/>
    </row>
    <row r="285" spans="1:13" ht="15.75">
      <c r="A285" s="530"/>
      <c r="B285" s="526"/>
      <c r="C285" s="525"/>
      <c r="D285" s="525"/>
      <c r="E285" s="526"/>
      <c r="F285" s="526"/>
      <c r="G285" s="518"/>
      <c r="H285" s="525"/>
      <c r="I285" s="525"/>
      <c r="J285" s="528"/>
      <c r="K285" s="525"/>
      <c r="L285" s="531">
        <v>0</v>
      </c>
      <c r="M285" s="2"/>
    </row>
    <row r="286" spans="1:13" ht="15.75">
      <c r="A286" s="530"/>
      <c r="B286" s="526"/>
      <c r="C286" s="525"/>
      <c r="D286" s="525"/>
      <c r="E286" s="526"/>
      <c r="F286" s="526"/>
      <c r="G286" s="518"/>
      <c r="H286" s="525"/>
      <c r="I286" s="525"/>
      <c r="J286" s="528"/>
      <c r="K286" s="525"/>
      <c r="L286" s="531">
        <v>0</v>
      </c>
      <c r="M286" s="2"/>
    </row>
    <row r="287" spans="1:13" ht="15.75">
      <c r="A287" s="530"/>
      <c r="B287" s="526"/>
      <c r="C287" s="525"/>
      <c r="D287" s="525"/>
      <c r="E287" s="526"/>
      <c r="F287" s="526"/>
      <c r="G287" s="518"/>
      <c r="H287" s="525"/>
      <c r="I287" s="525"/>
      <c r="J287" s="528"/>
      <c r="K287" s="525"/>
      <c r="L287" s="531">
        <v>0</v>
      </c>
      <c r="M287" s="2"/>
    </row>
    <row r="288" spans="1:13" ht="15.75">
      <c r="A288" s="530"/>
      <c r="B288" s="526"/>
      <c r="C288" s="525"/>
      <c r="D288" s="525"/>
      <c r="E288" s="526"/>
      <c r="F288" s="526"/>
      <c r="G288" s="518"/>
      <c r="H288" s="525"/>
      <c r="I288" s="525"/>
      <c r="J288" s="528"/>
      <c r="K288" s="525"/>
      <c r="L288" s="531">
        <v>0</v>
      </c>
      <c r="M288" s="2"/>
    </row>
    <row r="289" spans="1:13" ht="15.75">
      <c r="A289" s="530"/>
      <c r="B289" s="526"/>
      <c r="C289" s="525"/>
      <c r="D289" s="525"/>
      <c r="E289" s="526"/>
      <c r="F289" s="526"/>
      <c r="G289" s="518"/>
      <c r="H289" s="525"/>
      <c r="I289" s="525"/>
      <c r="J289" s="528"/>
      <c r="K289" s="525"/>
      <c r="L289" s="531">
        <v>0</v>
      </c>
      <c r="M289" s="2"/>
    </row>
    <row r="290" spans="1:13" ht="15.75">
      <c r="A290" s="530"/>
      <c r="B290" s="526"/>
      <c r="C290" s="525"/>
      <c r="D290" s="525"/>
      <c r="E290" s="526"/>
      <c r="F290" s="526"/>
      <c r="G290" s="518"/>
      <c r="H290" s="525"/>
      <c r="I290" s="525"/>
      <c r="J290" s="528"/>
      <c r="K290" s="525"/>
      <c r="L290" s="531">
        <v>0</v>
      </c>
      <c r="M290" s="2"/>
    </row>
    <row r="291" spans="1:13" ht="15.75">
      <c r="A291" s="530"/>
      <c r="B291" s="526"/>
      <c r="C291" s="525"/>
      <c r="D291" s="525"/>
      <c r="E291" s="526"/>
      <c r="F291" s="526"/>
      <c r="G291" s="518"/>
      <c r="H291" s="525"/>
      <c r="I291" s="525"/>
      <c r="J291" s="528"/>
      <c r="K291" s="525"/>
      <c r="L291" s="531">
        <v>0</v>
      </c>
      <c r="M291" s="2"/>
    </row>
    <row r="292" spans="1:13" ht="15.75">
      <c r="A292" s="530"/>
      <c r="B292" s="526"/>
      <c r="C292" s="525"/>
      <c r="D292" s="525"/>
      <c r="E292" s="526"/>
      <c r="F292" s="526"/>
      <c r="G292" s="518"/>
      <c r="H292" s="525"/>
      <c r="I292" s="525"/>
      <c r="J292" s="528"/>
      <c r="K292" s="525"/>
      <c r="L292" s="531">
        <v>0</v>
      </c>
      <c r="M292" s="2"/>
    </row>
    <row r="293" spans="1:13" ht="15.75">
      <c r="A293" s="530"/>
      <c r="B293" s="526"/>
      <c r="C293" s="525"/>
      <c r="D293" s="525"/>
      <c r="E293" s="526"/>
      <c r="F293" s="526"/>
      <c r="G293" s="518"/>
      <c r="H293" s="525"/>
      <c r="I293" s="525"/>
      <c r="J293" s="528"/>
      <c r="K293" s="525"/>
      <c r="L293" s="531">
        <v>0</v>
      </c>
      <c r="M293" s="2"/>
    </row>
    <row r="294" spans="1:13" ht="15.75">
      <c r="A294" s="530"/>
      <c r="B294" s="526"/>
      <c r="C294" s="525"/>
      <c r="D294" s="525"/>
      <c r="E294" s="526"/>
      <c r="F294" s="526"/>
      <c r="G294" s="518"/>
      <c r="H294" s="525"/>
      <c r="I294" s="525"/>
      <c r="J294" s="528"/>
      <c r="K294" s="525"/>
      <c r="L294" s="531">
        <v>0</v>
      </c>
      <c r="M294" s="2"/>
    </row>
    <row r="295" spans="1:13" ht="15.75">
      <c r="A295" s="530"/>
      <c r="B295" s="526"/>
      <c r="C295" s="525"/>
      <c r="D295" s="525"/>
      <c r="E295" s="526"/>
      <c r="F295" s="526"/>
      <c r="G295" s="518"/>
      <c r="H295" s="525"/>
      <c r="I295" s="525"/>
      <c r="J295" s="528"/>
      <c r="K295" s="525"/>
      <c r="L295" s="531">
        <v>0</v>
      </c>
      <c r="M295" s="2"/>
    </row>
    <row r="296" spans="1:13" ht="15.75">
      <c r="A296" s="530"/>
      <c r="B296" s="526"/>
      <c r="C296" s="525"/>
      <c r="D296" s="525"/>
      <c r="E296" s="526"/>
      <c r="F296" s="526"/>
      <c r="G296" s="518"/>
      <c r="H296" s="525"/>
      <c r="I296" s="525"/>
      <c r="J296" s="528"/>
      <c r="K296" s="525"/>
      <c r="L296" s="531">
        <v>0</v>
      </c>
      <c r="M296" s="2"/>
    </row>
    <row r="297" spans="1:13" ht="15.75">
      <c r="A297" s="530"/>
      <c r="B297" s="526"/>
      <c r="C297" s="525"/>
      <c r="D297" s="525"/>
      <c r="E297" s="526"/>
      <c r="F297" s="526"/>
      <c r="G297" s="518"/>
      <c r="H297" s="525"/>
      <c r="I297" s="525"/>
      <c r="J297" s="528"/>
      <c r="K297" s="525"/>
      <c r="L297" s="531">
        <v>0</v>
      </c>
      <c r="M297" s="2"/>
    </row>
    <row r="298" spans="1:13" ht="15.75">
      <c r="A298" s="530"/>
      <c r="B298" s="526"/>
      <c r="C298" s="525"/>
      <c r="D298" s="525"/>
      <c r="E298" s="526"/>
      <c r="F298" s="526"/>
      <c r="G298" s="518"/>
      <c r="H298" s="525"/>
      <c r="I298" s="525"/>
      <c r="J298" s="528"/>
      <c r="K298" s="525"/>
      <c r="L298" s="531">
        <v>0</v>
      </c>
      <c r="M298" s="2"/>
    </row>
    <row r="299" spans="1:13" ht="15.75">
      <c r="A299" s="530"/>
      <c r="B299" s="526"/>
      <c r="C299" s="525"/>
      <c r="D299" s="525"/>
      <c r="E299" s="526"/>
      <c r="F299" s="526"/>
      <c r="G299" s="518"/>
      <c r="H299" s="525"/>
      <c r="I299" s="525"/>
      <c r="J299" s="528"/>
      <c r="K299" s="525"/>
      <c r="L299" s="531">
        <v>0</v>
      </c>
      <c r="M299" s="2"/>
    </row>
    <row r="300" spans="1:13" ht="15.75">
      <c r="A300" s="530"/>
      <c r="B300" s="526"/>
      <c r="C300" s="525"/>
      <c r="D300" s="525"/>
      <c r="E300" s="526"/>
      <c r="F300" s="526"/>
      <c r="G300" s="518"/>
      <c r="H300" s="525"/>
      <c r="I300" s="525"/>
      <c r="J300" s="528"/>
      <c r="K300" s="525"/>
      <c r="L300" s="531">
        <v>0</v>
      </c>
      <c r="M300" s="2"/>
    </row>
    <row r="301" spans="1:13" ht="15.75">
      <c r="A301" s="530"/>
      <c r="B301" s="526"/>
      <c r="C301" s="525"/>
      <c r="D301" s="525"/>
      <c r="E301" s="526"/>
      <c r="F301" s="526"/>
      <c r="G301" s="518"/>
      <c r="H301" s="525"/>
      <c r="I301" s="525"/>
      <c r="J301" s="528"/>
      <c r="K301" s="525"/>
      <c r="L301" s="531">
        <v>0</v>
      </c>
      <c r="M301" s="2"/>
    </row>
    <row r="302" spans="1:13" ht="15.75">
      <c r="A302" s="530"/>
      <c r="B302" s="526"/>
      <c r="C302" s="525"/>
      <c r="D302" s="525"/>
      <c r="E302" s="526"/>
      <c r="F302" s="526"/>
      <c r="G302" s="518"/>
      <c r="H302" s="525"/>
      <c r="I302" s="525"/>
      <c r="J302" s="528"/>
      <c r="K302" s="525"/>
      <c r="L302" s="531">
        <v>0</v>
      </c>
      <c r="M302" s="2"/>
    </row>
    <row r="303" spans="1:13" ht="15.75">
      <c r="A303" s="530"/>
      <c r="B303" s="526"/>
      <c r="C303" s="525"/>
      <c r="D303" s="525"/>
      <c r="E303" s="526"/>
      <c r="F303" s="526"/>
      <c r="G303" s="518"/>
      <c r="H303" s="525"/>
      <c r="I303" s="525"/>
      <c r="J303" s="528"/>
      <c r="K303" s="525"/>
      <c r="L303" s="531">
        <v>0</v>
      </c>
      <c r="M303" s="2"/>
    </row>
    <row r="304" spans="1:13" ht="15.75">
      <c r="A304" s="530"/>
      <c r="B304" s="526"/>
      <c r="C304" s="525"/>
      <c r="D304" s="525"/>
      <c r="E304" s="526"/>
      <c r="F304" s="526"/>
      <c r="G304" s="518"/>
      <c r="H304" s="525"/>
      <c r="I304" s="525"/>
      <c r="J304" s="528"/>
      <c r="K304" s="525"/>
      <c r="L304" s="531">
        <v>0</v>
      </c>
      <c r="M304" s="2"/>
    </row>
    <row r="305" spans="1:13" ht="15.75">
      <c r="A305" s="530"/>
      <c r="B305" s="526"/>
      <c r="C305" s="525"/>
      <c r="D305" s="525"/>
      <c r="E305" s="526"/>
      <c r="F305" s="526"/>
      <c r="G305" s="518"/>
      <c r="H305" s="525"/>
      <c r="I305" s="525"/>
      <c r="J305" s="528"/>
      <c r="K305" s="525"/>
      <c r="L305" s="531">
        <v>0</v>
      </c>
      <c r="M305" s="2"/>
    </row>
    <row r="306" spans="1:13" ht="15.75">
      <c r="A306" s="530"/>
      <c r="B306" s="526"/>
      <c r="C306" s="525"/>
      <c r="D306" s="525"/>
      <c r="E306" s="526"/>
      <c r="F306" s="526"/>
      <c r="G306" s="518"/>
      <c r="H306" s="525"/>
      <c r="I306" s="525"/>
      <c r="J306" s="528"/>
      <c r="K306" s="525"/>
      <c r="L306" s="531">
        <v>0</v>
      </c>
      <c r="M306" s="2"/>
    </row>
    <row r="307" spans="1:13" ht="15.75">
      <c r="A307" s="530"/>
      <c r="B307" s="526"/>
      <c r="C307" s="525"/>
      <c r="D307" s="525"/>
      <c r="E307" s="526"/>
      <c r="F307" s="526"/>
      <c r="G307" s="518"/>
      <c r="H307" s="525"/>
      <c r="I307" s="525"/>
      <c r="J307" s="528"/>
      <c r="K307" s="525"/>
      <c r="L307" s="531">
        <v>0</v>
      </c>
      <c r="M307" s="2"/>
    </row>
    <row r="308" spans="1:13" ht="15.75">
      <c r="A308" s="530"/>
      <c r="B308" s="526"/>
      <c r="C308" s="525"/>
      <c r="D308" s="525"/>
      <c r="E308" s="526"/>
      <c r="F308" s="526"/>
      <c r="G308" s="518"/>
      <c r="H308" s="525"/>
      <c r="I308" s="525"/>
      <c r="J308" s="528"/>
      <c r="K308" s="525"/>
      <c r="L308" s="531">
        <v>0</v>
      </c>
      <c r="M308" s="2"/>
    </row>
    <row r="309" spans="1:13" ht="15.75">
      <c r="A309" s="530"/>
      <c r="B309" s="526"/>
      <c r="C309" s="525"/>
      <c r="D309" s="525"/>
      <c r="E309" s="526"/>
      <c r="F309" s="526"/>
      <c r="G309" s="518"/>
      <c r="H309" s="525"/>
      <c r="I309" s="525"/>
      <c r="J309" s="528"/>
      <c r="K309" s="525"/>
      <c r="L309" s="531">
        <v>0</v>
      </c>
      <c r="M309" s="2"/>
    </row>
    <row r="310" spans="1:13" ht="15.75">
      <c r="A310" s="530"/>
      <c r="B310" s="526"/>
      <c r="C310" s="525"/>
      <c r="D310" s="525"/>
      <c r="E310" s="526"/>
      <c r="F310" s="526"/>
      <c r="G310" s="518"/>
      <c r="H310" s="525"/>
      <c r="I310" s="525"/>
      <c r="J310" s="528"/>
      <c r="K310" s="525"/>
      <c r="L310" s="531">
        <v>0</v>
      </c>
      <c r="M310" s="2"/>
    </row>
    <row r="311" spans="1:13" ht="15.75">
      <c r="A311" s="530"/>
      <c r="B311" s="526"/>
      <c r="C311" s="525"/>
      <c r="D311" s="525"/>
      <c r="E311" s="526"/>
      <c r="F311" s="526"/>
      <c r="G311" s="518"/>
      <c r="H311" s="525"/>
      <c r="I311" s="525"/>
      <c r="J311" s="528"/>
      <c r="K311" s="525"/>
      <c r="L311" s="531">
        <v>0</v>
      </c>
      <c r="M311" s="2"/>
    </row>
    <row r="312" spans="1:13" ht="15.75">
      <c r="A312" s="530"/>
      <c r="B312" s="526"/>
      <c r="C312" s="525"/>
      <c r="D312" s="525"/>
      <c r="E312" s="526"/>
      <c r="F312" s="526"/>
      <c r="G312" s="518"/>
      <c r="H312" s="525"/>
      <c r="I312" s="525"/>
      <c r="J312" s="528"/>
      <c r="K312" s="525"/>
      <c r="L312" s="531">
        <v>0</v>
      </c>
      <c r="M312" s="2"/>
    </row>
    <row r="313" spans="1:13" ht="15.75">
      <c r="A313" s="530"/>
      <c r="B313" s="526"/>
      <c r="C313" s="525"/>
      <c r="D313" s="525"/>
      <c r="E313" s="526"/>
      <c r="F313" s="526"/>
      <c r="G313" s="518"/>
      <c r="H313" s="525"/>
      <c r="I313" s="525"/>
      <c r="J313" s="528"/>
      <c r="K313" s="525"/>
      <c r="L313" s="531">
        <v>0</v>
      </c>
      <c r="M313" s="2"/>
    </row>
    <row r="314" spans="1:13" ht="15.75">
      <c r="A314" s="530"/>
      <c r="B314" s="526"/>
      <c r="C314" s="525"/>
      <c r="D314" s="525"/>
      <c r="E314" s="526"/>
      <c r="F314" s="526"/>
      <c r="G314" s="518"/>
      <c r="H314" s="525"/>
      <c r="I314" s="525"/>
      <c r="J314" s="528"/>
      <c r="K314" s="525"/>
      <c r="L314" s="531">
        <v>0</v>
      </c>
      <c r="M314" s="2"/>
    </row>
    <row r="315" spans="1:13" ht="15.75">
      <c r="A315" s="530"/>
      <c r="B315" s="526"/>
      <c r="C315" s="525"/>
      <c r="D315" s="525"/>
      <c r="E315" s="526"/>
      <c r="F315" s="526"/>
      <c r="G315" s="518"/>
      <c r="H315" s="525"/>
      <c r="I315" s="525"/>
      <c r="J315" s="528"/>
      <c r="K315" s="525"/>
      <c r="L315" s="531">
        <v>0</v>
      </c>
      <c r="M315" s="2"/>
    </row>
    <row r="316" spans="1:13" ht="15.75">
      <c r="A316" s="530"/>
      <c r="B316" s="526"/>
      <c r="C316" s="525"/>
      <c r="D316" s="525"/>
      <c r="E316" s="526"/>
      <c r="F316" s="526"/>
      <c r="G316" s="518"/>
      <c r="H316" s="525"/>
      <c r="I316" s="525"/>
      <c r="J316" s="528"/>
      <c r="K316" s="525"/>
      <c r="L316" s="531">
        <v>0</v>
      </c>
      <c r="M316" s="2"/>
    </row>
    <row r="317" spans="1:13" ht="15.75">
      <c r="A317" s="530"/>
      <c r="B317" s="526"/>
      <c r="C317" s="525"/>
      <c r="D317" s="525"/>
      <c r="E317" s="526"/>
      <c r="F317" s="526"/>
      <c r="G317" s="518"/>
      <c r="H317" s="525"/>
      <c r="I317" s="525"/>
      <c r="J317" s="528"/>
      <c r="K317" s="525"/>
      <c r="L317" s="531">
        <v>0</v>
      </c>
      <c r="M317" s="2"/>
    </row>
    <row r="318" spans="1:13" ht="15.75">
      <c r="A318" s="530"/>
      <c r="B318" s="526"/>
      <c r="C318" s="525"/>
      <c r="D318" s="525"/>
      <c r="E318" s="526"/>
      <c r="F318" s="526"/>
      <c r="G318" s="518"/>
      <c r="H318" s="525"/>
      <c r="I318" s="525"/>
      <c r="J318" s="528"/>
      <c r="K318" s="525"/>
      <c r="L318" s="531">
        <v>0</v>
      </c>
      <c r="M318" s="2"/>
    </row>
    <row r="319" spans="1:13" ht="15.75">
      <c r="A319" s="530"/>
      <c r="B319" s="526"/>
      <c r="C319" s="525"/>
      <c r="D319" s="525"/>
      <c r="E319" s="526"/>
      <c r="F319" s="526"/>
      <c r="G319" s="518"/>
      <c r="H319" s="525"/>
      <c r="I319" s="525"/>
      <c r="J319" s="528"/>
      <c r="K319" s="525"/>
      <c r="L319" s="531">
        <v>0</v>
      </c>
      <c r="M319" s="2"/>
    </row>
    <row r="320" spans="1:13" ht="15.75">
      <c r="A320" s="530"/>
      <c r="B320" s="526"/>
      <c r="C320" s="525"/>
      <c r="D320" s="525"/>
      <c r="E320" s="526"/>
      <c r="F320" s="526"/>
      <c r="G320" s="518"/>
      <c r="H320" s="525"/>
      <c r="I320" s="525"/>
      <c r="J320" s="528"/>
      <c r="K320" s="525"/>
      <c r="L320" s="531">
        <v>0</v>
      </c>
      <c r="M320" s="2"/>
    </row>
    <row r="321" spans="1:13" ht="15.75">
      <c r="A321" s="530"/>
      <c r="B321" s="526"/>
      <c r="C321" s="525"/>
      <c r="D321" s="525"/>
      <c r="E321" s="526"/>
      <c r="F321" s="526"/>
      <c r="G321" s="518"/>
      <c r="H321" s="525"/>
      <c r="I321" s="525"/>
      <c r="J321" s="528"/>
      <c r="K321" s="525"/>
      <c r="L321" s="531">
        <v>0</v>
      </c>
      <c r="M321" s="2"/>
    </row>
    <row r="322" spans="1:13" ht="15.75">
      <c r="A322" s="530"/>
      <c r="B322" s="526"/>
      <c r="C322" s="525"/>
      <c r="D322" s="525"/>
      <c r="E322" s="526"/>
      <c r="F322" s="526"/>
      <c r="G322" s="518"/>
      <c r="H322" s="525"/>
      <c r="I322" s="525"/>
      <c r="J322" s="528"/>
      <c r="K322" s="525"/>
      <c r="L322" s="531">
        <v>0</v>
      </c>
      <c r="M322" s="2"/>
    </row>
    <row r="323" spans="1:13" ht="15.75">
      <c r="A323" s="530"/>
      <c r="B323" s="526"/>
      <c r="C323" s="525"/>
      <c r="D323" s="525"/>
      <c r="E323" s="526"/>
      <c r="F323" s="526"/>
      <c r="G323" s="518"/>
      <c r="H323" s="525"/>
      <c r="I323" s="525"/>
      <c r="J323" s="528"/>
      <c r="K323" s="525"/>
      <c r="L323" s="531">
        <v>0</v>
      </c>
      <c r="M323" s="2"/>
    </row>
    <row r="324" spans="1:13" ht="15.75">
      <c r="A324" s="530"/>
      <c r="B324" s="526"/>
      <c r="C324" s="525"/>
      <c r="D324" s="525"/>
      <c r="E324" s="526"/>
      <c r="F324" s="526"/>
      <c r="G324" s="518"/>
      <c r="H324" s="525"/>
      <c r="I324" s="525"/>
      <c r="J324" s="528"/>
      <c r="K324" s="525"/>
      <c r="L324" s="531">
        <v>0</v>
      </c>
      <c r="M324" s="2"/>
    </row>
    <row r="325" spans="1:13" ht="15.75">
      <c r="A325" s="530"/>
      <c r="B325" s="526"/>
      <c r="C325" s="525"/>
      <c r="D325" s="525"/>
      <c r="E325" s="526"/>
      <c r="F325" s="526"/>
      <c r="G325" s="518"/>
      <c r="H325" s="525"/>
      <c r="I325" s="525"/>
      <c r="J325" s="528"/>
      <c r="K325" s="525"/>
      <c r="L325" s="531">
        <v>0</v>
      </c>
      <c r="M325" s="2"/>
    </row>
    <row r="326" spans="1:13" ht="15.75">
      <c r="A326" s="530"/>
      <c r="B326" s="526"/>
      <c r="C326" s="525"/>
      <c r="D326" s="525"/>
      <c r="E326" s="526"/>
      <c r="F326" s="526"/>
      <c r="G326" s="518"/>
      <c r="H326" s="525"/>
      <c r="I326" s="525"/>
      <c r="J326" s="528"/>
      <c r="K326" s="525"/>
      <c r="L326" s="531">
        <v>0</v>
      </c>
      <c r="M326" s="2"/>
    </row>
    <row r="327" spans="1:13" ht="15.75">
      <c r="A327" s="530"/>
      <c r="B327" s="526"/>
      <c r="C327" s="525"/>
      <c r="D327" s="525"/>
      <c r="E327" s="526"/>
      <c r="F327" s="526"/>
      <c r="G327" s="518"/>
      <c r="H327" s="525"/>
      <c r="I327" s="525"/>
      <c r="J327" s="528"/>
      <c r="K327" s="525"/>
      <c r="L327" s="531">
        <v>0</v>
      </c>
      <c r="M327" s="2"/>
    </row>
    <row r="328" spans="1:13" ht="15.75">
      <c r="A328" s="530"/>
      <c r="B328" s="526"/>
      <c r="C328" s="525"/>
      <c r="D328" s="525"/>
      <c r="E328" s="526"/>
      <c r="F328" s="526"/>
      <c r="G328" s="518"/>
      <c r="H328" s="525"/>
      <c r="I328" s="525"/>
      <c r="J328" s="528"/>
      <c r="K328" s="525"/>
      <c r="L328" s="531">
        <v>0</v>
      </c>
      <c r="M328" s="2"/>
    </row>
    <row r="329" spans="1:13" ht="15.75">
      <c r="A329" s="530"/>
      <c r="B329" s="526"/>
      <c r="C329" s="525"/>
      <c r="D329" s="525"/>
      <c r="E329" s="526"/>
      <c r="F329" s="526"/>
      <c r="G329" s="518"/>
      <c r="H329" s="525"/>
      <c r="I329" s="525"/>
      <c r="J329" s="528"/>
      <c r="K329" s="525"/>
      <c r="L329" s="531">
        <v>0</v>
      </c>
      <c r="M329" s="2"/>
    </row>
    <row r="330" spans="1:13" ht="15.75">
      <c r="A330" s="530"/>
      <c r="B330" s="526"/>
      <c r="C330" s="525"/>
      <c r="D330" s="525"/>
      <c r="E330" s="526"/>
      <c r="F330" s="526"/>
      <c r="G330" s="518"/>
      <c r="H330" s="525"/>
      <c r="I330" s="525"/>
      <c r="J330" s="528"/>
      <c r="K330" s="525"/>
      <c r="L330" s="531">
        <v>0</v>
      </c>
      <c r="M330" s="2"/>
    </row>
    <row r="331" spans="1:13" ht="15.75">
      <c r="A331" s="530"/>
      <c r="B331" s="526"/>
      <c r="C331" s="525"/>
      <c r="D331" s="525"/>
      <c r="E331" s="526"/>
      <c r="F331" s="526"/>
      <c r="G331" s="518"/>
      <c r="H331" s="525"/>
      <c r="I331" s="525"/>
      <c r="J331" s="528"/>
      <c r="K331" s="525"/>
      <c r="L331" s="531">
        <v>0</v>
      </c>
      <c r="M331" s="2"/>
    </row>
    <row r="332" spans="1:13" ht="15.75">
      <c r="A332" s="530"/>
      <c r="B332" s="526"/>
      <c r="C332" s="525"/>
      <c r="D332" s="525"/>
      <c r="E332" s="526"/>
      <c r="F332" s="526"/>
      <c r="G332" s="518"/>
      <c r="H332" s="525"/>
      <c r="I332" s="525"/>
      <c r="J332" s="528"/>
      <c r="K332" s="525"/>
      <c r="L332" s="531">
        <v>0</v>
      </c>
      <c r="M332" s="2"/>
    </row>
    <row r="333" spans="1:13" ht="15.75">
      <c r="A333" s="530"/>
      <c r="B333" s="526"/>
      <c r="C333" s="525"/>
      <c r="D333" s="525"/>
      <c r="E333" s="526"/>
      <c r="F333" s="526"/>
      <c r="G333" s="518"/>
      <c r="H333" s="525"/>
      <c r="I333" s="525"/>
      <c r="J333" s="528"/>
      <c r="K333" s="525"/>
      <c r="L333" s="531">
        <v>0</v>
      </c>
      <c r="M333" s="2"/>
    </row>
    <row r="334" spans="1:13" ht="15.75">
      <c r="A334" s="530"/>
      <c r="B334" s="526"/>
      <c r="C334" s="525"/>
      <c r="D334" s="525"/>
      <c r="E334" s="526"/>
      <c r="F334" s="526"/>
      <c r="G334" s="518"/>
      <c r="H334" s="525"/>
      <c r="I334" s="525"/>
      <c r="J334" s="528"/>
      <c r="K334" s="525"/>
      <c r="L334" s="531">
        <v>0</v>
      </c>
      <c r="M334" s="2"/>
    </row>
    <row r="335" spans="1:13" ht="15.75">
      <c r="A335" s="530"/>
      <c r="B335" s="526"/>
      <c r="C335" s="525"/>
      <c r="D335" s="525"/>
      <c r="E335" s="526"/>
      <c r="F335" s="526"/>
      <c r="G335" s="518"/>
      <c r="H335" s="525"/>
      <c r="I335" s="525"/>
      <c r="J335" s="528"/>
      <c r="K335" s="525"/>
      <c r="L335" s="531">
        <v>0</v>
      </c>
      <c r="M335" s="2"/>
    </row>
    <row r="336" spans="1:13" ht="15.75">
      <c r="A336" s="530"/>
      <c r="B336" s="526"/>
      <c r="C336" s="525"/>
      <c r="D336" s="525"/>
      <c r="E336" s="526"/>
      <c r="F336" s="526"/>
      <c r="G336" s="518"/>
      <c r="H336" s="525"/>
      <c r="I336" s="525"/>
      <c r="J336" s="528"/>
      <c r="K336" s="525"/>
      <c r="L336" s="531">
        <v>0</v>
      </c>
      <c r="M336" s="2"/>
    </row>
    <row r="337" spans="1:13" ht="15.75">
      <c r="A337" s="530"/>
      <c r="B337" s="526"/>
      <c r="C337" s="525"/>
      <c r="D337" s="525"/>
      <c r="E337" s="526"/>
      <c r="F337" s="526"/>
      <c r="G337" s="518"/>
      <c r="H337" s="525"/>
      <c r="I337" s="525"/>
      <c r="J337" s="528"/>
      <c r="K337" s="525"/>
      <c r="L337" s="531">
        <v>0</v>
      </c>
      <c r="M337" s="2"/>
    </row>
    <row r="338" spans="1:13" ht="15.75">
      <c r="A338" s="530"/>
      <c r="B338" s="526"/>
      <c r="C338" s="525"/>
      <c r="D338" s="525"/>
      <c r="E338" s="526"/>
      <c r="F338" s="526"/>
      <c r="G338" s="518"/>
      <c r="H338" s="525"/>
      <c r="I338" s="525"/>
      <c r="J338" s="528"/>
      <c r="K338" s="525"/>
      <c r="L338" s="531">
        <v>0</v>
      </c>
      <c r="M338" s="2"/>
    </row>
    <row r="339" spans="1:13" ht="15.75">
      <c r="A339" s="530"/>
      <c r="B339" s="526"/>
      <c r="C339" s="525"/>
      <c r="D339" s="525"/>
      <c r="E339" s="526"/>
      <c r="F339" s="526"/>
      <c r="G339" s="518"/>
      <c r="H339" s="525"/>
      <c r="I339" s="525"/>
      <c r="J339" s="528"/>
      <c r="K339" s="525"/>
      <c r="L339" s="531">
        <v>0</v>
      </c>
      <c r="M339" s="2"/>
    </row>
    <row r="340" spans="1:13" ht="15.75">
      <c r="A340" s="530"/>
      <c r="B340" s="526"/>
      <c r="C340" s="525"/>
      <c r="D340" s="525"/>
      <c r="E340" s="526"/>
      <c r="F340" s="526"/>
      <c r="G340" s="518"/>
      <c r="H340" s="525"/>
      <c r="I340" s="525"/>
      <c r="J340" s="528"/>
      <c r="K340" s="525"/>
      <c r="L340" s="531">
        <v>0</v>
      </c>
      <c r="M340" s="2"/>
    </row>
    <row r="341" spans="1:13" ht="15.75">
      <c r="A341" s="530"/>
      <c r="B341" s="526"/>
      <c r="C341" s="525"/>
      <c r="D341" s="525"/>
      <c r="E341" s="526"/>
      <c r="F341" s="526"/>
      <c r="G341" s="518"/>
      <c r="H341" s="525"/>
      <c r="I341" s="525"/>
      <c r="J341" s="528"/>
      <c r="K341" s="525"/>
      <c r="L341" s="531">
        <v>0</v>
      </c>
      <c r="M341" s="2"/>
    </row>
    <row r="342" spans="1:13" ht="15.75">
      <c r="A342" s="530"/>
      <c r="B342" s="526"/>
      <c r="C342" s="525"/>
      <c r="D342" s="525"/>
      <c r="E342" s="526"/>
      <c r="F342" s="526"/>
      <c r="G342" s="518"/>
      <c r="H342" s="525"/>
      <c r="I342" s="525"/>
      <c r="J342" s="528"/>
      <c r="K342" s="525"/>
      <c r="L342" s="531">
        <v>0</v>
      </c>
      <c r="M342" s="2"/>
    </row>
    <row r="343" spans="1:13" ht="15.75">
      <c r="A343" s="530"/>
      <c r="B343" s="526"/>
      <c r="C343" s="525"/>
      <c r="D343" s="525"/>
      <c r="E343" s="526"/>
      <c r="F343" s="526"/>
      <c r="G343" s="518"/>
      <c r="H343" s="525"/>
      <c r="I343" s="525"/>
      <c r="J343" s="528"/>
      <c r="K343" s="525"/>
      <c r="L343" s="531">
        <v>0</v>
      </c>
      <c r="M343" s="2"/>
    </row>
    <row r="344" spans="1:13" ht="15.75">
      <c r="A344" s="530"/>
      <c r="B344" s="526"/>
      <c r="C344" s="525"/>
      <c r="D344" s="525"/>
      <c r="E344" s="526"/>
      <c r="F344" s="526"/>
      <c r="G344" s="518"/>
      <c r="H344" s="525"/>
      <c r="I344" s="525"/>
      <c r="J344" s="528"/>
      <c r="K344" s="525"/>
      <c r="L344" s="531">
        <v>0</v>
      </c>
      <c r="M344" s="2"/>
    </row>
    <row r="345" spans="1:13" ht="15.75">
      <c r="A345" s="530"/>
      <c r="B345" s="526"/>
      <c r="C345" s="525"/>
      <c r="D345" s="525"/>
      <c r="E345" s="526"/>
      <c r="F345" s="526"/>
      <c r="G345" s="518"/>
      <c r="H345" s="525"/>
      <c r="I345" s="525"/>
      <c r="J345" s="528"/>
      <c r="K345" s="525"/>
      <c r="L345" s="531">
        <v>0</v>
      </c>
      <c r="M345" s="2"/>
    </row>
    <row r="346" spans="1:13" ht="15.75">
      <c r="A346" s="530"/>
      <c r="B346" s="526"/>
      <c r="C346" s="525"/>
      <c r="D346" s="525"/>
      <c r="E346" s="526"/>
      <c r="F346" s="526"/>
      <c r="G346" s="518"/>
      <c r="H346" s="525"/>
      <c r="I346" s="525"/>
      <c r="J346" s="528"/>
      <c r="K346" s="525"/>
      <c r="L346" s="531">
        <v>0</v>
      </c>
      <c r="M346" s="2"/>
    </row>
    <row r="347" spans="1:13" ht="15.75">
      <c r="A347" s="530"/>
      <c r="B347" s="526"/>
      <c r="C347" s="525"/>
      <c r="D347" s="525"/>
      <c r="E347" s="526"/>
      <c r="F347" s="526"/>
      <c r="G347" s="518"/>
      <c r="H347" s="525"/>
      <c r="I347" s="525"/>
      <c r="J347" s="528"/>
      <c r="K347" s="525"/>
      <c r="L347" s="531">
        <v>0</v>
      </c>
      <c r="M347" s="2"/>
    </row>
    <row r="348" spans="1:13" ht="15.75">
      <c r="A348" s="530"/>
      <c r="B348" s="526"/>
      <c r="C348" s="525"/>
      <c r="D348" s="525"/>
      <c r="E348" s="526"/>
      <c r="F348" s="526"/>
      <c r="G348" s="518"/>
      <c r="H348" s="525"/>
      <c r="I348" s="525"/>
      <c r="J348" s="528"/>
      <c r="K348" s="525"/>
      <c r="L348" s="531">
        <v>0</v>
      </c>
      <c r="M348" s="2"/>
    </row>
    <row r="349" spans="1:13" ht="15.75">
      <c r="A349" s="530"/>
      <c r="B349" s="526"/>
      <c r="C349" s="525"/>
      <c r="D349" s="525"/>
      <c r="E349" s="526"/>
      <c r="F349" s="526"/>
      <c r="G349" s="518"/>
      <c r="H349" s="525"/>
      <c r="I349" s="525"/>
      <c r="J349" s="528"/>
      <c r="K349" s="525"/>
      <c r="L349" s="531">
        <v>0</v>
      </c>
      <c r="M349" s="2"/>
    </row>
    <row r="350" spans="1:13" ht="15.75">
      <c r="A350" s="530"/>
      <c r="B350" s="526"/>
      <c r="C350" s="525"/>
      <c r="D350" s="525"/>
      <c r="E350" s="526"/>
      <c r="F350" s="526"/>
      <c r="G350" s="518"/>
      <c r="H350" s="525"/>
      <c r="I350" s="525"/>
      <c r="J350" s="528"/>
      <c r="K350" s="525"/>
      <c r="L350" s="531">
        <v>0</v>
      </c>
      <c r="M350" s="2"/>
    </row>
    <row r="351" spans="1:13" ht="15.75">
      <c r="A351" s="530"/>
      <c r="B351" s="526"/>
      <c r="C351" s="525"/>
      <c r="D351" s="525"/>
      <c r="E351" s="526"/>
      <c r="F351" s="526"/>
      <c r="G351" s="518"/>
      <c r="H351" s="525"/>
      <c r="I351" s="525"/>
      <c r="J351" s="528"/>
      <c r="K351" s="525"/>
      <c r="L351" s="531">
        <v>0</v>
      </c>
      <c r="M351" s="2"/>
    </row>
    <row r="352" spans="1:13" ht="15.75">
      <c r="A352" s="530"/>
      <c r="B352" s="526"/>
      <c r="C352" s="525"/>
      <c r="D352" s="525"/>
      <c r="E352" s="526"/>
      <c r="F352" s="526"/>
      <c r="G352" s="518"/>
      <c r="H352" s="525"/>
      <c r="I352" s="525"/>
      <c r="J352" s="528"/>
      <c r="K352" s="525"/>
      <c r="L352" s="531">
        <v>0</v>
      </c>
      <c r="M352" s="2"/>
    </row>
    <row r="353" spans="1:13" ht="15.75">
      <c r="A353" s="530"/>
      <c r="B353" s="526"/>
      <c r="C353" s="525"/>
      <c r="D353" s="525"/>
      <c r="E353" s="526"/>
      <c r="F353" s="526"/>
      <c r="G353" s="518"/>
      <c r="H353" s="525"/>
      <c r="I353" s="525"/>
      <c r="J353" s="528"/>
      <c r="K353" s="525"/>
      <c r="L353" s="531">
        <v>0</v>
      </c>
      <c r="M353" s="2"/>
    </row>
    <row r="354" spans="1:13" ht="15.75">
      <c r="A354" s="530"/>
      <c r="B354" s="526"/>
      <c r="C354" s="525"/>
      <c r="D354" s="525"/>
      <c r="E354" s="526"/>
      <c r="F354" s="526"/>
      <c r="G354" s="518"/>
      <c r="H354" s="525"/>
      <c r="I354" s="525"/>
      <c r="J354" s="528"/>
      <c r="K354" s="525"/>
      <c r="L354" s="531">
        <v>0</v>
      </c>
      <c r="M354" s="2"/>
    </row>
    <row r="355" spans="1:13" ht="15.75">
      <c r="A355" s="530"/>
      <c r="B355" s="526"/>
      <c r="C355" s="525"/>
      <c r="D355" s="525"/>
      <c r="E355" s="526"/>
      <c r="F355" s="526"/>
      <c r="G355" s="518"/>
      <c r="H355" s="525"/>
      <c r="I355" s="525"/>
      <c r="J355" s="528"/>
      <c r="K355" s="525"/>
      <c r="L355" s="531">
        <v>0</v>
      </c>
      <c r="M355" s="2"/>
    </row>
    <row r="356" spans="1:13" ht="15.75">
      <c r="A356" s="530"/>
      <c r="B356" s="526"/>
      <c r="C356" s="525"/>
      <c r="D356" s="525"/>
      <c r="E356" s="526"/>
      <c r="F356" s="526"/>
      <c r="G356" s="518"/>
      <c r="H356" s="525"/>
      <c r="I356" s="525"/>
      <c r="J356" s="528"/>
      <c r="K356" s="525"/>
      <c r="L356" s="531">
        <v>0</v>
      </c>
      <c r="M356" s="2"/>
    </row>
    <row r="357" spans="1:13" ht="15.75">
      <c r="A357" s="530"/>
      <c r="B357" s="526"/>
      <c r="C357" s="525"/>
      <c r="D357" s="525"/>
      <c r="E357" s="526"/>
      <c r="F357" s="526"/>
      <c r="G357" s="518"/>
      <c r="H357" s="525"/>
      <c r="I357" s="525"/>
      <c r="J357" s="528"/>
      <c r="K357" s="525"/>
      <c r="L357" s="531">
        <v>0</v>
      </c>
      <c r="M357" s="2"/>
    </row>
    <row r="358" spans="1:13" ht="15.75">
      <c r="A358" s="530"/>
      <c r="B358" s="526"/>
      <c r="C358" s="525"/>
      <c r="D358" s="525"/>
      <c r="E358" s="526"/>
      <c r="F358" s="526"/>
      <c r="G358" s="518"/>
      <c r="H358" s="525"/>
      <c r="I358" s="525"/>
      <c r="J358" s="528"/>
      <c r="K358" s="525"/>
      <c r="L358" s="531">
        <v>0</v>
      </c>
      <c r="M358" s="2"/>
    </row>
    <row r="359" spans="1:13" ht="15.75">
      <c r="A359" s="530"/>
      <c r="B359" s="526"/>
      <c r="C359" s="525"/>
      <c r="D359" s="525"/>
      <c r="E359" s="526"/>
      <c r="F359" s="526"/>
      <c r="G359" s="518"/>
      <c r="H359" s="525"/>
      <c r="I359" s="525"/>
      <c r="J359" s="528"/>
      <c r="K359" s="525"/>
      <c r="L359" s="531">
        <v>0</v>
      </c>
      <c r="M359" s="2"/>
    </row>
    <row r="360" spans="1:13" ht="15.75">
      <c r="A360" s="530"/>
      <c r="B360" s="526"/>
      <c r="C360" s="525"/>
      <c r="D360" s="525"/>
      <c r="E360" s="526"/>
      <c r="F360" s="526"/>
      <c r="G360" s="518"/>
      <c r="H360" s="525"/>
      <c r="I360" s="525"/>
      <c r="J360" s="528"/>
      <c r="K360" s="525"/>
      <c r="L360" s="531">
        <v>0</v>
      </c>
      <c r="M360" s="2"/>
    </row>
    <row r="361" spans="1:13" ht="15.75">
      <c r="A361" s="530"/>
      <c r="B361" s="526"/>
      <c r="C361" s="525"/>
      <c r="D361" s="525"/>
      <c r="E361" s="526"/>
      <c r="F361" s="526"/>
      <c r="G361" s="518"/>
      <c r="H361" s="525"/>
      <c r="I361" s="525"/>
      <c r="J361" s="528"/>
      <c r="K361" s="525"/>
      <c r="L361" s="531">
        <v>0</v>
      </c>
      <c r="M361" s="2"/>
    </row>
    <row r="362" spans="1:13" ht="15.75">
      <c r="A362" s="530"/>
      <c r="B362" s="526"/>
      <c r="C362" s="525"/>
      <c r="D362" s="525"/>
      <c r="E362" s="526"/>
      <c r="F362" s="526"/>
      <c r="G362" s="518"/>
      <c r="H362" s="525"/>
      <c r="I362" s="525"/>
      <c r="J362" s="528"/>
      <c r="K362" s="525"/>
      <c r="L362" s="531">
        <v>0</v>
      </c>
      <c r="M362" s="2"/>
    </row>
    <row r="363" spans="1:13" ht="15.75">
      <c r="A363" s="530"/>
      <c r="B363" s="526"/>
      <c r="C363" s="525"/>
      <c r="D363" s="525"/>
      <c r="E363" s="526"/>
      <c r="F363" s="526"/>
      <c r="G363" s="518"/>
      <c r="H363" s="525"/>
      <c r="I363" s="525"/>
      <c r="J363" s="528"/>
      <c r="K363" s="525"/>
      <c r="L363" s="531">
        <v>0</v>
      </c>
      <c r="M363" s="2"/>
    </row>
    <row r="364" spans="1:13" ht="15.75">
      <c r="A364" s="530"/>
      <c r="B364" s="526"/>
      <c r="C364" s="525"/>
      <c r="D364" s="525"/>
      <c r="E364" s="526"/>
      <c r="F364" s="526"/>
      <c r="G364" s="518"/>
      <c r="H364" s="525"/>
      <c r="I364" s="525"/>
      <c r="J364" s="528"/>
      <c r="K364" s="525"/>
      <c r="L364" s="531">
        <v>0</v>
      </c>
      <c r="M364" s="2"/>
    </row>
    <row r="365" spans="1:13" ht="15.75">
      <c r="A365" s="530"/>
      <c r="B365" s="526"/>
      <c r="C365" s="525"/>
      <c r="D365" s="525"/>
      <c r="E365" s="526"/>
      <c r="F365" s="526"/>
      <c r="G365" s="518"/>
      <c r="H365" s="525"/>
      <c r="I365" s="525"/>
      <c r="J365" s="528"/>
      <c r="K365" s="525"/>
      <c r="L365" s="531">
        <v>0</v>
      </c>
      <c r="M365" s="2"/>
    </row>
    <row r="366" spans="1:13" ht="15.75">
      <c r="A366" s="530"/>
      <c r="B366" s="526"/>
      <c r="C366" s="525"/>
      <c r="D366" s="525"/>
      <c r="E366" s="526"/>
      <c r="F366" s="526"/>
      <c r="G366" s="518"/>
      <c r="H366" s="525"/>
      <c r="I366" s="525"/>
      <c r="J366" s="528"/>
      <c r="K366" s="525"/>
      <c r="L366" s="531">
        <v>0</v>
      </c>
      <c r="M366" s="2"/>
    </row>
    <row r="367" spans="1:13" ht="15.75">
      <c r="A367" s="530"/>
      <c r="B367" s="526"/>
      <c r="C367" s="525"/>
      <c r="D367" s="525"/>
      <c r="E367" s="526"/>
      <c r="F367" s="526"/>
      <c r="G367" s="518"/>
      <c r="H367" s="525"/>
      <c r="I367" s="525"/>
      <c r="J367" s="528"/>
      <c r="K367" s="525"/>
      <c r="L367" s="531">
        <v>0</v>
      </c>
      <c r="M367" s="2"/>
    </row>
    <row r="368" spans="1:13" ht="15.75">
      <c r="A368" s="530"/>
      <c r="B368" s="526"/>
      <c r="C368" s="525"/>
      <c r="D368" s="525"/>
      <c r="E368" s="526"/>
      <c r="F368" s="526"/>
      <c r="G368" s="518"/>
      <c r="H368" s="525"/>
      <c r="I368" s="525"/>
      <c r="J368" s="528"/>
      <c r="K368" s="525"/>
      <c r="L368" s="531">
        <v>0</v>
      </c>
      <c r="M368" s="2"/>
    </row>
    <row r="369" spans="1:13" ht="15.75">
      <c r="A369" s="530"/>
      <c r="B369" s="526"/>
      <c r="C369" s="525"/>
      <c r="D369" s="525"/>
      <c r="E369" s="526"/>
      <c r="F369" s="526"/>
      <c r="G369" s="518"/>
      <c r="H369" s="525"/>
      <c r="I369" s="525"/>
      <c r="J369" s="528"/>
      <c r="K369" s="525"/>
      <c r="L369" s="531">
        <v>0</v>
      </c>
      <c r="M369" s="2"/>
    </row>
    <row r="370" spans="1:13" ht="15.75">
      <c r="A370" s="530"/>
      <c r="B370" s="526"/>
      <c r="C370" s="525"/>
      <c r="D370" s="525"/>
      <c r="E370" s="526"/>
      <c r="F370" s="526"/>
      <c r="G370" s="518"/>
      <c r="H370" s="525"/>
      <c r="I370" s="525"/>
      <c r="J370" s="528"/>
      <c r="K370" s="525"/>
      <c r="L370" s="531">
        <v>0</v>
      </c>
      <c r="M370" s="2"/>
    </row>
    <row r="371" spans="1:13" ht="15.75">
      <c r="A371" s="530"/>
      <c r="B371" s="526"/>
      <c r="C371" s="525"/>
      <c r="D371" s="525"/>
      <c r="E371" s="526"/>
      <c r="F371" s="526"/>
      <c r="G371" s="518"/>
      <c r="H371" s="525"/>
      <c r="I371" s="525"/>
      <c r="J371" s="528"/>
      <c r="K371" s="525"/>
      <c r="L371" s="531">
        <v>0</v>
      </c>
      <c r="M371" s="2"/>
    </row>
    <row r="372" spans="1:13" ht="15.75">
      <c r="A372" s="530"/>
      <c r="B372" s="526"/>
      <c r="C372" s="525"/>
      <c r="D372" s="525"/>
      <c r="E372" s="526"/>
      <c r="F372" s="526"/>
      <c r="G372" s="518"/>
      <c r="H372" s="525"/>
      <c r="I372" s="525"/>
      <c r="J372" s="528"/>
      <c r="K372" s="525"/>
      <c r="L372" s="531">
        <v>0</v>
      </c>
      <c r="M372" s="2"/>
    </row>
    <row r="373" spans="1:13" ht="15.75">
      <c r="A373" s="530"/>
      <c r="B373" s="526"/>
      <c r="C373" s="525"/>
      <c r="D373" s="525"/>
      <c r="E373" s="526"/>
      <c r="F373" s="526"/>
      <c r="G373" s="518"/>
      <c r="H373" s="525"/>
      <c r="I373" s="525"/>
      <c r="J373" s="528"/>
      <c r="K373" s="525"/>
      <c r="L373" s="531">
        <v>0</v>
      </c>
      <c r="M373" s="2"/>
    </row>
    <row r="374" spans="1:13" ht="15.75">
      <c r="A374" s="530"/>
      <c r="B374" s="526"/>
      <c r="C374" s="525"/>
      <c r="D374" s="525"/>
      <c r="E374" s="526"/>
      <c r="F374" s="526"/>
      <c r="G374" s="518"/>
      <c r="H374" s="525"/>
      <c r="I374" s="525"/>
      <c r="J374" s="528"/>
      <c r="K374" s="525"/>
      <c r="L374" s="531">
        <v>0</v>
      </c>
      <c r="M374" s="2"/>
    </row>
    <row r="375" spans="1:13" ht="15.75">
      <c r="A375" s="530"/>
      <c r="B375" s="526"/>
      <c r="C375" s="525"/>
      <c r="D375" s="525"/>
      <c r="E375" s="526"/>
      <c r="F375" s="526"/>
      <c r="G375" s="518"/>
      <c r="H375" s="525"/>
      <c r="I375" s="525"/>
      <c r="J375" s="528"/>
      <c r="K375" s="525"/>
      <c r="L375" s="531">
        <v>0</v>
      </c>
      <c r="M375" s="2"/>
    </row>
    <row r="376" spans="1:13" ht="15.75">
      <c r="A376" s="530"/>
      <c r="B376" s="526"/>
      <c r="C376" s="525"/>
      <c r="D376" s="525"/>
      <c r="E376" s="526"/>
      <c r="F376" s="526"/>
      <c r="G376" s="518"/>
      <c r="H376" s="525"/>
      <c r="I376" s="525"/>
      <c r="J376" s="528"/>
      <c r="K376" s="525"/>
      <c r="L376" s="531">
        <v>0</v>
      </c>
      <c r="M376" s="2"/>
    </row>
    <row r="377" spans="1:13" ht="15.75">
      <c r="A377" s="530"/>
      <c r="B377" s="526"/>
      <c r="C377" s="525"/>
      <c r="D377" s="525"/>
      <c r="E377" s="526"/>
      <c r="F377" s="526"/>
      <c r="G377" s="518"/>
      <c r="H377" s="525"/>
      <c r="I377" s="525"/>
      <c r="J377" s="528"/>
      <c r="K377" s="525"/>
      <c r="L377" s="531">
        <v>0</v>
      </c>
      <c r="M377" s="2"/>
    </row>
    <row r="378" spans="1:13" ht="15.75">
      <c r="A378" s="530"/>
      <c r="B378" s="526"/>
      <c r="C378" s="525"/>
      <c r="D378" s="525"/>
      <c r="E378" s="526"/>
      <c r="F378" s="526"/>
      <c r="G378" s="518"/>
      <c r="H378" s="525"/>
      <c r="I378" s="525"/>
      <c r="J378" s="528"/>
      <c r="K378" s="525"/>
      <c r="L378" s="531">
        <v>0</v>
      </c>
      <c r="M378" s="2"/>
    </row>
    <row r="379" spans="1:13" ht="15.75">
      <c r="A379" s="530"/>
      <c r="B379" s="526"/>
      <c r="C379" s="525"/>
      <c r="D379" s="525"/>
      <c r="E379" s="526"/>
      <c r="F379" s="526"/>
      <c r="G379" s="518"/>
      <c r="H379" s="525"/>
      <c r="I379" s="525"/>
      <c r="J379" s="528"/>
      <c r="K379" s="525"/>
      <c r="L379" s="531">
        <v>0</v>
      </c>
      <c r="M379" s="2"/>
    </row>
    <row r="380" spans="1:13" ht="15.75">
      <c r="A380" s="530"/>
      <c r="B380" s="526"/>
      <c r="C380" s="525"/>
      <c r="D380" s="525"/>
      <c r="E380" s="526"/>
      <c r="F380" s="526"/>
      <c r="G380" s="518"/>
      <c r="H380" s="525"/>
      <c r="I380" s="525"/>
      <c r="J380" s="528"/>
      <c r="K380" s="525"/>
      <c r="L380" s="531">
        <v>0</v>
      </c>
      <c r="M380" s="2"/>
    </row>
    <row r="381" spans="1:13" ht="15.75">
      <c r="A381" s="530"/>
      <c r="B381" s="526"/>
      <c r="C381" s="525"/>
      <c r="D381" s="525"/>
      <c r="E381" s="526"/>
      <c r="F381" s="526"/>
      <c r="G381" s="518"/>
      <c r="H381" s="525"/>
      <c r="I381" s="525"/>
      <c r="J381" s="528"/>
      <c r="K381" s="525"/>
      <c r="L381" s="531">
        <v>0</v>
      </c>
      <c r="M381" s="2"/>
    </row>
    <row r="382" spans="1:13" ht="15.75">
      <c r="A382" s="530"/>
      <c r="B382" s="526"/>
      <c r="C382" s="525"/>
      <c r="D382" s="525"/>
      <c r="E382" s="526"/>
      <c r="F382" s="526"/>
      <c r="G382" s="518"/>
      <c r="H382" s="525"/>
      <c r="I382" s="525"/>
      <c r="J382" s="528"/>
      <c r="K382" s="525"/>
      <c r="L382" s="531">
        <v>0</v>
      </c>
      <c r="M382" s="2"/>
    </row>
    <row r="383" spans="1:13" ht="15.75">
      <c r="A383" s="530"/>
      <c r="B383" s="526"/>
      <c r="C383" s="525"/>
      <c r="D383" s="525"/>
      <c r="E383" s="526"/>
      <c r="F383" s="526"/>
      <c r="G383" s="518"/>
      <c r="H383" s="525"/>
      <c r="I383" s="525"/>
      <c r="J383" s="528"/>
      <c r="K383" s="525"/>
      <c r="L383" s="531">
        <v>0</v>
      </c>
      <c r="M383" s="2"/>
    </row>
    <row r="384" spans="1:13" ht="15.75">
      <c r="A384" s="530"/>
      <c r="B384" s="526"/>
      <c r="C384" s="525"/>
      <c r="D384" s="525"/>
      <c r="E384" s="526"/>
      <c r="F384" s="526"/>
      <c r="G384" s="518"/>
      <c r="H384" s="525"/>
      <c r="I384" s="525"/>
      <c r="J384" s="528"/>
      <c r="K384" s="525"/>
      <c r="L384" s="531">
        <v>0</v>
      </c>
      <c r="M384" s="2"/>
    </row>
    <row r="385" spans="1:13" ht="15.75">
      <c r="A385" s="530"/>
      <c r="B385" s="526"/>
      <c r="C385" s="525"/>
      <c r="D385" s="525"/>
      <c r="E385" s="526"/>
      <c r="F385" s="526"/>
      <c r="G385" s="518"/>
      <c r="H385" s="525"/>
      <c r="I385" s="525"/>
      <c r="J385" s="528"/>
      <c r="K385" s="525"/>
      <c r="L385" s="531">
        <v>0</v>
      </c>
      <c r="M385" s="2"/>
    </row>
    <row r="386" spans="1:13" ht="15.75">
      <c r="A386" s="530"/>
      <c r="B386" s="526"/>
      <c r="C386" s="525"/>
      <c r="D386" s="525"/>
      <c r="E386" s="526"/>
      <c r="F386" s="526"/>
      <c r="G386" s="518"/>
      <c r="H386" s="525"/>
      <c r="I386" s="525"/>
      <c r="J386" s="528"/>
      <c r="K386" s="525"/>
      <c r="L386" s="531">
        <v>0</v>
      </c>
      <c r="M386" s="2"/>
    </row>
    <row r="387" spans="1:13" ht="15.75">
      <c r="A387" s="530"/>
      <c r="B387" s="526"/>
      <c r="C387" s="525"/>
      <c r="D387" s="525"/>
      <c r="E387" s="526"/>
      <c r="F387" s="526"/>
      <c r="G387" s="518"/>
      <c r="H387" s="525"/>
      <c r="I387" s="525"/>
      <c r="J387" s="528"/>
      <c r="K387" s="525"/>
      <c r="L387" s="531">
        <v>0</v>
      </c>
      <c r="M387" s="2"/>
    </row>
    <row r="388" spans="1:13" ht="15.75">
      <c r="A388" s="530"/>
      <c r="B388" s="526"/>
      <c r="C388" s="525"/>
      <c r="D388" s="525"/>
      <c r="E388" s="526"/>
      <c r="F388" s="526"/>
      <c r="G388" s="518"/>
      <c r="H388" s="525"/>
      <c r="I388" s="525"/>
      <c r="J388" s="528"/>
      <c r="K388" s="525"/>
      <c r="L388" s="531">
        <v>0</v>
      </c>
      <c r="M388" s="2"/>
    </row>
    <row r="389" spans="1:13" ht="15.75">
      <c r="A389" s="530"/>
      <c r="B389" s="526"/>
      <c r="C389" s="525"/>
      <c r="D389" s="525"/>
      <c r="E389" s="526"/>
      <c r="F389" s="526"/>
      <c r="G389" s="518"/>
      <c r="H389" s="525"/>
      <c r="I389" s="525"/>
      <c r="J389" s="528"/>
      <c r="K389" s="525"/>
      <c r="L389" s="531">
        <v>0</v>
      </c>
      <c r="M389" s="2"/>
    </row>
    <row r="390" spans="1:13" ht="15.75">
      <c r="A390" s="530"/>
      <c r="B390" s="526"/>
      <c r="C390" s="525"/>
      <c r="D390" s="525"/>
      <c r="E390" s="526"/>
      <c r="F390" s="526"/>
      <c r="G390" s="518"/>
      <c r="H390" s="525"/>
      <c r="I390" s="525"/>
      <c r="J390" s="528"/>
      <c r="K390" s="525"/>
      <c r="L390" s="531">
        <v>0</v>
      </c>
      <c r="M390" s="2"/>
    </row>
    <row r="391" spans="1:13" ht="15.75">
      <c r="A391" s="530"/>
      <c r="B391" s="526"/>
      <c r="C391" s="525"/>
      <c r="D391" s="525"/>
      <c r="E391" s="526"/>
      <c r="F391" s="526"/>
      <c r="G391" s="518"/>
      <c r="H391" s="525"/>
      <c r="I391" s="525"/>
      <c r="J391" s="528"/>
      <c r="K391" s="525"/>
      <c r="L391" s="531">
        <v>0</v>
      </c>
      <c r="M391" s="2"/>
    </row>
    <row r="392" spans="1:13" ht="15.75">
      <c r="A392" s="530"/>
      <c r="B392" s="526"/>
      <c r="C392" s="525"/>
      <c r="D392" s="525"/>
      <c r="E392" s="526"/>
      <c r="F392" s="526"/>
      <c r="G392" s="518"/>
      <c r="H392" s="525"/>
      <c r="I392" s="525"/>
      <c r="J392" s="528"/>
      <c r="K392" s="525"/>
      <c r="L392" s="531">
        <v>0</v>
      </c>
      <c r="M392" s="2"/>
    </row>
    <row r="393" spans="1:13" ht="15.75">
      <c r="A393" s="530"/>
      <c r="B393" s="526"/>
      <c r="C393" s="525"/>
      <c r="D393" s="525"/>
      <c r="E393" s="526"/>
      <c r="F393" s="526"/>
      <c r="G393" s="518"/>
      <c r="H393" s="525"/>
      <c r="I393" s="525"/>
      <c r="J393" s="528"/>
      <c r="K393" s="525"/>
      <c r="L393" s="531">
        <v>0</v>
      </c>
      <c r="M393" s="2"/>
    </row>
    <row r="394" spans="1:13" ht="15.75">
      <c r="A394" s="530"/>
      <c r="B394" s="526"/>
      <c r="C394" s="525"/>
      <c r="D394" s="525"/>
      <c r="E394" s="526"/>
      <c r="F394" s="526"/>
      <c r="G394" s="518"/>
      <c r="H394" s="525"/>
      <c r="I394" s="525"/>
      <c r="J394" s="528"/>
      <c r="K394" s="525"/>
      <c r="L394" s="531">
        <v>0</v>
      </c>
      <c r="M394" s="2"/>
    </row>
    <row r="395" spans="1:13" ht="15.75">
      <c r="A395" s="530"/>
      <c r="B395" s="526"/>
      <c r="C395" s="525"/>
      <c r="D395" s="525"/>
      <c r="E395" s="526"/>
      <c r="F395" s="526"/>
      <c r="G395" s="518"/>
      <c r="H395" s="525"/>
      <c r="I395" s="525"/>
      <c r="J395" s="528"/>
      <c r="K395" s="525"/>
      <c r="L395" s="531">
        <v>0</v>
      </c>
      <c r="M395" s="2"/>
    </row>
    <row r="396" spans="1:13" ht="15.75">
      <c r="A396" s="530"/>
      <c r="B396" s="526"/>
      <c r="C396" s="525"/>
      <c r="D396" s="525"/>
      <c r="E396" s="526"/>
      <c r="F396" s="526"/>
      <c r="G396" s="518"/>
      <c r="H396" s="525"/>
      <c r="I396" s="525"/>
      <c r="J396" s="528"/>
      <c r="K396" s="525"/>
      <c r="L396" s="531">
        <v>0</v>
      </c>
      <c r="M396" s="2"/>
    </row>
    <row r="397" spans="1:13" ht="15.75">
      <c r="A397" s="530"/>
      <c r="B397" s="526"/>
      <c r="C397" s="525"/>
      <c r="D397" s="525"/>
      <c r="E397" s="526"/>
      <c r="F397" s="526"/>
      <c r="G397" s="518"/>
      <c r="H397" s="525"/>
      <c r="I397" s="525"/>
      <c r="J397" s="528"/>
      <c r="K397" s="525"/>
      <c r="L397" s="531">
        <v>0</v>
      </c>
      <c r="M397" s="2"/>
    </row>
    <row r="398" spans="1:13" ht="15.75">
      <c r="A398" s="530"/>
      <c r="B398" s="526"/>
      <c r="C398" s="525"/>
      <c r="D398" s="525"/>
      <c r="E398" s="526"/>
      <c r="F398" s="526"/>
      <c r="G398" s="518"/>
      <c r="H398" s="525"/>
      <c r="I398" s="525"/>
      <c r="J398" s="528"/>
      <c r="K398" s="525"/>
      <c r="L398" s="531">
        <v>0</v>
      </c>
      <c r="M398" s="2"/>
    </row>
    <row r="399" spans="1:13" ht="15.75">
      <c r="A399" s="530"/>
      <c r="B399" s="526"/>
      <c r="C399" s="525"/>
      <c r="D399" s="525"/>
      <c r="E399" s="526"/>
      <c r="F399" s="526"/>
      <c r="G399" s="518"/>
      <c r="H399" s="525"/>
      <c r="I399" s="525"/>
      <c r="J399" s="528"/>
      <c r="K399" s="525"/>
      <c r="L399" s="531">
        <v>0</v>
      </c>
      <c r="M399" s="2"/>
    </row>
    <row r="400" spans="1:13" ht="15.75">
      <c r="A400" s="530"/>
      <c r="B400" s="526"/>
      <c r="C400" s="525"/>
      <c r="D400" s="525"/>
      <c r="E400" s="526"/>
      <c r="F400" s="526"/>
      <c r="G400" s="518"/>
      <c r="H400" s="525"/>
      <c r="I400" s="525"/>
      <c r="J400" s="528"/>
      <c r="K400" s="525"/>
      <c r="L400" s="531">
        <v>0</v>
      </c>
      <c r="M400" s="2"/>
    </row>
    <row r="401" spans="1:13" ht="15.75">
      <c r="A401" s="530"/>
      <c r="B401" s="526"/>
      <c r="C401" s="525"/>
      <c r="D401" s="525"/>
      <c r="E401" s="526"/>
      <c r="F401" s="526"/>
      <c r="G401" s="518"/>
      <c r="H401" s="525"/>
      <c r="I401" s="525"/>
      <c r="J401" s="528"/>
      <c r="K401" s="525"/>
      <c r="L401" s="531">
        <v>0</v>
      </c>
      <c r="M401" s="2"/>
    </row>
    <row r="402" spans="1:13" ht="15.75">
      <c r="A402" s="530"/>
      <c r="B402" s="526"/>
      <c r="C402" s="525"/>
      <c r="D402" s="525"/>
      <c r="E402" s="526"/>
      <c r="F402" s="526"/>
      <c r="G402" s="518"/>
      <c r="H402" s="525"/>
      <c r="I402" s="525"/>
      <c r="J402" s="528"/>
      <c r="K402" s="525"/>
      <c r="L402" s="531">
        <v>0</v>
      </c>
      <c r="M402" s="2"/>
    </row>
    <row r="403" spans="1:13" ht="15.75">
      <c r="A403" s="530"/>
      <c r="B403" s="526"/>
      <c r="C403" s="525"/>
      <c r="D403" s="525"/>
      <c r="E403" s="526"/>
      <c r="F403" s="526"/>
      <c r="G403" s="518"/>
      <c r="H403" s="525"/>
      <c r="I403" s="525"/>
      <c r="J403" s="528"/>
      <c r="K403" s="525"/>
      <c r="L403" s="531">
        <v>0</v>
      </c>
      <c r="M403" s="2"/>
    </row>
    <row r="404" spans="1:13" ht="15.75">
      <c r="A404" s="530"/>
      <c r="B404" s="526"/>
      <c r="C404" s="525"/>
      <c r="D404" s="525"/>
      <c r="E404" s="526"/>
      <c r="F404" s="526"/>
      <c r="G404" s="518"/>
      <c r="H404" s="525"/>
      <c r="I404" s="525"/>
      <c r="J404" s="528"/>
      <c r="K404" s="525"/>
      <c r="L404" s="531">
        <v>0</v>
      </c>
      <c r="M404" s="2"/>
    </row>
    <row r="405" spans="1:13" ht="15.75">
      <c r="A405" s="530"/>
      <c r="B405" s="526"/>
      <c r="C405" s="525"/>
      <c r="D405" s="525"/>
      <c r="E405" s="526"/>
      <c r="F405" s="526"/>
      <c r="G405" s="518"/>
      <c r="H405" s="525"/>
      <c r="I405" s="525"/>
      <c r="J405" s="528"/>
      <c r="K405" s="525"/>
      <c r="L405" s="531">
        <v>0</v>
      </c>
      <c r="M405" s="2"/>
    </row>
    <row r="406" spans="1:13" ht="15.75">
      <c r="A406" s="530"/>
      <c r="B406" s="526"/>
      <c r="C406" s="525"/>
      <c r="D406" s="525"/>
      <c r="E406" s="526"/>
      <c r="F406" s="526"/>
      <c r="G406" s="518"/>
      <c r="H406" s="525"/>
      <c r="I406" s="525"/>
      <c r="J406" s="528"/>
      <c r="K406" s="525"/>
      <c r="L406" s="531">
        <v>0</v>
      </c>
      <c r="M406" s="2"/>
    </row>
    <row r="407" spans="1:13" ht="15.75">
      <c r="A407" s="530"/>
      <c r="B407" s="526"/>
      <c r="C407" s="525"/>
      <c r="D407" s="525"/>
      <c r="E407" s="526"/>
      <c r="F407" s="526"/>
      <c r="G407" s="518"/>
      <c r="H407" s="525"/>
      <c r="I407" s="525"/>
      <c r="J407" s="528"/>
      <c r="K407" s="525"/>
      <c r="L407" s="531">
        <v>0</v>
      </c>
      <c r="M407" s="2"/>
    </row>
    <row r="408" spans="1:13" ht="15.75">
      <c r="A408" s="530"/>
      <c r="B408" s="526"/>
      <c r="C408" s="525"/>
      <c r="D408" s="525"/>
      <c r="E408" s="526"/>
      <c r="F408" s="526"/>
      <c r="G408" s="518"/>
      <c r="H408" s="525"/>
      <c r="I408" s="525"/>
      <c r="J408" s="528"/>
      <c r="K408" s="525"/>
      <c r="L408" s="531">
        <v>0</v>
      </c>
      <c r="M408" s="2"/>
    </row>
    <row r="409" spans="1:13" ht="15.75">
      <c r="A409" s="530"/>
      <c r="B409" s="526"/>
      <c r="C409" s="525"/>
      <c r="D409" s="525"/>
      <c r="E409" s="526"/>
      <c r="F409" s="526"/>
      <c r="G409" s="518"/>
      <c r="H409" s="525"/>
      <c r="I409" s="525"/>
      <c r="J409" s="528"/>
      <c r="K409" s="525"/>
      <c r="L409" s="531">
        <v>0</v>
      </c>
      <c r="M409" s="2"/>
    </row>
    <row r="410" spans="1:13" ht="15.75">
      <c r="A410" s="530"/>
      <c r="B410" s="526"/>
      <c r="C410" s="525"/>
      <c r="D410" s="525"/>
      <c r="E410" s="526"/>
      <c r="F410" s="526"/>
      <c r="G410" s="518"/>
      <c r="H410" s="525"/>
      <c r="I410" s="525"/>
      <c r="J410" s="528"/>
      <c r="K410" s="525"/>
      <c r="L410" s="531">
        <v>0</v>
      </c>
      <c r="M410" s="2"/>
    </row>
    <row r="411" spans="1:13" ht="15.75">
      <c r="A411" s="530"/>
      <c r="B411" s="526"/>
      <c r="C411" s="525"/>
      <c r="D411" s="525"/>
      <c r="E411" s="526"/>
      <c r="F411" s="526"/>
      <c r="G411" s="518"/>
      <c r="H411" s="525"/>
      <c r="I411" s="525"/>
      <c r="J411" s="528"/>
      <c r="K411" s="525"/>
      <c r="L411" s="531">
        <v>0</v>
      </c>
      <c r="M411" s="2"/>
    </row>
    <row r="412" spans="1:13" ht="15.75">
      <c r="A412" s="530"/>
      <c r="B412" s="526"/>
      <c r="C412" s="525"/>
      <c r="D412" s="525"/>
      <c r="E412" s="526"/>
      <c r="F412" s="526"/>
      <c r="G412" s="518"/>
      <c r="H412" s="525"/>
      <c r="I412" s="525"/>
      <c r="J412" s="528"/>
      <c r="K412" s="525"/>
      <c r="L412" s="531">
        <v>0</v>
      </c>
      <c r="M412" s="2"/>
    </row>
    <row r="413" spans="1:13" ht="15.75">
      <c r="A413" s="530"/>
      <c r="B413" s="526"/>
      <c r="C413" s="525"/>
      <c r="D413" s="525"/>
      <c r="E413" s="526"/>
      <c r="F413" s="526"/>
      <c r="G413" s="518"/>
      <c r="H413" s="525"/>
      <c r="I413" s="525"/>
      <c r="J413" s="528"/>
      <c r="K413" s="525"/>
      <c r="L413" s="531">
        <v>0</v>
      </c>
      <c r="M413" s="2"/>
    </row>
    <row r="414" spans="1:13" ht="15.75">
      <c r="A414" s="530"/>
      <c r="B414" s="526"/>
      <c r="C414" s="525"/>
      <c r="D414" s="525"/>
      <c r="E414" s="526"/>
      <c r="F414" s="526"/>
      <c r="G414" s="518"/>
      <c r="H414" s="525"/>
      <c r="I414" s="525"/>
      <c r="J414" s="528"/>
      <c r="K414" s="525"/>
      <c r="L414" s="531">
        <v>0</v>
      </c>
      <c r="M414" s="2"/>
    </row>
    <row r="415" spans="1:13" ht="15.75">
      <c r="A415" s="530"/>
      <c r="B415" s="526"/>
      <c r="C415" s="525"/>
      <c r="D415" s="525"/>
      <c r="E415" s="526"/>
      <c r="F415" s="526"/>
      <c r="G415" s="518"/>
      <c r="H415" s="525"/>
      <c r="I415" s="525"/>
      <c r="J415" s="528"/>
      <c r="K415" s="525"/>
      <c r="L415" s="531">
        <v>0</v>
      </c>
      <c r="M415" s="2"/>
    </row>
    <row r="416" spans="1:13" ht="15.75">
      <c r="A416" s="530"/>
      <c r="B416" s="526"/>
      <c r="C416" s="525"/>
      <c r="D416" s="525"/>
      <c r="E416" s="526"/>
      <c r="F416" s="526"/>
      <c r="G416" s="518"/>
      <c r="H416" s="525"/>
      <c r="I416" s="525"/>
      <c r="J416" s="528"/>
      <c r="K416" s="525"/>
      <c r="L416" s="531">
        <v>0</v>
      </c>
      <c r="M416" s="2"/>
    </row>
    <row r="417" spans="1:13" ht="15.75">
      <c r="A417" s="530"/>
      <c r="B417" s="526"/>
      <c r="C417" s="525"/>
      <c r="D417" s="525"/>
      <c r="E417" s="526"/>
      <c r="F417" s="526"/>
      <c r="G417" s="518"/>
      <c r="H417" s="525"/>
      <c r="I417" s="525"/>
      <c r="J417" s="528"/>
      <c r="K417" s="525"/>
      <c r="L417" s="531">
        <v>0</v>
      </c>
      <c r="M417" s="2"/>
    </row>
    <row r="418" spans="1:13" ht="15.75">
      <c r="A418" s="530"/>
      <c r="B418" s="526"/>
      <c r="C418" s="525"/>
      <c r="D418" s="525"/>
      <c r="E418" s="526"/>
      <c r="F418" s="526"/>
      <c r="G418" s="518"/>
      <c r="H418" s="525"/>
      <c r="I418" s="525"/>
      <c r="J418" s="528"/>
      <c r="K418" s="525"/>
      <c r="L418" s="531">
        <v>0</v>
      </c>
      <c r="M418" s="2"/>
    </row>
    <row r="419" spans="1:13" ht="15.75">
      <c r="A419" s="530"/>
      <c r="B419" s="526"/>
      <c r="C419" s="525"/>
      <c r="D419" s="525"/>
      <c r="E419" s="526"/>
      <c r="F419" s="526"/>
      <c r="G419" s="518"/>
      <c r="H419" s="525"/>
      <c r="I419" s="525"/>
      <c r="J419" s="528"/>
      <c r="K419" s="525"/>
      <c r="L419" s="531">
        <v>0</v>
      </c>
      <c r="M419" s="2"/>
    </row>
    <row r="420" spans="1:13" ht="15.75">
      <c r="A420" s="530"/>
      <c r="B420" s="526"/>
      <c r="C420" s="525"/>
      <c r="D420" s="525"/>
      <c r="E420" s="526"/>
      <c r="F420" s="526"/>
      <c r="G420" s="518"/>
      <c r="H420" s="525"/>
      <c r="I420" s="525"/>
      <c r="J420" s="528"/>
      <c r="K420" s="525"/>
      <c r="L420" s="531">
        <v>0</v>
      </c>
      <c r="M420" s="2"/>
    </row>
    <row r="421" spans="1:13" ht="15.75">
      <c r="A421" s="530"/>
      <c r="B421" s="526"/>
      <c r="C421" s="525"/>
      <c r="D421" s="525"/>
      <c r="E421" s="526"/>
      <c r="F421" s="526"/>
      <c r="G421" s="518"/>
      <c r="H421" s="525"/>
      <c r="I421" s="525"/>
      <c r="J421" s="528"/>
      <c r="K421" s="525"/>
      <c r="L421" s="531">
        <v>0</v>
      </c>
      <c r="M421" s="2"/>
    </row>
    <row r="422" spans="1:13" ht="15.75">
      <c r="A422" s="530"/>
      <c r="B422" s="526"/>
      <c r="C422" s="525"/>
      <c r="D422" s="525"/>
      <c r="E422" s="526"/>
      <c r="F422" s="526"/>
      <c r="G422" s="518"/>
      <c r="H422" s="525"/>
      <c r="I422" s="525"/>
      <c r="J422" s="528"/>
      <c r="K422" s="525"/>
      <c r="L422" s="531">
        <v>0</v>
      </c>
      <c r="M422" s="2"/>
    </row>
    <row r="423" spans="1:13" ht="15.75">
      <c r="A423" s="530"/>
      <c r="B423" s="526"/>
      <c r="C423" s="525"/>
      <c r="D423" s="525"/>
      <c r="E423" s="526"/>
      <c r="F423" s="526"/>
      <c r="G423" s="518"/>
      <c r="H423" s="525"/>
      <c r="I423" s="525"/>
      <c r="J423" s="528"/>
      <c r="K423" s="525"/>
      <c r="L423" s="531">
        <v>0</v>
      </c>
      <c r="M423" s="2"/>
    </row>
    <row r="424" spans="1:13" ht="15.75">
      <c r="A424" s="530"/>
      <c r="B424" s="526"/>
      <c r="C424" s="525"/>
      <c r="D424" s="525"/>
      <c r="E424" s="526"/>
      <c r="F424" s="526"/>
      <c r="G424" s="518"/>
      <c r="H424" s="525"/>
      <c r="I424" s="525"/>
      <c r="J424" s="528"/>
      <c r="K424" s="525"/>
      <c r="L424" s="531">
        <v>0</v>
      </c>
      <c r="M424" s="2"/>
    </row>
    <row r="425" spans="1:13" ht="15.75">
      <c r="A425" s="530"/>
      <c r="B425" s="526"/>
      <c r="C425" s="525"/>
      <c r="D425" s="525"/>
      <c r="E425" s="526"/>
      <c r="F425" s="526"/>
      <c r="G425" s="518"/>
      <c r="H425" s="525"/>
      <c r="I425" s="525"/>
      <c r="J425" s="528"/>
      <c r="K425" s="525"/>
      <c r="L425" s="531">
        <v>0</v>
      </c>
      <c r="M425" s="2"/>
    </row>
    <row r="426" spans="1:13" ht="15.75">
      <c r="A426" s="530"/>
      <c r="B426" s="526"/>
      <c r="C426" s="525"/>
      <c r="D426" s="525"/>
      <c r="E426" s="526"/>
      <c r="F426" s="526"/>
      <c r="G426" s="518"/>
      <c r="H426" s="525"/>
      <c r="I426" s="525"/>
      <c r="J426" s="528"/>
      <c r="K426" s="525"/>
      <c r="L426" s="531">
        <v>0</v>
      </c>
      <c r="M426" s="2"/>
    </row>
    <row r="427" spans="1:13" ht="15.75">
      <c r="A427" s="530"/>
      <c r="B427" s="526"/>
      <c r="C427" s="525"/>
      <c r="D427" s="525"/>
      <c r="E427" s="526"/>
      <c r="F427" s="526"/>
      <c r="G427" s="518"/>
      <c r="H427" s="525"/>
      <c r="I427" s="525"/>
      <c r="J427" s="528"/>
      <c r="K427" s="525"/>
      <c r="L427" s="531">
        <v>0</v>
      </c>
      <c r="M427" s="2"/>
    </row>
    <row r="428" spans="1:13" ht="15.75">
      <c r="A428" s="530"/>
      <c r="B428" s="526"/>
      <c r="C428" s="525"/>
      <c r="D428" s="525"/>
      <c r="E428" s="526"/>
      <c r="F428" s="526"/>
      <c r="G428" s="518"/>
      <c r="H428" s="525"/>
      <c r="I428" s="525"/>
      <c r="J428" s="528"/>
      <c r="K428" s="525"/>
      <c r="L428" s="531">
        <v>0</v>
      </c>
      <c r="M428" s="2"/>
    </row>
    <row r="429" spans="1:13" ht="15.75">
      <c r="A429" s="530"/>
      <c r="B429" s="526"/>
      <c r="C429" s="525"/>
      <c r="D429" s="525"/>
      <c r="E429" s="526"/>
      <c r="F429" s="526"/>
      <c r="G429" s="518"/>
      <c r="H429" s="525"/>
      <c r="I429" s="525"/>
      <c r="J429" s="528"/>
      <c r="K429" s="525"/>
      <c r="L429" s="531">
        <v>0</v>
      </c>
      <c r="M429" s="2"/>
    </row>
    <row r="430" spans="1:13" ht="15.75">
      <c r="A430" s="530"/>
      <c r="B430" s="526"/>
      <c r="C430" s="525"/>
      <c r="D430" s="525"/>
      <c r="E430" s="526"/>
      <c r="F430" s="526"/>
      <c r="G430" s="518"/>
      <c r="H430" s="525"/>
      <c r="I430" s="525"/>
      <c r="J430" s="528"/>
      <c r="K430" s="525"/>
      <c r="L430" s="531">
        <v>0</v>
      </c>
      <c r="M430" s="2"/>
    </row>
    <row r="431" spans="1:13" ht="15.75">
      <c r="A431" s="530"/>
      <c r="B431" s="526"/>
      <c r="C431" s="525"/>
      <c r="D431" s="525"/>
      <c r="E431" s="526"/>
      <c r="F431" s="526"/>
      <c r="G431" s="518"/>
      <c r="H431" s="525"/>
      <c r="I431" s="525"/>
      <c r="J431" s="528"/>
      <c r="K431" s="525"/>
      <c r="L431" s="531">
        <v>0</v>
      </c>
      <c r="M431" s="2"/>
    </row>
    <row r="432" spans="1:13" ht="15.75">
      <c r="A432" s="530"/>
      <c r="B432" s="526"/>
      <c r="C432" s="525"/>
      <c r="D432" s="525"/>
      <c r="E432" s="526"/>
      <c r="F432" s="526"/>
      <c r="G432" s="518"/>
      <c r="H432" s="525"/>
      <c r="I432" s="525"/>
      <c r="J432" s="528"/>
      <c r="K432" s="525"/>
      <c r="L432" s="531">
        <v>0</v>
      </c>
      <c r="M432" s="2"/>
    </row>
    <row r="433" spans="1:13" ht="15.75">
      <c r="A433" s="530"/>
      <c r="B433" s="526"/>
      <c r="C433" s="525"/>
      <c r="D433" s="525"/>
      <c r="E433" s="526"/>
      <c r="F433" s="526"/>
      <c r="G433" s="518"/>
      <c r="H433" s="525"/>
      <c r="I433" s="525"/>
      <c r="J433" s="528"/>
      <c r="K433" s="525"/>
      <c r="L433" s="531">
        <v>0</v>
      </c>
      <c r="M433" s="2"/>
    </row>
    <row r="434" spans="1:13" ht="15.75">
      <c r="A434" s="530"/>
      <c r="B434" s="526"/>
      <c r="C434" s="525"/>
      <c r="D434" s="525"/>
      <c r="E434" s="526"/>
      <c r="F434" s="526"/>
      <c r="G434" s="518"/>
      <c r="H434" s="525"/>
      <c r="I434" s="525"/>
      <c r="J434" s="528"/>
      <c r="K434" s="525"/>
      <c r="L434" s="531">
        <v>0</v>
      </c>
      <c r="M434" s="2"/>
    </row>
    <row r="435" spans="1:13" ht="15.75">
      <c r="A435" s="530"/>
      <c r="B435" s="526"/>
      <c r="C435" s="525"/>
      <c r="D435" s="525"/>
      <c r="E435" s="526"/>
      <c r="F435" s="526"/>
      <c r="G435" s="518"/>
      <c r="H435" s="525"/>
      <c r="I435" s="525"/>
      <c r="J435" s="528"/>
      <c r="K435" s="525"/>
      <c r="L435" s="531">
        <v>0</v>
      </c>
      <c r="M435" s="2"/>
    </row>
    <row r="436" spans="1:13" ht="15.75">
      <c r="A436" s="530"/>
      <c r="B436" s="526"/>
      <c r="C436" s="525"/>
      <c r="D436" s="525"/>
      <c r="E436" s="526"/>
      <c r="F436" s="526"/>
      <c r="G436" s="518"/>
      <c r="H436" s="525"/>
      <c r="I436" s="525"/>
      <c r="J436" s="528"/>
      <c r="K436" s="525"/>
      <c r="L436" s="531">
        <v>0</v>
      </c>
      <c r="M436" s="2"/>
    </row>
    <row r="437" spans="1:13" ht="15.75">
      <c r="A437" s="530"/>
      <c r="B437" s="526"/>
      <c r="C437" s="525"/>
      <c r="D437" s="525"/>
      <c r="E437" s="526"/>
      <c r="F437" s="526"/>
      <c r="G437" s="518"/>
      <c r="H437" s="525"/>
      <c r="I437" s="525"/>
      <c r="J437" s="528"/>
      <c r="K437" s="525"/>
      <c r="L437" s="531">
        <v>0</v>
      </c>
      <c r="M437" s="2"/>
    </row>
    <row r="438" spans="1:13" ht="15.75">
      <c r="A438" s="530"/>
      <c r="B438" s="526"/>
      <c r="C438" s="525"/>
      <c r="D438" s="525"/>
      <c r="E438" s="526"/>
      <c r="F438" s="526"/>
      <c r="G438" s="518"/>
      <c r="H438" s="525"/>
      <c r="I438" s="525"/>
      <c r="J438" s="528"/>
      <c r="K438" s="525"/>
      <c r="L438" s="531">
        <v>0</v>
      </c>
      <c r="M438" s="2"/>
    </row>
    <row r="439" spans="1:13" ht="15.75">
      <c r="A439" s="530"/>
      <c r="B439" s="526"/>
      <c r="C439" s="525"/>
      <c r="D439" s="525"/>
      <c r="E439" s="526"/>
      <c r="F439" s="526"/>
      <c r="G439" s="518"/>
      <c r="H439" s="525"/>
      <c r="I439" s="525"/>
      <c r="J439" s="528"/>
      <c r="K439" s="525"/>
      <c r="L439" s="531">
        <v>0</v>
      </c>
      <c r="M439" s="2"/>
    </row>
    <row r="440" spans="1:13" ht="15.75">
      <c r="A440" s="530"/>
      <c r="B440" s="526"/>
      <c r="C440" s="525"/>
      <c r="D440" s="525"/>
      <c r="E440" s="526"/>
      <c r="F440" s="526"/>
      <c r="G440" s="518"/>
      <c r="H440" s="525"/>
      <c r="I440" s="525"/>
      <c r="J440" s="528"/>
      <c r="K440" s="525"/>
      <c r="L440" s="531">
        <v>0</v>
      </c>
      <c r="M440" s="2"/>
    </row>
    <row r="441" spans="1:13" ht="15.75">
      <c r="A441" s="530"/>
      <c r="B441" s="526"/>
      <c r="C441" s="525"/>
      <c r="D441" s="525"/>
      <c r="E441" s="526"/>
      <c r="F441" s="526"/>
      <c r="G441" s="518"/>
      <c r="H441" s="525"/>
      <c r="I441" s="525"/>
      <c r="J441" s="528"/>
      <c r="K441" s="525"/>
      <c r="L441" s="531">
        <v>0</v>
      </c>
      <c r="M441" s="2"/>
    </row>
    <row r="442" spans="1:13" ht="15.75">
      <c r="A442" s="530"/>
      <c r="B442" s="526"/>
      <c r="C442" s="525"/>
      <c r="D442" s="525"/>
      <c r="E442" s="526"/>
      <c r="F442" s="526"/>
      <c r="G442" s="518"/>
      <c r="H442" s="525"/>
      <c r="I442" s="525"/>
      <c r="J442" s="528"/>
      <c r="K442" s="525"/>
      <c r="L442" s="531">
        <v>0</v>
      </c>
      <c r="M442" s="2"/>
    </row>
    <row r="443" spans="1:13" ht="15.75">
      <c r="A443" s="530"/>
      <c r="B443" s="526"/>
      <c r="C443" s="525"/>
      <c r="D443" s="525"/>
      <c r="E443" s="526"/>
      <c r="F443" s="526"/>
      <c r="G443" s="518"/>
      <c r="H443" s="525"/>
      <c r="I443" s="525"/>
      <c r="J443" s="528"/>
      <c r="K443" s="525"/>
      <c r="L443" s="531">
        <v>0</v>
      </c>
      <c r="M443" s="2"/>
    </row>
    <row r="444" spans="1:13" ht="15.75">
      <c r="A444" s="530"/>
      <c r="B444" s="526"/>
      <c r="C444" s="525"/>
      <c r="D444" s="525"/>
      <c r="E444" s="526"/>
      <c r="F444" s="526"/>
      <c r="G444" s="518"/>
      <c r="H444" s="525"/>
      <c r="I444" s="525"/>
      <c r="J444" s="528"/>
      <c r="K444" s="525"/>
      <c r="L444" s="531">
        <v>0</v>
      </c>
      <c r="M444" s="2"/>
    </row>
    <row r="445" spans="1:13" ht="15.75">
      <c r="A445" s="530"/>
      <c r="B445" s="526"/>
      <c r="C445" s="525"/>
      <c r="D445" s="525"/>
      <c r="E445" s="526"/>
      <c r="F445" s="526"/>
      <c r="G445" s="518"/>
      <c r="H445" s="525"/>
      <c r="I445" s="525"/>
      <c r="J445" s="528"/>
      <c r="K445" s="525"/>
      <c r="L445" s="531">
        <v>0</v>
      </c>
      <c r="M445" s="2"/>
    </row>
    <row r="446" spans="1:13" ht="15.75">
      <c r="A446" s="530"/>
      <c r="B446" s="526"/>
      <c r="C446" s="525"/>
      <c r="D446" s="525"/>
      <c r="E446" s="526"/>
      <c r="F446" s="526"/>
      <c r="G446" s="518"/>
      <c r="H446" s="525"/>
      <c r="I446" s="525"/>
      <c r="J446" s="528"/>
      <c r="K446" s="525"/>
      <c r="L446" s="531">
        <v>0</v>
      </c>
      <c r="M446" s="2"/>
    </row>
    <row r="447" spans="1:13" ht="15.75">
      <c r="A447" s="530"/>
      <c r="B447" s="526"/>
      <c r="C447" s="525"/>
      <c r="D447" s="525"/>
      <c r="E447" s="526"/>
      <c r="F447" s="526"/>
      <c r="G447" s="518"/>
      <c r="H447" s="525"/>
      <c r="I447" s="525"/>
      <c r="J447" s="528"/>
      <c r="K447" s="525"/>
      <c r="L447" s="531">
        <v>0</v>
      </c>
      <c r="M447" s="2"/>
    </row>
    <row r="448" spans="1:13" ht="15.75">
      <c r="A448" s="530"/>
      <c r="B448" s="526"/>
      <c r="C448" s="525"/>
      <c r="D448" s="525"/>
      <c r="E448" s="526"/>
      <c r="F448" s="526"/>
      <c r="G448" s="518"/>
      <c r="H448" s="525"/>
      <c r="I448" s="525"/>
      <c r="J448" s="528"/>
      <c r="K448" s="525"/>
      <c r="L448" s="531">
        <v>0</v>
      </c>
      <c r="M448" s="2"/>
    </row>
    <row r="449" spans="1:13" ht="15.75">
      <c r="A449" s="530"/>
      <c r="B449" s="526"/>
      <c r="C449" s="525"/>
      <c r="D449" s="525"/>
      <c r="E449" s="526"/>
      <c r="F449" s="526"/>
      <c r="G449" s="518"/>
      <c r="H449" s="525"/>
      <c r="I449" s="525"/>
      <c r="J449" s="528"/>
      <c r="K449" s="525"/>
      <c r="L449" s="531">
        <v>0</v>
      </c>
      <c r="M449" s="2"/>
    </row>
    <row r="450" spans="1:13" ht="15.75">
      <c r="A450" s="530"/>
      <c r="B450" s="526"/>
      <c r="C450" s="525"/>
      <c r="D450" s="525"/>
      <c r="E450" s="526"/>
      <c r="F450" s="526"/>
      <c r="G450" s="518"/>
      <c r="H450" s="525"/>
      <c r="I450" s="525"/>
      <c r="J450" s="528"/>
      <c r="K450" s="525"/>
      <c r="L450" s="531">
        <v>0</v>
      </c>
      <c r="M450" s="2"/>
    </row>
    <row r="451" spans="1:13" ht="15.75">
      <c r="A451" s="530"/>
      <c r="B451" s="526"/>
      <c r="C451" s="525"/>
      <c r="D451" s="525"/>
      <c r="E451" s="526"/>
      <c r="F451" s="526"/>
      <c r="G451" s="518"/>
      <c r="H451" s="525"/>
      <c r="I451" s="525"/>
      <c r="J451" s="528"/>
      <c r="K451" s="525"/>
      <c r="L451" s="531">
        <v>0</v>
      </c>
      <c r="M451" s="2"/>
    </row>
    <row r="452" spans="1:13" ht="15.75">
      <c r="A452" s="530"/>
      <c r="B452" s="526"/>
      <c r="C452" s="525"/>
      <c r="D452" s="525"/>
      <c r="E452" s="526"/>
      <c r="F452" s="526"/>
      <c r="G452" s="518"/>
      <c r="H452" s="525"/>
      <c r="I452" s="525"/>
      <c r="J452" s="528"/>
      <c r="K452" s="525"/>
      <c r="L452" s="531">
        <v>0</v>
      </c>
      <c r="M452" s="2"/>
    </row>
    <row r="453" spans="1:13" ht="15.75">
      <c r="A453" s="530"/>
      <c r="B453" s="526"/>
      <c r="C453" s="525"/>
      <c r="D453" s="525"/>
      <c r="E453" s="526"/>
      <c r="F453" s="526"/>
      <c r="G453" s="518"/>
      <c r="H453" s="525"/>
      <c r="I453" s="525"/>
      <c r="J453" s="528"/>
      <c r="K453" s="525"/>
      <c r="L453" s="531">
        <v>0</v>
      </c>
      <c r="M453" s="2"/>
    </row>
    <row r="454" spans="1:13" ht="15.75">
      <c r="A454" s="530"/>
      <c r="B454" s="526"/>
      <c r="C454" s="525"/>
      <c r="D454" s="525"/>
      <c r="E454" s="526"/>
      <c r="F454" s="526"/>
      <c r="G454" s="518"/>
      <c r="H454" s="525"/>
      <c r="I454" s="525"/>
      <c r="J454" s="528"/>
      <c r="K454" s="525"/>
      <c r="L454" s="531">
        <v>0</v>
      </c>
      <c r="M454" s="2"/>
    </row>
    <row r="455" spans="1:13" ht="15.75">
      <c r="A455" s="530"/>
      <c r="B455" s="526"/>
      <c r="C455" s="525"/>
      <c r="D455" s="525"/>
      <c r="E455" s="526"/>
      <c r="F455" s="526"/>
      <c r="G455" s="518"/>
      <c r="H455" s="525"/>
      <c r="I455" s="525"/>
      <c r="J455" s="528"/>
      <c r="K455" s="525"/>
      <c r="L455" s="531">
        <v>0</v>
      </c>
      <c r="M455" s="2"/>
    </row>
    <row r="456" spans="1:13" ht="15.75">
      <c r="A456" s="530"/>
      <c r="B456" s="526"/>
      <c r="C456" s="525"/>
      <c r="D456" s="525"/>
      <c r="E456" s="526"/>
      <c r="F456" s="526"/>
      <c r="G456" s="518"/>
      <c r="H456" s="525"/>
      <c r="I456" s="525"/>
      <c r="J456" s="528"/>
      <c r="K456" s="525"/>
      <c r="L456" s="531">
        <v>0</v>
      </c>
      <c r="M456" s="2"/>
    </row>
    <row r="457" spans="1:13" ht="15.75">
      <c r="A457" s="530"/>
      <c r="B457" s="526"/>
      <c r="C457" s="525"/>
      <c r="D457" s="525"/>
      <c r="E457" s="526"/>
      <c r="F457" s="526"/>
      <c r="G457" s="518"/>
      <c r="H457" s="525"/>
      <c r="I457" s="525"/>
      <c r="J457" s="528"/>
      <c r="K457" s="525"/>
      <c r="L457" s="531">
        <v>0</v>
      </c>
      <c r="M457" s="2"/>
    </row>
    <row r="458" spans="1:13" ht="15.75">
      <c r="A458" s="530"/>
      <c r="B458" s="526"/>
      <c r="C458" s="525"/>
      <c r="D458" s="525"/>
      <c r="E458" s="526"/>
      <c r="F458" s="526"/>
      <c r="G458" s="518"/>
      <c r="H458" s="525"/>
      <c r="I458" s="525"/>
      <c r="J458" s="528"/>
      <c r="K458" s="525"/>
      <c r="L458" s="531">
        <v>0</v>
      </c>
      <c r="M458" s="2"/>
    </row>
    <row r="459" spans="1:13" ht="15.75">
      <c r="A459" s="530"/>
      <c r="B459" s="526"/>
      <c r="C459" s="525"/>
      <c r="D459" s="525"/>
      <c r="E459" s="526"/>
      <c r="F459" s="526"/>
      <c r="G459" s="518"/>
      <c r="H459" s="525"/>
      <c r="I459" s="525"/>
      <c r="J459" s="528"/>
      <c r="K459" s="525"/>
      <c r="L459" s="531">
        <v>0</v>
      </c>
      <c r="M459" s="2"/>
    </row>
    <row r="460" spans="1:13" ht="15.75">
      <c r="A460" s="530"/>
      <c r="B460" s="526"/>
      <c r="C460" s="525"/>
      <c r="D460" s="525"/>
      <c r="E460" s="526"/>
      <c r="F460" s="526"/>
      <c r="G460" s="518"/>
      <c r="H460" s="525"/>
      <c r="I460" s="525"/>
      <c r="J460" s="528"/>
      <c r="K460" s="525"/>
      <c r="L460" s="531">
        <v>0</v>
      </c>
      <c r="M460" s="2"/>
    </row>
    <row r="461" spans="1:13" ht="15.75">
      <c r="A461" s="530"/>
      <c r="B461" s="526"/>
      <c r="C461" s="525"/>
      <c r="D461" s="525"/>
      <c r="E461" s="526"/>
      <c r="F461" s="526"/>
      <c r="G461" s="518"/>
      <c r="H461" s="525"/>
      <c r="I461" s="525"/>
      <c r="J461" s="528"/>
      <c r="K461" s="525"/>
      <c r="L461" s="531">
        <v>0</v>
      </c>
      <c r="M461" s="2"/>
    </row>
    <row r="462" spans="1:13" ht="15.75">
      <c r="A462" s="530"/>
      <c r="B462" s="526"/>
      <c r="C462" s="525"/>
      <c r="D462" s="525"/>
      <c r="E462" s="526"/>
      <c r="F462" s="526"/>
      <c r="G462" s="518"/>
      <c r="H462" s="525"/>
      <c r="I462" s="525"/>
      <c r="J462" s="528"/>
      <c r="K462" s="525"/>
      <c r="L462" s="531">
        <v>0</v>
      </c>
      <c r="M462" s="2"/>
    </row>
    <row r="463" spans="1:13" ht="15.75">
      <c r="A463" s="530"/>
      <c r="B463" s="526"/>
      <c r="C463" s="525"/>
      <c r="D463" s="525"/>
      <c r="E463" s="526"/>
      <c r="F463" s="526"/>
      <c r="G463" s="518"/>
      <c r="H463" s="525"/>
      <c r="I463" s="525"/>
      <c r="J463" s="528"/>
      <c r="K463" s="525"/>
      <c r="L463" s="531">
        <v>0</v>
      </c>
      <c r="M463" s="2"/>
    </row>
    <row r="464" spans="1:13" ht="15.75">
      <c r="A464" s="530"/>
      <c r="B464" s="526"/>
      <c r="C464" s="525"/>
      <c r="D464" s="525"/>
      <c r="E464" s="526"/>
      <c r="F464" s="526"/>
      <c r="G464" s="518"/>
      <c r="H464" s="525"/>
      <c r="I464" s="525"/>
      <c r="J464" s="528"/>
      <c r="K464" s="525"/>
      <c r="L464" s="531">
        <v>0</v>
      </c>
      <c r="M464" s="2"/>
    </row>
    <row r="465" spans="1:13" ht="15.75">
      <c r="A465" s="530"/>
      <c r="B465" s="526"/>
      <c r="C465" s="525"/>
      <c r="D465" s="525"/>
      <c r="E465" s="526"/>
      <c r="F465" s="526"/>
      <c r="G465" s="518"/>
      <c r="H465" s="525"/>
      <c r="I465" s="525"/>
      <c r="J465" s="528"/>
      <c r="K465" s="525"/>
      <c r="L465" s="531">
        <v>0</v>
      </c>
      <c r="M465" s="2"/>
    </row>
    <row r="466" spans="1:13" ht="15.75">
      <c r="A466" s="530"/>
      <c r="B466" s="526"/>
      <c r="C466" s="525"/>
      <c r="D466" s="525"/>
      <c r="E466" s="526"/>
      <c r="F466" s="526"/>
      <c r="G466" s="518"/>
      <c r="H466" s="525"/>
      <c r="I466" s="525"/>
      <c r="J466" s="528"/>
      <c r="K466" s="525"/>
      <c r="L466" s="531">
        <v>0</v>
      </c>
      <c r="M466" s="2"/>
    </row>
    <row r="467" spans="1:13" ht="15.75">
      <c r="A467" s="530"/>
      <c r="B467" s="526"/>
      <c r="C467" s="525"/>
      <c r="D467" s="525"/>
      <c r="E467" s="526"/>
      <c r="F467" s="526"/>
      <c r="G467" s="518"/>
      <c r="H467" s="525"/>
      <c r="I467" s="525"/>
      <c r="J467" s="528"/>
      <c r="K467" s="525"/>
      <c r="L467" s="531">
        <v>0</v>
      </c>
      <c r="M467" s="2"/>
    </row>
    <row r="468" spans="1:13" ht="15.75">
      <c r="A468" s="530"/>
      <c r="B468" s="526"/>
      <c r="C468" s="525"/>
      <c r="D468" s="525"/>
      <c r="E468" s="526"/>
      <c r="F468" s="526"/>
      <c r="G468" s="518"/>
      <c r="H468" s="525"/>
      <c r="I468" s="525"/>
      <c r="J468" s="528"/>
      <c r="K468" s="525"/>
      <c r="L468" s="531">
        <v>0</v>
      </c>
      <c r="M468" s="2"/>
    </row>
    <row r="469" spans="1:13" ht="15.75">
      <c r="A469" s="530"/>
      <c r="B469" s="526"/>
      <c r="C469" s="525"/>
      <c r="D469" s="525"/>
      <c r="E469" s="526"/>
      <c r="F469" s="526"/>
      <c r="G469" s="518"/>
      <c r="H469" s="525"/>
      <c r="I469" s="525"/>
      <c r="J469" s="528"/>
      <c r="K469" s="525"/>
      <c r="L469" s="531">
        <v>0</v>
      </c>
      <c r="M469" s="2"/>
    </row>
    <row r="470" spans="1:13" ht="15.75">
      <c r="A470" s="530"/>
      <c r="B470" s="526"/>
      <c r="C470" s="525"/>
      <c r="D470" s="525"/>
      <c r="E470" s="526"/>
      <c r="F470" s="526"/>
      <c r="G470" s="518"/>
      <c r="H470" s="525"/>
      <c r="I470" s="525"/>
      <c r="J470" s="528"/>
      <c r="K470" s="525"/>
      <c r="L470" s="531">
        <v>0</v>
      </c>
      <c r="M470" s="2"/>
    </row>
    <row r="471" spans="1:13" ht="15.75">
      <c r="A471" s="530"/>
      <c r="B471" s="526"/>
      <c r="C471" s="525"/>
      <c r="D471" s="525"/>
      <c r="E471" s="526"/>
      <c r="F471" s="526"/>
      <c r="G471" s="518"/>
      <c r="H471" s="525"/>
      <c r="I471" s="525"/>
      <c r="J471" s="528"/>
      <c r="K471" s="525"/>
      <c r="L471" s="531">
        <v>0</v>
      </c>
      <c r="M471" s="2"/>
    </row>
    <row r="472" spans="1:13" ht="15.75">
      <c r="A472" s="530"/>
      <c r="B472" s="526"/>
      <c r="C472" s="525"/>
      <c r="D472" s="525"/>
      <c r="E472" s="526"/>
      <c r="F472" s="526"/>
      <c r="G472" s="518"/>
      <c r="H472" s="525"/>
      <c r="I472" s="525"/>
      <c r="J472" s="528"/>
      <c r="K472" s="525"/>
      <c r="L472" s="531">
        <v>0</v>
      </c>
      <c r="M472" s="2"/>
    </row>
    <row r="473" spans="1:13" ht="15.75">
      <c r="A473" s="530"/>
      <c r="B473" s="526"/>
      <c r="C473" s="525"/>
      <c r="D473" s="525"/>
      <c r="E473" s="526"/>
      <c r="F473" s="526"/>
      <c r="G473" s="518"/>
      <c r="H473" s="525"/>
      <c r="I473" s="525"/>
      <c r="J473" s="528"/>
      <c r="K473" s="525"/>
      <c r="L473" s="531">
        <v>0</v>
      </c>
      <c r="M473" s="2"/>
    </row>
    <row r="474" spans="1:13" ht="15.75">
      <c r="A474" s="530"/>
      <c r="B474" s="526"/>
      <c r="C474" s="525"/>
      <c r="D474" s="525"/>
      <c r="E474" s="526"/>
      <c r="F474" s="526"/>
      <c r="G474" s="518"/>
      <c r="H474" s="525"/>
      <c r="I474" s="525"/>
      <c r="J474" s="528"/>
      <c r="K474" s="525"/>
      <c r="L474" s="531">
        <v>0</v>
      </c>
      <c r="M474" s="2"/>
    </row>
    <row r="475" spans="1:13" ht="15.75">
      <c r="A475" s="530"/>
      <c r="B475" s="526"/>
      <c r="C475" s="525"/>
      <c r="D475" s="525"/>
      <c r="E475" s="526"/>
      <c r="F475" s="526"/>
      <c r="G475" s="518"/>
      <c r="H475" s="525"/>
      <c r="I475" s="525"/>
      <c r="J475" s="528"/>
      <c r="K475" s="525"/>
      <c r="L475" s="531">
        <v>0</v>
      </c>
      <c r="M475" s="2"/>
    </row>
    <row r="476" spans="1:13" ht="15.75">
      <c r="A476" s="530"/>
      <c r="B476" s="526"/>
      <c r="C476" s="525"/>
      <c r="D476" s="525"/>
      <c r="E476" s="526"/>
      <c r="F476" s="526"/>
      <c r="G476" s="518"/>
      <c r="H476" s="525"/>
      <c r="I476" s="525"/>
      <c r="J476" s="528"/>
      <c r="K476" s="525"/>
      <c r="L476" s="531">
        <v>0</v>
      </c>
      <c r="M476" s="2"/>
    </row>
    <row r="477" spans="1:13" ht="15.75">
      <c r="A477" s="530"/>
      <c r="B477" s="526"/>
      <c r="C477" s="525"/>
      <c r="D477" s="525"/>
      <c r="E477" s="526"/>
      <c r="F477" s="526"/>
      <c r="G477" s="518"/>
      <c r="H477" s="525"/>
      <c r="I477" s="525"/>
      <c r="J477" s="528"/>
      <c r="K477" s="525"/>
      <c r="L477" s="531">
        <v>0</v>
      </c>
      <c r="M477" s="2"/>
    </row>
    <row r="478" spans="1:13" ht="15.75">
      <c r="A478" s="530"/>
      <c r="B478" s="526"/>
      <c r="C478" s="525"/>
      <c r="D478" s="525"/>
      <c r="E478" s="526"/>
      <c r="F478" s="526"/>
      <c r="G478" s="518"/>
      <c r="H478" s="525"/>
      <c r="I478" s="525"/>
      <c r="J478" s="528"/>
      <c r="K478" s="525"/>
      <c r="L478" s="531">
        <v>0</v>
      </c>
      <c r="M478" s="2"/>
    </row>
    <row r="479" spans="1:13" ht="15.75">
      <c r="A479" s="530"/>
      <c r="B479" s="526"/>
      <c r="C479" s="525"/>
      <c r="D479" s="525"/>
      <c r="E479" s="526"/>
      <c r="F479" s="526"/>
      <c r="G479" s="518"/>
      <c r="H479" s="525"/>
      <c r="I479" s="525"/>
      <c r="J479" s="528"/>
      <c r="K479" s="525"/>
      <c r="L479" s="531">
        <v>0</v>
      </c>
      <c r="M479" s="2"/>
    </row>
    <row r="480" spans="1:13" ht="15.75">
      <c r="A480" s="530"/>
      <c r="B480" s="526"/>
      <c r="C480" s="525"/>
      <c r="D480" s="525"/>
      <c r="E480" s="526"/>
      <c r="F480" s="526"/>
      <c r="G480" s="518"/>
      <c r="H480" s="525"/>
      <c r="I480" s="525"/>
      <c r="J480" s="528"/>
      <c r="K480" s="525"/>
      <c r="L480" s="531">
        <v>0</v>
      </c>
      <c r="M480" s="2"/>
    </row>
    <row r="481" spans="1:13" ht="15.75">
      <c r="A481" s="530"/>
      <c r="B481" s="526"/>
      <c r="C481" s="525"/>
      <c r="D481" s="525"/>
      <c r="E481" s="526"/>
      <c r="F481" s="526"/>
      <c r="G481" s="518"/>
      <c r="H481" s="525"/>
      <c r="I481" s="525"/>
      <c r="J481" s="528"/>
      <c r="K481" s="525"/>
      <c r="L481" s="531">
        <v>0</v>
      </c>
      <c r="M481" s="2"/>
    </row>
    <row r="482" spans="1:13" ht="15.75">
      <c r="A482" s="530"/>
      <c r="B482" s="526"/>
      <c r="C482" s="525"/>
      <c r="D482" s="525"/>
      <c r="E482" s="526"/>
      <c r="F482" s="526"/>
      <c r="G482" s="518"/>
      <c r="H482" s="525"/>
      <c r="I482" s="525"/>
      <c r="J482" s="528"/>
      <c r="K482" s="525"/>
      <c r="L482" s="531">
        <v>0</v>
      </c>
      <c r="M482" s="2"/>
    </row>
    <row r="483" spans="1:13" ht="15.75">
      <c r="A483" s="530"/>
      <c r="B483" s="526"/>
      <c r="C483" s="525"/>
      <c r="D483" s="525"/>
      <c r="E483" s="526"/>
      <c r="F483" s="526"/>
      <c r="G483" s="518"/>
      <c r="H483" s="525"/>
      <c r="I483" s="525"/>
      <c r="J483" s="528"/>
      <c r="K483" s="525"/>
      <c r="L483" s="531">
        <v>0</v>
      </c>
      <c r="M483" s="2"/>
    </row>
    <row r="484" spans="1:13" ht="15.75">
      <c r="A484" s="530"/>
      <c r="B484" s="526"/>
      <c r="C484" s="525"/>
      <c r="D484" s="525"/>
      <c r="E484" s="526"/>
      <c r="F484" s="526"/>
      <c r="G484" s="518"/>
      <c r="H484" s="525"/>
      <c r="I484" s="525"/>
      <c r="J484" s="528"/>
      <c r="K484" s="525"/>
      <c r="L484" s="531">
        <v>0</v>
      </c>
      <c r="M484" s="2"/>
    </row>
    <row r="485" spans="1:13" ht="15.75">
      <c r="A485" s="530"/>
      <c r="B485" s="526"/>
      <c r="C485" s="525"/>
      <c r="D485" s="525"/>
      <c r="E485" s="526"/>
      <c r="F485" s="526"/>
      <c r="G485" s="518"/>
      <c r="H485" s="525"/>
      <c r="I485" s="525"/>
      <c r="J485" s="528"/>
      <c r="K485" s="525"/>
      <c r="L485" s="531">
        <v>0</v>
      </c>
      <c r="M485" s="2"/>
    </row>
    <row r="486" spans="1:13" ht="15.75">
      <c r="A486" s="530"/>
      <c r="B486" s="526"/>
      <c r="C486" s="525"/>
      <c r="D486" s="525"/>
      <c r="E486" s="526"/>
      <c r="F486" s="526"/>
      <c r="G486" s="518"/>
      <c r="H486" s="525"/>
      <c r="I486" s="525"/>
      <c r="J486" s="528"/>
      <c r="K486" s="525"/>
      <c r="L486" s="531">
        <v>0</v>
      </c>
      <c r="M486" s="2"/>
    </row>
    <row r="487" spans="1:13" ht="15.75">
      <c r="A487" s="530"/>
      <c r="B487" s="526"/>
      <c r="C487" s="525"/>
      <c r="D487" s="525"/>
      <c r="E487" s="526"/>
      <c r="F487" s="526"/>
      <c r="G487" s="518"/>
      <c r="H487" s="525"/>
      <c r="I487" s="525"/>
      <c r="J487" s="528"/>
      <c r="K487" s="525"/>
      <c r="L487" s="531">
        <v>0</v>
      </c>
      <c r="M487" s="2"/>
    </row>
    <row r="488" spans="1:13" ht="15.75">
      <c r="A488" s="530"/>
      <c r="B488" s="526"/>
      <c r="C488" s="525"/>
      <c r="D488" s="525"/>
      <c r="E488" s="526"/>
      <c r="F488" s="526"/>
      <c r="G488" s="518"/>
      <c r="H488" s="525"/>
      <c r="I488" s="525"/>
      <c r="J488" s="528"/>
      <c r="K488" s="525"/>
      <c r="L488" s="531">
        <v>0</v>
      </c>
      <c r="M488" s="2"/>
    </row>
    <row r="489" spans="1:13" ht="15.75">
      <c r="A489" s="530"/>
      <c r="B489" s="526"/>
      <c r="C489" s="525"/>
      <c r="D489" s="525"/>
      <c r="E489" s="526"/>
      <c r="F489" s="526"/>
      <c r="G489" s="518"/>
      <c r="H489" s="525"/>
      <c r="I489" s="525"/>
      <c r="J489" s="528"/>
      <c r="K489" s="525"/>
      <c r="L489" s="531">
        <v>0</v>
      </c>
      <c r="M489" s="2"/>
    </row>
    <row r="490" spans="1:13" ht="15.75">
      <c r="A490" s="530"/>
      <c r="B490" s="526"/>
      <c r="C490" s="525"/>
      <c r="D490" s="525"/>
      <c r="E490" s="526"/>
      <c r="F490" s="526"/>
      <c r="G490" s="518"/>
      <c r="H490" s="525"/>
      <c r="I490" s="525"/>
      <c r="J490" s="528"/>
      <c r="K490" s="525"/>
      <c r="L490" s="531">
        <v>0</v>
      </c>
      <c r="M490" s="2"/>
    </row>
    <row r="491" spans="1:13" ht="15.75">
      <c r="A491" s="530"/>
      <c r="B491" s="526"/>
      <c r="C491" s="525"/>
      <c r="D491" s="525"/>
      <c r="E491" s="526"/>
      <c r="F491" s="526"/>
      <c r="G491" s="518"/>
      <c r="H491" s="525"/>
      <c r="I491" s="525"/>
      <c r="J491" s="528"/>
      <c r="K491" s="525"/>
      <c r="L491" s="531">
        <v>0</v>
      </c>
      <c r="M491" s="2"/>
    </row>
    <row r="492" spans="1:13" ht="15.75">
      <c r="A492" s="530"/>
      <c r="B492" s="526"/>
      <c r="C492" s="525"/>
      <c r="D492" s="525"/>
      <c r="E492" s="526"/>
      <c r="F492" s="526"/>
      <c r="G492" s="518"/>
      <c r="H492" s="525"/>
      <c r="I492" s="525"/>
      <c r="J492" s="528"/>
      <c r="K492" s="525"/>
      <c r="L492" s="531">
        <v>0</v>
      </c>
      <c r="M492" s="2"/>
    </row>
    <row r="493" spans="1:13" ht="15.75">
      <c r="A493" s="530"/>
      <c r="B493" s="526"/>
      <c r="C493" s="525"/>
      <c r="D493" s="525"/>
      <c r="E493" s="526"/>
      <c r="F493" s="526"/>
      <c r="G493" s="518"/>
      <c r="H493" s="525"/>
      <c r="I493" s="525"/>
      <c r="J493" s="528"/>
      <c r="K493" s="525"/>
      <c r="L493" s="531">
        <v>0</v>
      </c>
      <c r="M493" s="2"/>
    </row>
    <row r="494" spans="1:13" ht="15.75">
      <c r="A494" s="530"/>
      <c r="B494" s="526"/>
      <c r="C494" s="525"/>
      <c r="D494" s="525"/>
      <c r="E494" s="526"/>
      <c r="F494" s="526"/>
      <c r="G494" s="518"/>
      <c r="H494" s="525"/>
      <c r="I494" s="525"/>
      <c r="J494" s="528"/>
      <c r="K494" s="525"/>
      <c r="L494" s="531">
        <v>0</v>
      </c>
      <c r="M494" s="2"/>
    </row>
    <row r="495" spans="1:13" ht="15.75">
      <c r="A495" s="530"/>
      <c r="B495" s="526"/>
      <c r="C495" s="525"/>
      <c r="D495" s="525"/>
      <c r="E495" s="526"/>
      <c r="F495" s="526"/>
      <c r="G495" s="518"/>
      <c r="H495" s="525"/>
      <c r="I495" s="525"/>
      <c r="J495" s="528"/>
      <c r="K495" s="525"/>
      <c r="L495" s="531">
        <v>0</v>
      </c>
      <c r="M495" s="2"/>
    </row>
    <row r="496" spans="1:13" ht="15.75">
      <c r="A496" s="530"/>
      <c r="B496" s="526"/>
      <c r="C496" s="525"/>
      <c r="D496" s="525"/>
      <c r="E496" s="526"/>
      <c r="F496" s="526"/>
      <c r="G496" s="518"/>
      <c r="H496" s="525"/>
      <c r="I496" s="525"/>
      <c r="J496" s="528"/>
      <c r="K496" s="525"/>
      <c r="L496" s="531">
        <v>0</v>
      </c>
      <c r="M496" s="2"/>
    </row>
    <row r="497" spans="1:13" ht="15.75">
      <c r="A497" s="530"/>
      <c r="B497" s="526"/>
      <c r="C497" s="525"/>
      <c r="D497" s="525"/>
      <c r="E497" s="526"/>
      <c r="F497" s="526"/>
      <c r="G497" s="518"/>
      <c r="H497" s="525"/>
      <c r="I497" s="525"/>
      <c r="J497" s="528"/>
      <c r="K497" s="525"/>
      <c r="L497" s="531">
        <v>0</v>
      </c>
      <c r="M497" s="2"/>
    </row>
    <row r="498" spans="1:13" ht="15.75">
      <c r="A498" s="530"/>
      <c r="B498" s="526"/>
      <c r="C498" s="525"/>
      <c r="D498" s="525"/>
      <c r="E498" s="526"/>
      <c r="F498" s="526"/>
      <c r="G498" s="518"/>
      <c r="H498" s="525"/>
      <c r="I498" s="525"/>
      <c r="J498" s="528"/>
      <c r="K498" s="525"/>
      <c r="L498" s="531">
        <v>0</v>
      </c>
      <c r="M498" s="2"/>
    </row>
    <row r="499" spans="1:13" ht="15.75">
      <c r="A499" s="530"/>
      <c r="B499" s="526"/>
      <c r="C499" s="525"/>
      <c r="D499" s="525"/>
      <c r="E499" s="526"/>
      <c r="F499" s="526"/>
      <c r="G499" s="518"/>
      <c r="H499" s="525"/>
      <c r="I499" s="525"/>
      <c r="J499" s="528"/>
      <c r="K499" s="525"/>
      <c r="L499" s="531">
        <v>0</v>
      </c>
      <c r="M499" s="2"/>
    </row>
    <row r="500" spans="1:13" ht="15.75">
      <c r="A500" s="530"/>
      <c r="B500" s="526"/>
      <c r="C500" s="525"/>
      <c r="D500" s="525"/>
      <c r="E500" s="526"/>
      <c r="F500" s="526"/>
      <c r="G500" s="518"/>
      <c r="H500" s="525"/>
      <c r="I500" s="525"/>
      <c r="J500" s="528"/>
      <c r="K500" s="525"/>
      <c r="L500" s="531">
        <v>0</v>
      </c>
      <c r="M500" s="2"/>
    </row>
    <row r="501" spans="1:13" ht="15.75">
      <c r="A501" s="530"/>
      <c r="B501" s="526"/>
      <c r="C501" s="525"/>
      <c r="D501" s="525"/>
      <c r="E501" s="526"/>
      <c r="F501" s="526"/>
      <c r="G501" s="518"/>
      <c r="H501" s="525"/>
      <c r="I501" s="525"/>
      <c r="J501" s="528"/>
      <c r="K501" s="525"/>
      <c r="L501" s="531">
        <v>0</v>
      </c>
      <c r="M501" s="2"/>
    </row>
    <row r="502" spans="1:13" ht="15.75">
      <c r="A502" s="530"/>
      <c r="B502" s="526"/>
      <c r="C502" s="525"/>
      <c r="D502" s="525"/>
      <c r="E502" s="526"/>
      <c r="F502" s="526"/>
      <c r="G502" s="518"/>
      <c r="H502" s="525"/>
      <c r="I502" s="525"/>
      <c r="J502" s="528"/>
      <c r="K502" s="525"/>
      <c r="L502" s="531">
        <v>0</v>
      </c>
      <c r="M502" s="2"/>
    </row>
    <row r="503" spans="1:13" ht="15.75">
      <c r="A503" s="530"/>
      <c r="B503" s="526"/>
      <c r="C503" s="525"/>
      <c r="D503" s="525"/>
      <c r="E503" s="526"/>
      <c r="F503" s="526"/>
      <c r="G503" s="518"/>
      <c r="H503" s="525"/>
      <c r="I503" s="525"/>
      <c r="J503" s="528"/>
      <c r="K503" s="525"/>
      <c r="L503" s="531">
        <v>0</v>
      </c>
      <c r="M503" s="2"/>
    </row>
    <row r="504" spans="1:13" ht="15.75">
      <c r="A504" s="530"/>
      <c r="B504" s="526"/>
      <c r="C504" s="525"/>
      <c r="D504" s="525"/>
      <c r="E504" s="526"/>
      <c r="F504" s="526"/>
      <c r="G504" s="518"/>
      <c r="H504" s="525"/>
      <c r="I504" s="525"/>
      <c r="J504" s="528"/>
      <c r="K504" s="525"/>
      <c r="L504" s="531">
        <v>0</v>
      </c>
      <c r="M504" s="2"/>
    </row>
    <row r="505" spans="1:13" ht="15.75">
      <c r="A505" s="530"/>
      <c r="B505" s="526"/>
      <c r="C505" s="525"/>
      <c r="D505" s="525"/>
      <c r="E505" s="526"/>
      <c r="F505" s="526"/>
      <c r="G505" s="518"/>
      <c r="H505" s="525"/>
      <c r="I505" s="525"/>
      <c r="J505" s="528"/>
      <c r="K505" s="525"/>
      <c r="L505" s="531">
        <v>0</v>
      </c>
      <c r="M505" s="2"/>
    </row>
    <row r="506" spans="1:13" ht="15.75">
      <c r="A506" s="530"/>
      <c r="B506" s="526"/>
      <c r="C506" s="525"/>
      <c r="D506" s="525"/>
      <c r="E506" s="526"/>
      <c r="F506" s="526"/>
      <c r="G506" s="518"/>
      <c r="H506" s="525"/>
      <c r="I506" s="525"/>
      <c r="J506" s="528"/>
      <c r="K506" s="525"/>
      <c r="L506" s="531">
        <v>0</v>
      </c>
      <c r="M506" s="2"/>
    </row>
    <row r="507" spans="1:13" ht="15.75">
      <c r="A507" s="530"/>
      <c r="B507" s="526"/>
      <c r="C507" s="525"/>
      <c r="D507" s="525"/>
      <c r="E507" s="526"/>
      <c r="F507" s="526"/>
      <c r="G507" s="518"/>
      <c r="H507" s="525"/>
      <c r="I507" s="525"/>
      <c r="J507" s="528"/>
      <c r="K507" s="525"/>
      <c r="L507" s="531">
        <v>0</v>
      </c>
      <c r="M507" s="2"/>
    </row>
    <row r="508" spans="1:13" ht="15.75">
      <c r="A508" s="530"/>
      <c r="B508" s="526"/>
      <c r="C508" s="525"/>
      <c r="D508" s="525"/>
      <c r="E508" s="526"/>
      <c r="F508" s="526"/>
      <c r="G508" s="518"/>
      <c r="H508" s="525"/>
      <c r="I508" s="525"/>
      <c r="J508" s="528"/>
      <c r="K508" s="525"/>
      <c r="L508" s="531">
        <v>0</v>
      </c>
      <c r="M508" s="2"/>
    </row>
    <row r="509" spans="1:13" ht="15.75">
      <c r="A509" s="530"/>
      <c r="B509" s="526"/>
      <c r="C509" s="525"/>
      <c r="D509" s="525"/>
      <c r="E509" s="526"/>
      <c r="F509" s="526"/>
      <c r="G509" s="518"/>
      <c r="H509" s="525"/>
      <c r="I509" s="525"/>
      <c r="J509" s="528"/>
      <c r="K509" s="525"/>
      <c r="L509" s="531">
        <v>0</v>
      </c>
      <c r="M509" s="2"/>
    </row>
    <row r="510" spans="1:13" ht="15.75">
      <c r="A510" s="530"/>
      <c r="B510" s="526"/>
      <c r="C510" s="525"/>
      <c r="D510" s="525"/>
      <c r="E510" s="526"/>
      <c r="F510" s="526"/>
      <c r="G510" s="518"/>
      <c r="H510" s="525"/>
      <c r="I510" s="525"/>
      <c r="J510" s="528"/>
      <c r="K510" s="525"/>
      <c r="L510" s="531">
        <v>0</v>
      </c>
      <c r="M510" s="2"/>
    </row>
    <row r="511" spans="1:13" ht="15.75">
      <c r="A511" s="530"/>
      <c r="B511" s="526"/>
      <c r="C511" s="525"/>
      <c r="D511" s="525"/>
      <c r="E511" s="526"/>
      <c r="F511" s="526"/>
      <c r="G511" s="518"/>
      <c r="H511" s="525"/>
      <c r="I511" s="525"/>
      <c r="J511" s="528"/>
      <c r="K511" s="525"/>
      <c r="L511" s="531">
        <v>0</v>
      </c>
      <c r="M511" s="2"/>
    </row>
    <row r="512" spans="1:13" ht="15.75">
      <c r="A512" s="530"/>
      <c r="B512" s="526"/>
      <c r="C512" s="525"/>
      <c r="D512" s="525"/>
      <c r="E512" s="526"/>
      <c r="F512" s="526"/>
      <c r="G512" s="518"/>
      <c r="H512" s="525"/>
      <c r="I512" s="525"/>
      <c r="J512" s="528"/>
      <c r="K512" s="525"/>
      <c r="L512" s="531">
        <v>0</v>
      </c>
      <c r="M512" s="2"/>
    </row>
    <row r="513" spans="1:13" ht="15.75">
      <c r="A513" s="530"/>
      <c r="B513" s="526"/>
      <c r="C513" s="525"/>
      <c r="D513" s="525"/>
      <c r="E513" s="526"/>
      <c r="F513" s="526"/>
      <c r="G513" s="518"/>
      <c r="H513" s="525"/>
      <c r="I513" s="525"/>
      <c r="J513" s="528"/>
      <c r="K513" s="525"/>
      <c r="L513" s="531">
        <v>0</v>
      </c>
      <c r="M513" s="2"/>
    </row>
    <row r="514" spans="1:13" ht="15.75">
      <c r="A514" s="530"/>
      <c r="B514" s="526"/>
      <c r="C514" s="525"/>
      <c r="D514" s="525"/>
      <c r="E514" s="526"/>
      <c r="F514" s="526"/>
      <c r="G514" s="518"/>
      <c r="H514" s="525"/>
      <c r="I514" s="525"/>
      <c r="J514" s="528"/>
      <c r="K514" s="525"/>
      <c r="L514" s="531">
        <v>0</v>
      </c>
      <c r="M514" s="2"/>
    </row>
    <row r="515" spans="1:13" ht="15.75">
      <c r="A515" s="530"/>
      <c r="B515" s="526"/>
      <c r="C515" s="525"/>
      <c r="D515" s="525"/>
      <c r="E515" s="526"/>
      <c r="F515" s="526"/>
      <c r="G515" s="518"/>
      <c r="H515" s="525"/>
      <c r="I515" s="525"/>
      <c r="J515" s="528"/>
      <c r="K515" s="525"/>
      <c r="L515" s="531">
        <v>0</v>
      </c>
      <c r="M515" s="2"/>
    </row>
    <row r="516" spans="1:13" ht="15.75">
      <c r="A516" s="530"/>
      <c r="B516" s="526"/>
      <c r="C516" s="525"/>
      <c r="D516" s="525"/>
      <c r="E516" s="526"/>
      <c r="F516" s="526"/>
      <c r="G516" s="518"/>
      <c r="H516" s="525"/>
      <c r="I516" s="525"/>
      <c r="J516" s="528"/>
      <c r="K516" s="525"/>
      <c r="L516" s="531">
        <v>0</v>
      </c>
      <c r="M516" s="2"/>
    </row>
    <row r="517" spans="1:13" ht="15.75">
      <c r="A517" s="530"/>
      <c r="B517" s="526"/>
      <c r="C517" s="525"/>
      <c r="D517" s="525"/>
      <c r="E517" s="526"/>
      <c r="F517" s="526"/>
      <c r="G517" s="518"/>
      <c r="H517" s="525"/>
      <c r="I517" s="525"/>
      <c r="J517" s="528"/>
      <c r="K517" s="525"/>
      <c r="L517" s="531">
        <v>0</v>
      </c>
      <c r="M517" s="2"/>
    </row>
    <row r="518" spans="1:13">
      <c r="D518" s="533"/>
    </row>
    <row r="519" spans="1:13">
      <c r="D519" s="533"/>
    </row>
    <row r="520" spans="1:13">
      <c r="D520" s="533"/>
    </row>
    <row r="521" spans="1:13">
      <c r="D521" s="533"/>
    </row>
    <row r="522" spans="1:13">
      <c r="D522" s="533"/>
    </row>
    <row r="523" spans="1:13">
      <c r="A523" s="536"/>
      <c r="B523" s="2"/>
      <c r="C523" s="2"/>
      <c r="D523" s="533"/>
      <c r="E523" s="537"/>
      <c r="F523" s="2"/>
      <c r="G523" s="2"/>
      <c r="H523" s="537"/>
      <c r="I523" s="2"/>
      <c r="J523" s="2"/>
      <c r="K523" s="538"/>
      <c r="L523" s="2"/>
      <c r="M523" s="2"/>
    </row>
    <row r="524" spans="1:13">
      <c r="A524" s="536"/>
      <c r="B524" s="2"/>
      <c r="C524" s="2"/>
      <c r="D524" s="533"/>
      <c r="E524" s="537"/>
      <c r="F524" s="2"/>
      <c r="G524" s="2"/>
      <c r="H524" s="537"/>
      <c r="I524" s="2"/>
      <c r="J524" s="2"/>
      <c r="K524" s="538"/>
      <c r="L524" s="2"/>
      <c r="M524" s="2"/>
    </row>
    <row r="525" spans="1:13">
      <c r="A525" s="536"/>
      <c r="B525" s="2"/>
      <c r="C525" s="2"/>
      <c r="D525" s="533"/>
      <c r="E525" s="537"/>
      <c r="F525" s="2"/>
      <c r="G525" s="2"/>
      <c r="H525" s="537"/>
      <c r="I525" s="2"/>
      <c r="J525" s="2"/>
      <c r="K525" s="538"/>
      <c r="L525" s="2"/>
      <c r="M525" s="2"/>
    </row>
    <row r="526" spans="1:13">
      <c r="A526" s="536"/>
      <c r="B526" s="2"/>
      <c r="C526" s="2"/>
      <c r="D526" s="533"/>
      <c r="E526" s="537"/>
      <c r="F526" s="2"/>
      <c r="G526" s="2"/>
      <c r="H526" s="537"/>
      <c r="I526" s="2"/>
      <c r="J526" s="2"/>
      <c r="K526" s="538"/>
      <c r="L526" s="2"/>
      <c r="M526" s="2"/>
    </row>
    <row r="527" spans="1:13">
      <c r="A527" s="536"/>
      <c r="B527" s="2"/>
      <c r="C527" s="2"/>
      <c r="D527" s="533"/>
      <c r="E527" s="537"/>
      <c r="F527" s="2"/>
      <c r="G527" s="2"/>
      <c r="H527" s="537"/>
      <c r="I527" s="2"/>
      <c r="J527" s="2"/>
      <c r="K527" s="538"/>
      <c r="L527" s="2"/>
      <c r="M527" s="2"/>
    </row>
    <row r="528" spans="1:13">
      <c r="A528" s="536"/>
      <c r="B528" s="2"/>
      <c r="C528" s="2"/>
      <c r="D528" s="533"/>
      <c r="E528" s="537"/>
      <c r="F528" s="2"/>
      <c r="G528" s="2"/>
      <c r="H528" s="537"/>
      <c r="I528" s="2"/>
      <c r="J528" s="2"/>
      <c r="K528" s="538"/>
      <c r="L528" s="2"/>
      <c r="M528" s="2"/>
    </row>
    <row r="529" spans="1:13">
      <c r="A529" s="536"/>
      <c r="B529" s="2"/>
      <c r="C529" s="2"/>
      <c r="D529" s="533"/>
      <c r="E529" s="537"/>
      <c r="F529" s="2"/>
      <c r="G529" s="2"/>
      <c r="H529" s="537"/>
      <c r="I529" s="2"/>
      <c r="J529" s="2"/>
      <c r="K529" s="538"/>
      <c r="L529" s="2"/>
      <c r="M529" s="2"/>
    </row>
    <row r="530" spans="1:13">
      <c r="A530" s="536"/>
      <c r="B530" s="2"/>
      <c r="C530" s="2"/>
      <c r="D530" s="533"/>
      <c r="E530" s="537"/>
      <c r="F530" s="2"/>
      <c r="G530" s="2"/>
      <c r="H530" s="537"/>
      <c r="I530" s="2"/>
      <c r="J530" s="2"/>
      <c r="K530" s="538"/>
      <c r="L530" s="2"/>
      <c r="M530" s="2"/>
    </row>
    <row r="531" spans="1:13">
      <c r="A531" s="536"/>
      <c r="B531" s="2"/>
      <c r="C531" s="2"/>
      <c r="D531" s="533"/>
      <c r="E531" s="537"/>
      <c r="F531" s="2"/>
      <c r="G531" s="2"/>
      <c r="H531" s="537"/>
      <c r="I531" s="2"/>
      <c r="J531" s="2"/>
      <c r="K531" s="538"/>
      <c r="L531" s="2"/>
      <c r="M531" s="2"/>
    </row>
    <row r="532" spans="1:13">
      <c r="A532" s="536"/>
      <c r="B532" s="2"/>
      <c r="C532" s="2"/>
      <c r="D532" s="533"/>
      <c r="E532" s="537"/>
      <c r="F532" s="2"/>
      <c r="G532" s="2"/>
      <c r="H532" s="537"/>
      <c r="I532" s="2"/>
      <c r="J532" s="2"/>
      <c r="K532" s="538"/>
      <c r="L532" s="2"/>
      <c r="M532" s="2"/>
    </row>
    <row r="533" spans="1:13">
      <c r="A533" s="536"/>
      <c r="B533" s="2"/>
      <c r="C533" s="2"/>
      <c r="D533" s="533"/>
      <c r="E533" s="537"/>
      <c r="F533" s="2"/>
      <c r="G533" s="2"/>
      <c r="H533" s="537"/>
      <c r="I533" s="2"/>
      <c r="J533" s="2"/>
      <c r="K533" s="538"/>
      <c r="L533" s="2"/>
      <c r="M533" s="2"/>
    </row>
    <row r="534" spans="1:13">
      <c r="A534" s="536"/>
      <c r="B534" s="2"/>
      <c r="C534" s="2"/>
      <c r="D534" s="533"/>
      <c r="E534" s="537"/>
      <c r="F534" s="2"/>
      <c r="G534" s="2"/>
      <c r="H534" s="537"/>
      <c r="I534" s="2"/>
      <c r="J534" s="2"/>
      <c r="K534" s="538"/>
      <c r="L534" s="2"/>
      <c r="M534" s="2"/>
    </row>
    <row r="535" spans="1:13">
      <c r="A535" s="536"/>
      <c r="B535" s="2"/>
      <c r="C535" s="2"/>
      <c r="D535" s="533"/>
      <c r="E535" s="537"/>
      <c r="F535" s="2"/>
      <c r="G535" s="2"/>
      <c r="H535" s="537"/>
      <c r="I535" s="2"/>
      <c r="J535" s="2"/>
      <c r="K535" s="538"/>
      <c r="L535" s="2"/>
      <c r="M535" s="2"/>
    </row>
    <row r="536" spans="1:13">
      <c r="A536" s="536"/>
      <c r="B536" s="2"/>
      <c r="C536" s="2"/>
      <c r="D536" s="533"/>
      <c r="E536" s="537"/>
      <c r="F536" s="2"/>
      <c r="G536" s="2"/>
      <c r="H536" s="537"/>
      <c r="I536" s="2"/>
      <c r="J536" s="2"/>
      <c r="K536" s="538"/>
      <c r="L536" s="2"/>
      <c r="M536" s="2"/>
    </row>
    <row r="537" spans="1:13">
      <c r="A537" s="536"/>
      <c r="B537" s="2"/>
      <c r="C537" s="2"/>
      <c r="D537" s="533"/>
      <c r="E537" s="537"/>
      <c r="F537" s="2"/>
      <c r="G537" s="2"/>
      <c r="H537" s="537"/>
      <c r="I537" s="2"/>
      <c r="J537" s="2"/>
      <c r="K537" s="538"/>
      <c r="L537" s="2"/>
      <c r="M537" s="2"/>
    </row>
    <row r="538" spans="1:13">
      <c r="A538" s="536"/>
      <c r="B538" s="2"/>
      <c r="C538" s="2"/>
      <c r="D538" s="533"/>
      <c r="E538" s="537"/>
      <c r="F538" s="2"/>
      <c r="G538" s="2"/>
      <c r="H538" s="537"/>
      <c r="I538" s="2"/>
      <c r="J538" s="2"/>
      <c r="K538" s="538"/>
      <c r="L538" s="2"/>
      <c r="M538" s="2"/>
    </row>
    <row r="539" spans="1:13">
      <c r="A539" s="536"/>
      <c r="B539" s="2"/>
      <c r="C539" s="2"/>
      <c r="D539" s="533"/>
      <c r="E539" s="537"/>
      <c r="F539" s="2"/>
      <c r="G539" s="2"/>
      <c r="H539" s="537"/>
      <c r="I539" s="2"/>
      <c r="J539" s="2"/>
      <c r="K539" s="538"/>
      <c r="L539" s="2"/>
      <c r="M539" s="2"/>
    </row>
    <row r="540" spans="1:13">
      <c r="A540" s="536"/>
      <c r="B540" s="2"/>
      <c r="C540" s="2"/>
      <c r="D540" s="533"/>
      <c r="E540" s="537"/>
      <c r="F540" s="2"/>
      <c r="G540" s="2"/>
      <c r="H540" s="537"/>
      <c r="I540" s="2"/>
      <c r="J540" s="2"/>
      <c r="K540" s="538"/>
      <c r="L540" s="2"/>
      <c r="M540" s="2"/>
    </row>
    <row r="541" spans="1:13">
      <c r="A541" s="536"/>
      <c r="B541" s="2"/>
      <c r="C541" s="2"/>
      <c r="D541" s="533"/>
      <c r="E541" s="537"/>
      <c r="F541" s="2"/>
      <c r="G541" s="2"/>
      <c r="H541" s="537"/>
      <c r="I541" s="2"/>
      <c r="J541" s="2"/>
      <c r="K541" s="538"/>
      <c r="L541" s="2"/>
      <c r="M541" s="2"/>
    </row>
    <row r="542" spans="1:13">
      <c r="A542" s="536"/>
      <c r="B542" s="2"/>
      <c r="C542" s="2"/>
      <c r="D542" s="533"/>
      <c r="E542" s="537"/>
      <c r="F542" s="2"/>
      <c r="G542" s="2"/>
      <c r="H542" s="537"/>
      <c r="I542" s="2"/>
      <c r="J542" s="2"/>
      <c r="K542" s="538"/>
      <c r="L542" s="2"/>
      <c r="M542" s="2"/>
    </row>
    <row r="543" spans="1:13">
      <c r="A543" s="536"/>
      <c r="B543" s="2"/>
      <c r="C543" s="2"/>
      <c r="D543" s="533"/>
      <c r="E543" s="537"/>
      <c r="F543" s="2"/>
      <c r="G543" s="2"/>
      <c r="H543" s="537"/>
      <c r="I543" s="2"/>
      <c r="J543" s="2"/>
      <c r="K543" s="538"/>
      <c r="L543" s="2"/>
      <c r="M543" s="2"/>
    </row>
    <row r="544" spans="1:13">
      <c r="A544" s="536"/>
      <c r="B544" s="2"/>
      <c r="C544" s="2"/>
      <c r="D544" s="533"/>
      <c r="E544" s="537"/>
      <c r="F544" s="2"/>
      <c r="G544" s="2"/>
      <c r="H544" s="537"/>
      <c r="I544" s="2"/>
      <c r="J544" s="2"/>
      <c r="K544" s="538"/>
      <c r="L544" s="2"/>
      <c r="M544" s="2"/>
    </row>
    <row r="545" spans="1:13">
      <c r="A545" s="536"/>
      <c r="B545" s="2"/>
      <c r="C545" s="2"/>
      <c r="D545" s="533"/>
      <c r="E545" s="537"/>
      <c r="F545" s="2"/>
      <c r="G545" s="2"/>
      <c r="H545" s="537"/>
      <c r="I545" s="2"/>
      <c r="J545" s="2"/>
      <c r="K545" s="538"/>
      <c r="L545" s="2"/>
      <c r="M545" s="2"/>
    </row>
    <row r="546" spans="1:13">
      <c r="A546" s="536"/>
      <c r="B546" s="2"/>
      <c r="C546" s="2"/>
      <c r="D546" s="533"/>
      <c r="E546" s="537"/>
      <c r="F546" s="2"/>
      <c r="G546" s="2"/>
      <c r="H546" s="537"/>
      <c r="I546" s="2"/>
      <c r="J546" s="2"/>
      <c r="K546" s="538"/>
      <c r="L546" s="2"/>
      <c r="M546" s="2"/>
    </row>
    <row r="547" spans="1:13">
      <c r="A547" s="536"/>
      <c r="B547" s="2"/>
      <c r="C547" s="2"/>
      <c r="D547" s="533"/>
      <c r="E547" s="537"/>
      <c r="F547" s="2"/>
      <c r="G547" s="2"/>
      <c r="H547" s="537"/>
      <c r="I547" s="2"/>
      <c r="J547" s="2"/>
      <c r="K547" s="538"/>
      <c r="L547" s="2"/>
      <c r="M547" s="2"/>
    </row>
    <row r="548" spans="1:13">
      <c r="A548" s="536"/>
      <c r="B548" s="2"/>
      <c r="C548" s="2"/>
      <c r="D548" s="533"/>
      <c r="E548" s="537"/>
      <c r="F548" s="2"/>
      <c r="G548" s="2"/>
      <c r="H548" s="537"/>
      <c r="I548" s="2"/>
      <c r="J548" s="2"/>
      <c r="K548" s="538"/>
      <c r="L548" s="2"/>
      <c r="M548" s="2"/>
    </row>
    <row r="549" spans="1:13">
      <c r="A549" s="536"/>
      <c r="B549" s="2"/>
      <c r="C549" s="2"/>
      <c r="D549" s="533"/>
      <c r="E549" s="537"/>
      <c r="F549" s="2"/>
      <c r="G549" s="2"/>
      <c r="H549" s="537"/>
      <c r="I549" s="2"/>
      <c r="J549" s="2"/>
      <c r="K549" s="538"/>
      <c r="L549" s="2"/>
      <c r="M549" s="2"/>
    </row>
    <row r="550" spans="1:13">
      <c r="A550" s="536"/>
      <c r="B550" s="2"/>
      <c r="C550" s="2"/>
      <c r="D550" s="533"/>
      <c r="E550" s="537"/>
      <c r="F550" s="2"/>
      <c r="G550" s="2"/>
      <c r="H550" s="537"/>
      <c r="I550" s="2"/>
      <c r="J550" s="2"/>
      <c r="K550" s="538"/>
      <c r="L550" s="2"/>
      <c r="M550" s="2"/>
    </row>
    <row r="551" spans="1:13">
      <c r="A551" s="536"/>
      <c r="B551" s="2"/>
      <c r="C551" s="2"/>
      <c r="D551" s="533"/>
      <c r="E551" s="537"/>
      <c r="F551" s="2"/>
      <c r="G551" s="2"/>
      <c r="H551" s="537"/>
      <c r="I551" s="2"/>
      <c r="J551" s="2"/>
      <c r="K551" s="538"/>
      <c r="L551" s="2"/>
      <c r="M551" s="2"/>
    </row>
    <row r="552" spans="1:13">
      <c r="A552" s="536"/>
      <c r="B552" s="2"/>
      <c r="C552" s="2"/>
      <c r="D552" s="533"/>
      <c r="E552" s="537"/>
      <c r="F552" s="2"/>
      <c r="G552" s="2"/>
      <c r="H552" s="537"/>
      <c r="I552" s="2"/>
      <c r="J552" s="2"/>
      <c r="K552" s="538"/>
      <c r="L552" s="2"/>
      <c r="M552" s="2"/>
    </row>
    <row r="553" spans="1:13">
      <c r="A553" s="536"/>
      <c r="B553" s="2"/>
      <c r="C553" s="2"/>
      <c r="E553" s="537"/>
      <c r="F553" s="2"/>
      <c r="G553" s="2"/>
      <c r="H553" s="537"/>
      <c r="I553" s="2"/>
      <c r="J553" s="2"/>
      <c r="K553" s="538"/>
      <c r="L553" s="2"/>
      <c r="M553" s="2"/>
    </row>
    <row r="554" spans="1:13">
      <c r="A554" s="536"/>
      <c r="B554" s="2"/>
      <c r="C554" s="2"/>
      <c r="E554" s="537"/>
      <c r="F554" s="2"/>
      <c r="G554" s="2"/>
      <c r="H554" s="537"/>
      <c r="I554" s="2"/>
      <c r="J554" s="2"/>
      <c r="K554" s="538"/>
      <c r="L554" s="2"/>
      <c r="M554" s="2"/>
    </row>
    <row r="555" spans="1:13">
      <c r="A555" s="536"/>
      <c r="B555" s="2"/>
      <c r="C555" s="2"/>
      <c r="D555" s="2"/>
      <c r="E555" s="537"/>
      <c r="F555" s="2"/>
      <c r="G555" s="2"/>
      <c r="H555" s="537"/>
      <c r="I555" s="2"/>
      <c r="J555" s="2"/>
      <c r="K555" s="538"/>
      <c r="L555" s="2"/>
      <c r="M555" s="2"/>
    </row>
    <row r="556" spans="1:13">
      <c r="A556" s="536"/>
      <c r="B556" s="2"/>
      <c r="C556" s="2"/>
      <c r="D556" s="2"/>
      <c r="E556" s="537"/>
      <c r="F556" s="2"/>
      <c r="G556" s="2"/>
      <c r="H556" s="537"/>
      <c r="I556" s="2"/>
      <c r="J556" s="2"/>
      <c r="K556" s="538"/>
      <c r="L556" s="2"/>
      <c r="M556" s="2"/>
    </row>
    <row r="557" spans="1:13">
      <c r="A557" s="536"/>
      <c r="B557" s="2"/>
      <c r="C557" s="2"/>
      <c r="D557" s="2"/>
      <c r="E557" s="537"/>
      <c r="F557" s="2"/>
      <c r="G557" s="2"/>
      <c r="H557" s="537"/>
      <c r="I557" s="2"/>
      <c r="J557" s="2"/>
      <c r="K557" s="538"/>
      <c r="L557" s="2"/>
      <c r="M557" s="2"/>
    </row>
    <row r="558" spans="1:13">
      <c r="A558" s="536"/>
      <c r="B558" s="2"/>
      <c r="C558" s="2"/>
      <c r="D558" s="2"/>
      <c r="E558" s="537"/>
      <c r="F558" s="2"/>
      <c r="G558" s="2"/>
      <c r="H558" s="537"/>
      <c r="I558" s="2"/>
      <c r="J558" s="2"/>
      <c r="K558" s="538"/>
      <c r="L558" s="2"/>
      <c r="M558" s="2"/>
    </row>
    <row r="559" spans="1:13">
      <c r="A559" s="536"/>
      <c r="B559" s="2"/>
      <c r="C559" s="2"/>
      <c r="D559" s="2"/>
      <c r="E559" s="537"/>
      <c r="F559" s="2"/>
      <c r="G559" s="2"/>
      <c r="H559" s="537"/>
      <c r="I559" s="2"/>
      <c r="J559" s="2"/>
      <c r="K559" s="538"/>
      <c r="L559" s="2"/>
      <c r="M559" s="2"/>
    </row>
    <row r="560" spans="1:13">
      <c r="A560" s="536"/>
      <c r="B560" s="2"/>
      <c r="C560" s="2"/>
      <c r="D560" s="2"/>
      <c r="E560" s="537"/>
      <c r="F560" s="2"/>
      <c r="G560" s="2"/>
      <c r="H560" s="537"/>
      <c r="I560" s="2"/>
      <c r="J560" s="2"/>
      <c r="K560" s="538"/>
      <c r="L560" s="2"/>
      <c r="M560" s="2"/>
    </row>
    <row r="561" spans="1:13">
      <c r="A561" s="536"/>
      <c r="B561" s="2"/>
      <c r="C561" s="2"/>
      <c r="D561" s="2"/>
      <c r="E561" s="537"/>
      <c r="F561" s="2"/>
      <c r="G561" s="2"/>
      <c r="H561" s="537"/>
      <c r="I561" s="2"/>
      <c r="J561" s="2"/>
      <c r="K561" s="538"/>
      <c r="L561" s="2"/>
      <c r="M561" s="2"/>
    </row>
    <row r="562" spans="1:13">
      <c r="A562" s="536"/>
      <c r="B562" s="2"/>
      <c r="C562" s="2"/>
      <c r="D562" s="2"/>
      <c r="E562" s="537"/>
      <c r="F562" s="2"/>
      <c r="G562" s="2"/>
      <c r="H562" s="537"/>
      <c r="I562" s="2"/>
      <c r="J562" s="2"/>
      <c r="K562" s="538"/>
      <c r="L562" s="2"/>
      <c r="M562" s="2"/>
    </row>
    <row r="563" spans="1:13">
      <c r="A563" s="536"/>
      <c r="B563" s="2"/>
      <c r="C563" s="2"/>
      <c r="D563" s="2"/>
      <c r="E563" s="537"/>
      <c r="F563" s="2"/>
      <c r="G563" s="2"/>
      <c r="H563" s="537"/>
      <c r="I563" s="2"/>
      <c r="J563" s="2"/>
      <c r="K563" s="538"/>
      <c r="L563" s="2"/>
      <c r="M563" s="2"/>
    </row>
    <row r="564" spans="1:13">
      <c r="A564" s="536"/>
      <c r="B564" s="2"/>
      <c r="C564" s="2"/>
      <c r="D564" s="2"/>
      <c r="E564" s="537"/>
      <c r="F564" s="2"/>
      <c r="G564" s="2"/>
      <c r="H564" s="537"/>
      <c r="I564" s="2"/>
      <c r="J564" s="2"/>
      <c r="K564" s="538"/>
      <c r="L564" s="2"/>
      <c r="M564" s="2"/>
    </row>
    <row r="565" spans="1:13">
      <c r="A565" s="536"/>
      <c r="B565" s="2"/>
      <c r="C565" s="2"/>
      <c r="D565" s="2"/>
      <c r="E565" s="537"/>
      <c r="F565" s="2"/>
      <c r="G565" s="2"/>
      <c r="H565" s="537"/>
      <c r="I565" s="2"/>
      <c r="J565" s="2"/>
      <c r="K565" s="538"/>
      <c r="L565" s="2"/>
      <c r="M565" s="2"/>
    </row>
    <row r="566" spans="1:13">
      <c r="A566" s="536"/>
      <c r="B566" s="2"/>
      <c r="C566" s="2"/>
      <c r="D566" s="2"/>
      <c r="E566" s="537"/>
      <c r="F566" s="2"/>
      <c r="G566" s="2"/>
      <c r="H566" s="537"/>
      <c r="I566" s="2"/>
      <c r="J566" s="2"/>
      <c r="K566" s="538"/>
      <c r="L566" s="2"/>
      <c r="M566" s="2"/>
    </row>
    <row r="567" spans="1:13">
      <c r="A567" s="536"/>
      <c r="B567" s="2"/>
      <c r="C567" s="2"/>
      <c r="D567" s="2"/>
      <c r="E567" s="537"/>
      <c r="F567" s="2"/>
      <c r="G567" s="2"/>
      <c r="H567" s="537"/>
      <c r="I567" s="2"/>
      <c r="J567" s="2"/>
      <c r="K567" s="538"/>
      <c r="L567" s="2"/>
      <c r="M567" s="2"/>
    </row>
    <row r="568" spans="1:13">
      <c r="A568" s="536"/>
      <c r="B568" s="2"/>
      <c r="C568" s="2"/>
      <c r="D568" s="2"/>
      <c r="E568" s="537"/>
      <c r="F568" s="2"/>
      <c r="G568" s="2"/>
      <c r="H568" s="537"/>
      <c r="I568" s="2"/>
      <c r="J568" s="2"/>
      <c r="K568" s="538"/>
      <c r="L568" s="2"/>
      <c r="M568" s="2"/>
    </row>
    <row r="569" spans="1:13">
      <c r="A569" s="536"/>
      <c r="B569" s="2"/>
      <c r="C569" s="2"/>
      <c r="D569" s="2"/>
      <c r="E569" s="537"/>
      <c r="F569" s="2"/>
      <c r="G569" s="2"/>
      <c r="H569" s="537"/>
      <c r="I569" s="2"/>
      <c r="J569" s="2"/>
      <c r="K569" s="538"/>
      <c r="L569" s="2"/>
      <c r="M569" s="2"/>
    </row>
    <row r="570" spans="1:13">
      <c r="A570" s="536"/>
      <c r="B570" s="2"/>
      <c r="C570" s="2"/>
      <c r="D570" s="2"/>
      <c r="E570" s="537"/>
      <c r="F570" s="2"/>
      <c r="G570" s="2"/>
      <c r="H570" s="537"/>
      <c r="I570" s="2"/>
      <c r="J570" s="2"/>
      <c r="K570" s="538"/>
      <c r="L570" s="2"/>
      <c r="M570" s="2"/>
    </row>
    <row r="571" spans="1:13">
      <c r="A571" s="536"/>
      <c r="B571" s="2"/>
      <c r="C571" s="2"/>
      <c r="D571" s="2"/>
      <c r="E571" s="537"/>
      <c r="F571" s="2"/>
      <c r="G571" s="2"/>
      <c r="H571" s="537"/>
      <c r="I571" s="2"/>
      <c r="J571" s="2"/>
      <c r="K571" s="538"/>
      <c r="L571" s="2"/>
      <c r="M571" s="2"/>
    </row>
    <row r="572" spans="1:13">
      <c r="A572" s="536"/>
      <c r="B572" s="2"/>
      <c r="C572" s="2"/>
      <c r="D572" s="2"/>
      <c r="E572" s="537"/>
      <c r="F572" s="2"/>
      <c r="G572" s="2"/>
      <c r="H572" s="537"/>
      <c r="I572" s="2"/>
      <c r="J572" s="2"/>
      <c r="K572" s="538"/>
      <c r="L572" s="2"/>
      <c r="M572" s="2"/>
    </row>
    <row r="573" spans="1:13">
      <c r="A573" s="536"/>
      <c r="B573" s="2"/>
      <c r="C573" s="2"/>
      <c r="D573" s="2"/>
      <c r="E573" s="537"/>
      <c r="F573" s="2"/>
      <c r="G573" s="2"/>
      <c r="H573" s="537"/>
      <c r="I573" s="2"/>
      <c r="J573" s="2"/>
      <c r="K573" s="538"/>
      <c r="L573" s="2"/>
      <c r="M573" s="2"/>
    </row>
    <row r="574" spans="1:13">
      <c r="A574" s="536"/>
      <c r="B574" s="2"/>
      <c r="C574" s="2"/>
      <c r="D574" s="2"/>
      <c r="E574" s="537"/>
      <c r="F574" s="2"/>
      <c r="G574" s="2"/>
      <c r="H574" s="537"/>
      <c r="I574" s="2"/>
      <c r="J574" s="2"/>
      <c r="K574" s="538"/>
      <c r="L574" s="2"/>
      <c r="M574" s="2"/>
    </row>
  </sheetData>
  <protectedRanges>
    <protectedRange sqref="H35" name="Intervalo2_20_1_1"/>
    <protectedRange sqref="D4:D5 D9:D11 D17:D25 D41" name="Intervalo2_1_1_1_1_1"/>
    <protectedRange sqref="B2:B56" name="Intervalo2_1_1_1_1_2_1"/>
    <protectedRange sqref="D3" name="Intervalo2_1_1_1_1_1_1"/>
  </protectedRange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0" orientation="landscape" r:id="rId1"/>
  <rowBreaks count="1" manualBreakCount="1">
    <brk id="61" max="16383" man="1"/>
  </rowBreaks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"/>
  <sheetViews>
    <sheetView zoomScale="80" zoomScaleNormal="80" workbookViewId="0">
      <selection activeCell="A2" sqref="A2"/>
    </sheetView>
  </sheetViews>
  <sheetFormatPr defaultColWidth="9" defaultRowHeight="15"/>
  <cols>
    <col min="1" max="1" width="38.28515625" style="2" customWidth="1"/>
    <col min="2" max="2" width="71.7109375" style="2" bestFit="1" customWidth="1"/>
    <col min="3" max="3" width="26" style="2" customWidth="1"/>
    <col min="4" max="4" width="19" style="2" customWidth="1"/>
    <col min="5" max="5" width="28" style="2" customWidth="1"/>
    <col min="6" max="6" width="35" style="2" customWidth="1"/>
    <col min="7" max="7" width="23.42578125" style="2" customWidth="1"/>
    <col min="8" max="8" width="31.140625" style="2" customWidth="1"/>
    <col min="9" max="9" width="14.28515625" style="2" customWidth="1"/>
    <col min="10" max="10" width="28.5703125" style="2" customWidth="1"/>
    <col min="11" max="11" width="11.5703125" style="2" customWidth="1"/>
    <col min="12" max="259" width="9.140625" style="2"/>
    <col min="260" max="261" width="14.28515625" style="2" customWidth="1"/>
    <col min="262" max="262" width="20.7109375" style="2" customWidth="1"/>
    <col min="263" max="263" width="50.7109375" style="2" customWidth="1"/>
    <col min="264" max="264" width="18.42578125" style="2" customWidth="1"/>
    <col min="265" max="265" width="14.28515625" style="2" customWidth="1"/>
    <col min="266" max="266" width="28.5703125" style="2" customWidth="1"/>
    <col min="267" max="267" width="11.5703125" style="2" customWidth="1"/>
    <col min="268" max="515" width="9.140625" style="2"/>
    <col min="516" max="517" width="14.28515625" style="2" customWidth="1"/>
    <col min="518" max="518" width="20.7109375" style="2" customWidth="1"/>
    <col min="519" max="519" width="50.7109375" style="2" customWidth="1"/>
    <col min="520" max="520" width="18.42578125" style="2" customWidth="1"/>
    <col min="521" max="521" width="14.28515625" style="2" customWidth="1"/>
    <col min="522" max="522" width="28.5703125" style="2" customWidth="1"/>
    <col min="523" max="523" width="11.5703125" style="2" customWidth="1"/>
    <col min="524" max="771" width="9.140625" style="2"/>
    <col min="772" max="773" width="14.28515625" style="2" customWidth="1"/>
    <col min="774" max="774" width="20.7109375" style="2" customWidth="1"/>
    <col min="775" max="775" width="50.7109375" style="2" customWidth="1"/>
    <col min="776" max="776" width="18.42578125" style="2" customWidth="1"/>
    <col min="777" max="777" width="14.28515625" style="2" customWidth="1"/>
    <col min="778" max="778" width="28.5703125" style="2" customWidth="1"/>
    <col min="779" max="779" width="11.5703125" style="2" customWidth="1"/>
    <col min="780" max="1027" width="9.140625" style="2"/>
    <col min="1028" max="1029" width="14.28515625" style="2" customWidth="1"/>
    <col min="1030" max="1030" width="20.7109375" style="2" customWidth="1"/>
    <col min="1031" max="1031" width="50.7109375" style="2" customWidth="1"/>
    <col min="1032" max="1032" width="18.42578125" style="2" customWidth="1"/>
    <col min="1033" max="1033" width="14.28515625" style="2" customWidth="1"/>
    <col min="1034" max="1034" width="28.5703125" style="2" customWidth="1"/>
    <col min="1035" max="1035" width="11.5703125" style="2" customWidth="1"/>
    <col min="1036" max="1283" width="9.140625" style="2"/>
    <col min="1284" max="1285" width="14.28515625" style="2" customWidth="1"/>
    <col min="1286" max="1286" width="20.7109375" style="2" customWidth="1"/>
    <col min="1287" max="1287" width="50.7109375" style="2" customWidth="1"/>
    <col min="1288" max="1288" width="18.42578125" style="2" customWidth="1"/>
    <col min="1289" max="1289" width="14.28515625" style="2" customWidth="1"/>
    <col min="1290" max="1290" width="28.5703125" style="2" customWidth="1"/>
    <col min="1291" max="1291" width="11.5703125" style="2" customWidth="1"/>
    <col min="1292" max="1539" width="9.140625" style="2"/>
    <col min="1540" max="1541" width="14.28515625" style="2" customWidth="1"/>
    <col min="1542" max="1542" width="20.7109375" style="2" customWidth="1"/>
    <col min="1543" max="1543" width="50.7109375" style="2" customWidth="1"/>
    <col min="1544" max="1544" width="18.42578125" style="2" customWidth="1"/>
    <col min="1545" max="1545" width="14.28515625" style="2" customWidth="1"/>
    <col min="1546" max="1546" width="28.5703125" style="2" customWidth="1"/>
    <col min="1547" max="1547" width="11.5703125" style="2" customWidth="1"/>
    <col min="1548" max="1795" width="9.140625" style="2"/>
    <col min="1796" max="1797" width="14.28515625" style="2" customWidth="1"/>
    <col min="1798" max="1798" width="20.7109375" style="2" customWidth="1"/>
    <col min="1799" max="1799" width="50.7109375" style="2" customWidth="1"/>
    <col min="1800" max="1800" width="18.42578125" style="2" customWidth="1"/>
    <col min="1801" max="1801" width="14.28515625" style="2" customWidth="1"/>
    <col min="1802" max="1802" width="28.5703125" style="2" customWidth="1"/>
    <col min="1803" max="1803" width="11.5703125" style="2" customWidth="1"/>
    <col min="1804" max="2051" width="9.140625" style="2"/>
    <col min="2052" max="2053" width="14.28515625" style="2" customWidth="1"/>
    <col min="2054" max="2054" width="20.7109375" style="2" customWidth="1"/>
    <col min="2055" max="2055" width="50.7109375" style="2" customWidth="1"/>
    <col min="2056" max="2056" width="18.42578125" style="2" customWidth="1"/>
    <col min="2057" max="2057" width="14.28515625" style="2" customWidth="1"/>
    <col min="2058" max="2058" width="28.5703125" style="2" customWidth="1"/>
    <col min="2059" max="2059" width="11.5703125" style="2" customWidth="1"/>
    <col min="2060" max="2307" width="9.140625" style="2"/>
    <col min="2308" max="2309" width="14.28515625" style="2" customWidth="1"/>
    <col min="2310" max="2310" width="20.7109375" style="2" customWidth="1"/>
    <col min="2311" max="2311" width="50.7109375" style="2" customWidth="1"/>
    <col min="2312" max="2312" width="18.42578125" style="2" customWidth="1"/>
    <col min="2313" max="2313" width="14.28515625" style="2" customWidth="1"/>
    <col min="2314" max="2314" width="28.5703125" style="2" customWidth="1"/>
    <col min="2315" max="2315" width="11.5703125" style="2" customWidth="1"/>
    <col min="2316" max="2563" width="9.140625" style="2"/>
    <col min="2564" max="2565" width="14.28515625" style="2" customWidth="1"/>
    <col min="2566" max="2566" width="20.7109375" style="2" customWidth="1"/>
    <col min="2567" max="2567" width="50.7109375" style="2" customWidth="1"/>
    <col min="2568" max="2568" width="18.42578125" style="2" customWidth="1"/>
    <col min="2569" max="2569" width="14.28515625" style="2" customWidth="1"/>
    <col min="2570" max="2570" width="28.5703125" style="2" customWidth="1"/>
    <col min="2571" max="2571" width="11.5703125" style="2" customWidth="1"/>
    <col min="2572" max="2819" width="9.140625" style="2"/>
    <col min="2820" max="2821" width="14.28515625" style="2" customWidth="1"/>
    <col min="2822" max="2822" width="20.7109375" style="2" customWidth="1"/>
    <col min="2823" max="2823" width="50.7109375" style="2" customWidth="1"/>
    <col min="2824" max="2824" width="18.42578125" style="2" customWidth="1"/>
    <col min="2825" max="2825" width="14.28515625" style="2" customWidth="1"/>
    <col min="2826" max="2826" width="28.5703125" style="2" customWidth="1"/>
    <col min="2827" max="2827" width="11.5703125" style="2" customWidth="1"/>
    <col min="2828" max="3075" width="9.140625" style="2"/>
    <col min="3076" max="3077" width="14.28515625" style="2" customWidth="1"/>
    <col min="3078" max="3078" width="20.7109375" style="2" customWidth="1"/>
    <col min="3079" max="3079" width="50.7109375" style="2" customWidth="1"/>
    <col min="3080" max="3080" width="18.42578125" style="2" customWidth="1"/>
    <col min="3081" max="3081" width="14.28515625" style="2" customWidth="1"/>
    <col min="3082" max="3082" width="28.5703125" style="2" customWidth="1"/>
    <col min="3083" max="3083" width="11.5703125" style="2" customWidth="1"/>
    <col min="3084" max="3331" width="9.140625" style="2"/>
    <col min="3332" max="3333" width="14.28515625" style="2" customWidth="1"/>
    <col min="3334" max="3334" width="20.7109375" style="2" customWidth="1"/>
    <col min="3335" max="3335" width="50.7109375" style="2" customWidth="1"/>
    <col min="3336" max="3336" width="18.42578125" style="2" customWidth="1"/>
    <col min="3337" max="3337" width="14.28515625" style="2" customWidth="1"/>
    <col min="3338" max="3338" width="28.5703125" style="2" customWidth="1"/>
    <col min="3339" max="3339" width="11.5703125" style="2" customWidth="1"/>
    <col min="3340" max="3587" width="9.140625" style="2"/>
    <col min="3588" max="3589" width="14.28515625" style="2" customWidth="1"/>
    <col min="3590" max="3590" width="20.7109375" style="2" customWidth="1"/>
    <col min="3591" max="3591" width="50.7109375" style="2" customWidth="1"/>
    <col min="3592" max="3592" width="18.42578125" style="2" customWidth="1"/>
    <col min="3593" max="3593" width="14.28515625" style="2" customWidth="1"/>
    <col min="3594" max="3594" width="28.5703125" style="2" customWidth="1"/>
    <col min="3595" max="3595" width="11.5703125" style="2" customWidth="1"/>
    <col min="3596" max="3843" width="9.140625" style="2"/>
    <col min="3844" max="3845" width="14.28515625" style="2" customWidth="1"/>
    <col min="3846" max="3846" width="20.7109375" style="2" customWidth="1"/>
    <col min="3847" max="3847" width="50.7109375" style="2" customWidth="1"/>
    <col min="3848" max="3848" width="18.42578125" style="2" customWidth="1"/>
    <col min="3849" max="3849" width="14.28515625" style="2" customWidth="1"/>
    <col min="3850" max="3850" width="28.5703125" style="2" customWidth="1"/>
    <col min="3851" max="3851" width="11.5703125" style="2" customWidth="1"/>
    <col min="3852" max="4099" width="9.140625" style="2"/>
    <col min="4100" max="4101" width="14.28515625" style="2" customWidth="1"/>
    <col min="4102" max="4102" width="20.7109375" style="2" customWidth="1"/>
    <col min="4103" max="4103" width="50.7109375" style="2" customWidth="1"/>
    <col min="4104" max="4104" width="18.42578125" style="2" customWidth="1"/>
    <col min="4105" max="4105" width="14.28515625" style="2" customWidth="1"/>
    <col min="4106" max="4106" width="28.5703125" style="2" customWidth="1"/>
    <col min="4107" max="4107" width="11.5703125" style="2" customWidth="1"/>
    <col min="4108" max="4355" width="9.140625" style="2"/>
    <col min="4356" max="4357" width="14.28515625" style="2" customWidth="1"/>
    <col min="4358" max="4358" width="20.7109375" style="2" customWidth="1"/>
    <col min="4359" max="4359" width="50.7109375" style="2" customWidth="1"/>
    <col min="4360" max="4360" width="18.42578125" style="2" customWidth="1"/>
    <col min="4361" max="4361" width="14.28515625" style="2" customWidth="1"/>
    <col min="4362" max="4362" width="28.5703125" style="2" customWidth="1"/>
    <col min="4363" max="4363" width="11.5703125" style="2" customWidth="1"/>
    <col min="4364" max="4611" width="9.140625" style="2"/>
    <col min="4612" max="4613" width="14.28515625" style="2" customWidth="1"/>
    <col min="4614" max="4614" width="20.7109375" style="2" customWidth="1"/>
    <col min="4615" max="4615" width="50.7109375" style="2" customWidth="1"/>
    <col min="4616" max="4616" width="18.42578125" style="2" customWidth="1"/>
    <col min="4617" max="4617" width="14.28515625" style="2" customWidth="1"/>
    <col min="4618" max="4618" width="28.5703125" style="2" customWidth="1"/>
    <col min="4619" max="4619" width="11.5703125" style="2" customWidth="1"/>
    <col min="4620" max="4867" width="9.140625" style="2"/>
    <col min="4868" max="4869" width="14.28515625" style="2" customWidth="1"/>
    <col min="4870" max="4870" width="20.7109375" style="2" customWidth="1"/>
    <col min="4871" max="4871" width="50.7109375" style="2" customWidth="1"/>
    <col min="4872" max="4872" width="18.42578125" style="2" customWidth="1"/>
    <col min="4873" max="4873" width="14.28515625" style="2" customWidth="1"/>
    <col min="4874" max="4874" width="28.5703125" style="2" customWidth="1"/>
    <col min="4875" max="4875" width="11.5703125" style="2" customWidth="1"/>
    <col min="4876" max="5123" width="9.140625" style="2"/>
    <col min="5124" max="5125" width="14.28515625" style="2" customWidth="1"/>
    <col min="5126" max="5126" width="20.7109375" style="2" customWidth="1"/>
    <col min="5127" max="5127" width="50.7109375" style="2" customWidth="1"/>
    <col min="5128" max="5128" width="18.42578125" style="2" customWidth="1"/>
    <col min="5129" max="5129" width="14.28515625" style="2" customWidth="1"/>
    <col min="5130" max="5130" width="28.5703125" style="2" customWidth="1"/>
    <col min="5131" max="5131" width="11.5703125" style="2" customWidth="1"/>
    <col min="5132" max="5379" width="9.140625" style="2"/>
    <col min="5380" max="5381" width="14.28515625" style="2" customWidth="1"/>
    <col min="5382" max="5382" width="20.7109375" style="2" customWidth="1"/>
    <col min="5383" max="5383" width="50.7109375" style="2" customWidth="1"/>
    <col min="5384" max="5384" width="18.42578125" style="2" customWidth="1"/>
    <col min="5385" max="5385" width="14.28515625" style="2" customWidth="1"/>
    <col min="5386" max="5386" width="28.5703125" style="2" customWidth="1"/>
    <col min="5387" max="5387" width="11.5703125" style="2" customWidth="1"/>
    <col min="5388" max="5635" width="9.140625" style="2"/>
    <col min="5636" max="5637" width="14.28515625" style="2" customWidth="1"/>
    <col min="5638" max="5638" width="20.7109375" style="2" customWidth="1"/>
    <col min="5639" max="5639" width="50.7109375" style="2" customWidth="1"/>
    <col min="5640" max="5640" width="18.42578125" style="2" customWidth="1"/>
    <col min="5641" max="5641" width="14.28515625" style="2" customWidth="1"/>
    <col min="5642" max="5642" width="28.5703125" style="2" customWidth="1"/>
    <col min="5643" max="5643" width="11.5703125" style="2" customWidth="1"/>
    <col min="5644" max="5891" width="9.140625" style="2"/>
    <col min="5892" max="5893" width="14.28515625" style="2" customWidth="1"/>
    <col min="5894" max="5894" width="20.7109375" style="2" customWidth="1"/>
    <col min="5895" max="5895" width="50.7109375" style="2" customWidth="1"/>
    <col min="5896" max="5896" width="18.42578125" style="2" customWidth="1"/>
    <col min="5897" max="5897" width="14.28515625" style="2" customWidth="1"/>
    <col min="5898" max="5898" width="28.5703125" style="2" customWidth="1"/>
    <col min="5899" max="5899" width="11.5703125" style="2" customWidth="1"/>
    <col min="5900" max="6147" width="9.140625" style="2"/>
    <col min="6148" max="6149" width="14.28515625" style="2" customWidth="1"/>
    <col min="6150" max="6150" width="20.7109375" style="2" customWidth="1"/>
    <col min="6151" max="6151" width="50.7109375" style="2" customWidth="1"/>
    <col min="6152" max="6152" width="18.42578125" style="2" customWidth="1"/>
    <col min="6153" max="6153" width="14.28515625" style="2" customWidth="1"/>
    <col min="6154" max="6154" width="28.5703125" style="2" customWidth="1"/>
    <col min="6155" max="6155" width="11.5703125" style="2" customWidth="1"/>
    <col min="6156" max="6403" width="9.140625" style="2"/>
    <col min="6404" max="6405" width="14.28515625" style="2" customWidth="1"/>
    <col min="6406" max="6406" width="20.7109375" style="2" customWidth="1"/>
    <col min="6407" max="6407" width="50.7109375" style="2" customWidth="1"/>
    <col min="6408" max="6408" width="18.42578125" style="2" customWidth="1"/>
    <col min="6409" max="6409" width="14.28515625" style="2" customWidth="1"/>
    <col min="6410" max="6410" width="28.5703125" style="2" customWidth="1"/>
    <col min="6411" max="6411" width="11.5703125" style="2" customWidth="1"/>
    <col min="6412" max="6659" width="9.140625" style="2"/>
    <col min="6660" max="6661" width="14.28515625" style="2" customWidth="1"/>
    <col min="6662" max="6662" width="20.7109375" style="2" customWidth="1"/>
    <col min="6663" max="6663" width="50.7109375" style="2" customWidth="1"/>
    <col min="6664" max="6664" width="18.42578125" style="2" customWidth="1"/>
    <col min="6665" max="6665" width="14.28515625" style="2" customWidth="1"/>
    <col min="6666" max="6666" width="28.5703125" style="2" customWidth="1"/>
    <col min="6667" max="6667" width="11.5703125" style="2" customWidth="1"/>
    <col min="6668" max="6915" width="9.140625" style="2"/>
    <col min="6916" max="6917" width="14.28515625" style="2" customWidth="1"/>
    <col min="6918" max="6918" width="20.7109375" style="2" customWidth="1"/>
    <col min="6919" max="6919" width="50.7109375" style="2" customWidth="1"/>
    <col min="6920" max="6920" width="18.42578125" style="2" customWidth="1"/>
    <col min="6921" max="6921" width="14.28515625" style="2" customWidth="1"/>
    <col min="6922" max="6922" width="28.5703125" style="2" customWidth="1"/>
    <col min="6923" max="6923" width="11.5703125" style="2" customWidth="1"/>
    <col min="6924" max="7171" width="9.140625" style="2"/>
    <col min="7172" max="7173" width="14.28515625" style="2" customWidth="1"/>
    <col min="7174" max="7174" width="20.7109375" style="2" customWidth="1"/>
    <col min="7175" max="7175" width="50.7109375" style="2" customWidth="1"/>
    <col min="7176" max="7176" width="18.42578125" style="2" customWidth="1"/>
    <col min="7177" max="7177" width="14.28515625" style="2" customWidth="1"/>
    <col min="7178" max="7178" width="28.5703125" style="2" customWidth="1"/>
    <col min="7179" max="7179" width="11.5703125" style="2" customWidth="1"/>
    <col min="7180" max="7427" width="9.140625" style="2"/>
    <col min="7428" max="7429" width="14.28515625" style="2" customWidth="1"/>
    <col min="7430" max="7430" width="20.7109375" style="2" customWidth="1"/>
    <col min="7431" max="7431" width="50.7109375" style="2" customWidth="1"/>
    <col min="7432" max="7432" width="18.42578125" style="2" customWidth="1"/>
    <col min="7433" max="7433" width="14.28515625" style="2" customWidth="1"/>
    <col min="7434" max="7434" width="28.5703125" style="2" customWidth="1"/>
    <col min="7435" max="7435" width="11.5703125" style="2" customWidth="1"/>
    <col min="7436" max="7683" width="9.140625" style="2"/>
    <col min="7684" max="7685" width="14.28515625" style="2" customWidth="1"/>
    <col min="7686" max="7686" width="20.7109375" style="2" customWidth="1"/>
    <col min="7687" max="7687" width="50.7109375" style="2" customWidth="1"/>
    <col min="7688" max="7688" width="18.42578125" style="2" customWidth="1"/>
    <col min="7689" max="7689" width="14.28515625" style="2" customWidth="1"/>
    <col min="7690" max="7690" width="28.5703125" style="2" customWidth="1"/>
    <col min="7691" max="7691" width="11.5703125" style="2" customWidth="1"/>
    <col min="7692" max="7939" width="9.140625" style="2"/>
    <col min="7940" max="7941" width="14.28515625" style="2" customWidth="1"/>
    <col min="7942" max="7942" width="20.7109375" style="2" customWidth="1"/>
    <col min="7943" max="7943" width="50.7109375" style="2" customWidth="1"/>
    <col min="7944" max="7944" width="18.42578125" style="2" customWidth="1"/>
    <col min="7945" max="7945" width="14.28515625" style="2" customWidth="1"/>
    <col min="7946" max="7946" width="28.5703125" style="2" customWidth="1"/>
    <col min="7947" max="7947" width="11.5703125" style="2" customWidth="1"/>
    <col min="7948" max="8195" width="9.140625" style="2"/>
    <col min="8196" max="8197" width="14.28515625" style="2" customWidth="1"/>
    <col min="8198" max="8198" width="20.7109375" style="2" customWidth="1"/>
    <col min="8199" max="8199" width="50.7109375" style="2" customWidth="1"/>
    <col min="8200" max="8200" width="18.42578125" style="2" customWidth="1"/>
    <col min="8201" max="8201" width="14.28515625" style="2" customWidth="1"/>
    <col min="8202" max="8202" width="28.5703125" style="2" customWidth="1"/>
    <col min="8203" max="8203" width="11.5703125" style="2" customWidth="1"/>
    <col min="8204" max="8451" width="9.140625" style="2"/>
    <col min="8452" max="8453" width="14.28515625" style="2" customWidth="1"/>
    <col min="8454" max="8454" width="20.7109375" style="2" customWidth="1"/>
    <col min="8455" max="8455" width="50.7109375" style="2" customWidth="1"/>
    <col min="8456" max="8456" width="18.42578125" style="2" customWidth="1"/>
    <col min="8457" max="8457" width="14.28515625" style="2" customWidth="1"/>
    <col min="8458" max="8458" width="28.5703125" style="2" customWidth="1"/>
    <col min="8459" max="8459" width="11.5703125" style="2" customWidth="1"/>
    <col min="8460" max="8707" width="9.140625" style="2"/>
    <col min="8708" max="8709" width="14.28515625" style="2" customWidth="1"/>
    <col min="8710" max="8710" width="20.7109375" style="2" customWidth="1"/>
    <col min="8711" max="8711" width="50.7109375" style="2" customWidth="1"/>
    <col min="8712" max="8712" width="18.42578125" style="2" customWidth="1"/>
    <col min="8713" max="8713" width="14.28515625" style="2" customWidth="1"/>
    <col min="8714" max="8714" width="28.5703125" style="2" customWidth="1"/>
    <col min="8715" max="8715" width="11.5703125" style="2" customWidth="1"/>
    <col min="8716" max="8963" width="9.140625" style="2"/>
    <col min="8964" max="8965" width="14.28515625" style="2" customWidth="1"/>
    <col min="8966" max="8966" width="20.7109375" style="2" customWidth="1"/>
    <col min="8967" max="8967" width="50.7109375" style="2" customWidth="1"/>
    <col min="8968" max="8968" width="18.42578125" style="2" customWidth="1"/>
    <col min="8969" max="8969" width="14.28515625" style="2" customWidth="1"/>
    <col min="8970" max="8970" width="28.5703125" style="2" customWidth="1"/>
    <col min="8971" max="8971" width="11.5703125" style="2" customWidth="1"/>
    <col min="8972" max="9219" width="9.140625" style="2"/>
    <col min="9220" max="9221" width="14.28515625" style="2" customWidth="1"/>
    <col min="9222" max="9222" width="20.7109375" style="2" customWidth="1"/>
    <col min="9223" max="9223" width="50.7109375" style="2" customWidth="1"/>
    <col min="9224" max="9224" width="18.42578125" style="2" customWidth="1"/>
    <col min="9225" max="9225" width="14.28515625" style="2" customWidth="1"/>
    <col min="9226" max="9226" width="28.5703125" style="2" customWidth="1"/>
    <col min="9227" max="9227" width="11.5703125" style="2" customWidth="1"/>
    <col min="9228" max="9475" width="9.140625" style="2"/>
    <col min="9476" max="9477" width="14.28515625" style="2" customWidth="1"/>
    <col min="9478" max="9478" width="20.7109375" style="2" customWidth="1"/>
    <col min="9479" max="9479" width="50.7109375" style="2" customWidth="1"/>
    <col min="9480" max="9480" width="18.42578125" style="2" customWidth="1"/>
    <col min="9481" max="9481" width="14.28515625" style="2" customWidth="1"/>
    <col min="9482" max="9482" width="28.5703125" style="2" customWidth="1"/>
    <col min="9483" max="9483" width="11.5703125" style="2" customWidth="1"/>
    <col min="9484" max="9731" width="9.140625" style="2"/>
    <col min="9732" max="9733" width="14.28515625" style="2" customWidth="1"/>
    <col min="9734" max="9734" width="20.7109375" style="2" customWidth="1"/>
    <col min="9735" max="9735" width="50.7109375" style="2" customWidth="1"/>
    <col min="9736" max="9736" width="18.42578125" style="2" customWidth="1"/>
    <col min="9737" max="9737" width="14.28515625" style="2" customWidth="1"/>
    <col min="9738" max="9738" width="28.5703125" style="2" customWidth="1"/>
    <col min="9739" max="9739" width="11.5703125" style="2" customWidth="1"/>
    <col min="9740" max="9987" width="9.140625" style="2"/>
    <col min="9988" max="9989" width="14.28515625" style="2" customWidth="1"/>
    <col min="9990" max="9990" width="20.7109375" style="2" customWidth="1"/>
    <col min="9991" max="9991" width="50.7109375" style="2" customWidth="1"/>
    <col min="9992" max="9992" width="18.42578125" style="2" customWidth="1"/>
    <col min="9993" max="9993" width="14.28515625" style="2" customWidth="1"/>
    <col min="9994" max="9994" width="28.5703125" style="2" customWidth="1"/>
    <col min="9995" max="9995" width="11.5703125" style="2" customWidth="1"/>
    <col min="9996" max="10243" width="9.140625" style="2"/>
    <col min="10244" max="10245" width="14.28515625" style="2" customWidth="1"/>
    <col min="10246" max="10246" width="20.7109375" style="2" customWidth="1"/>
    <col min="10247" max="10247" width="50.7109375" style="2" customWidth="1"/>
    <col min="10248" max="10248" width="18.42578125" style="2" customWidth="1"/>
    <col min="10249" max="10249" width="14.28515625" style="2" customWidth="1"/>
    <col min="10250" max="10250" width="28.5703125" style="2" customWidth="1"/>
    <col min="10251" max="10251" width="11.5703125" style="2" customWidth="1"/>
    <col min="10252" max="10499" width="9.140625" style="2"/>
    <col min="10500" max="10501" width="14.28515625" style="2" customWidth="1"/>
    <col min="10502" max="10502" width="20.7109375" style="2" customWidth="1"/>
    <col min="10503" max="10503" width="50.7109375" style="2" customWidth="1"/>
    <col min="10504" max="10504" width="18.42578125" style="2" customWidth="1"/>
    <col min="10505" max="10505" width="14.28515625" style="2" customWidth="1"/>
    <col min="10506" max="10506" width="28.5703125" style="2" customWidth="1"/>
    <col min="10507" max="10507" width="11.5703125" style="2" customWidth="1"/>
    <col min="10508" max="10755" width="9.140625" style="2"/>
    <col min="10756" max="10757" width="14.28515625" style="2" customWidth="1"/>
    <col min="10758" max="10758" width="20.7109375" style="2" customWidth="1"/>
    <col min="10759" max="10759" width="50.7109375" style="2" customWidth="1"/>
    <col min="10760" max="10760" width="18.42578125" style="2" customWidth="1"/>
    <col min="10761" max="10761" width="14.28515625" style="2" customWidth="1"/>
    <col min="10762" max="10762" width="28.5703125" style="2" customWidth="1"/>
    <col min="10763" max="10763" width="11.5703125" style="2" customWidth="1"/>
    <col min="10764" max="11011" width="9.140625" style="2"/>
    <col min="11012" max="11013" width="14.28515625" style="2" customWidth="1"/>
    <col min="11014" max="11014" width="20.7109375" style="2" customWidth="1"/>
    <col min="11015" max="11015" width="50.7109375" style="2" customWidth="1"/>
    <col min="11016" max="11016" width="18.42578125" style="2" customWidth="1"/>
    <col min="11017" max="11017" width="14.28515625" style="2" customWidth="1"/>
    <col min="11018" max="11018" width="28.5703125" style="2" customWidth="1"/>
    <col min="11019" max="11019" width="11.5703125" style="2" customWidth="1"/>
    <col min="11020" max="11267" width="9.140625" style="2"/>
    <col min="11268" max="11269" width="14.28515625" style="2" customWidth="1"/>
    <col min="11270" max="11270" width="20.7109375" style="2" customWidth="1"/>
    <col min="11271" max="11271" width="50.7109375" style="2" customWidth="1"/>
    <col min="11272" max="11272" width="18.42578125" style="2" customWidth="1"/>
    <col min="11273" max="11273" width="14.28515625" style="2" customWidth="1"/>
    <col min="11274" max="11274" width="28.5703125" style="2" customWidth="1"/>
    <col min="11275" max="11275" width="11.5703125" style="2" customWidth="1"/>
    <col min="11276" max="11523" width="9.140625" style="2"/>
    <col min="11524" max="11525" width="14.28515625" style="2" customWidth="1"/>
    <col min="11526" max="11526" width="20.7109375" style="2" customWidth="1"/>
    <col min="11527" max="11527" width="50.7109375" style="2" customWidth="1"/>
    <col min="11528" max="11528" width="18.42578125" style="2" customWidth="1"/>
    <col min="11529" max="11529" width="14.28515625" style="2" customWidth="1"/>
    <col min="11530" max="11530" width="28.5703125" style="2" customWidth="1"/>
    <col min="11531" max="11531" width="11.5703125" style="2" customWidth="1"/>
    <col min="11532" max="11779" width="9.140625" style="2"/>
    <col min="11780" max="11781" width="14.28515625" style="2" customWidth="1"/>
    <col min="11782" max="11782" width="20.7109375" style="2" customWidth="1"/>
    <col min="11783" max="11783" width="50.7109375" style="2" customWidth="1"/>
    <col min="11784" max="11784" width="18.42578125" style="2" customWidth="1"/>
    <col min="11785" max="11785" width="14.28515625" style="2" customWidth="1"/>
    <col min="11786" max="11786" width="28.5703125" style="2" customWidth="1"/>
    <col min="11787" max="11787" width="11.5703125" style="2" customWidth="1"/>
    <col min="11788" max="12035" width="9.140625" style="2"/>
    <col min="12036" max="12037" width="14.28515625" style="2" customWidth="1"/>
    <col min="12038" max="12038" width="20.7109375" style="2" customWidth="1"/>
    <col min="12039" max="12039" width="50.7109375" style="2" customWidth="1"/>
    <col min="12040" max="12040" width="18.42578125" style="2" customWidth="1"/>
    <col min="12041" max="12041" width="14.28515625" style="2" customWidth="1"/>
    <col min="12042" max="12042" width="28.5703125" style="2" customWidth="1"/>
    <col min="12043" max="12043" width="11.5703125" style="2" customWidth="1"/>
    <col min="12044" max="12291" width="9.140625" style="2"/>
    <col min="12292" max="12293" width="14.28515625" style="2" customWidth="1"/>
    <col min="12294" max="12294" width="20.7109375" style="2" customWidth="1"/>
    <col min="12295" max="12295" width="50.7109375" style="2" customWidth="1"/>
    <col min="12296" max="12296" width="18.42578125" style="2" customWidth="1"/>
    <col min="12297" max="12297" width="14.28515625" style="2" customWidth="1"/>
    <col min="12298" max="12298" width="28.5703125" style="2" customWidth="1"/>
    <col min="12299" max="12299" width="11.5703125" style="2" customWidth="1"/>
    <col min="12300" max="12547" width="9.140625" style="2"/>
    <col min="12548" max="12549" width="14.28515625" style="2" customWidth="1"/>
    <col min="12550" max="12550" width="20.7109375" style="2" customWidth="1"/>
    <col min="12551" max="12551" width="50.7109375" style="2" customWidth="1"/>
    <col min="12552" max="12552" width="18.42578125" style="2" customWidth="1"/>
    <col min="12553" max="12553" width="14.28515625" style="2" customWidth="1"/>
    <col min="12554" max="12554" width="28.5703125" style="2" customWidth="1"/>
    <col min="12555" max="12555" width="11.5703125" style="2" customWidth="1"/>
    <col min="12556" max="12803" width="9.140625" style="2"/>
    <col min="12804" max="12805" width="14.28515625" style="2" customWidth="1"/>
    <col min="12806" max="12806" width="20.7109375" style="2" customWidth="1"/>
    <col min="12807" max="12807" width="50.7109375" style="2" customWidth="1"/>
    <col min="12808" max="12808" width="18.42578125" style="2" customWidth="1"/>
    <col min="12809" max="12809" width="14.28515625" style="2" customWidth="1"/>
    <col min="12810" max="12810" width="28.5703125" style="2" customWidth="1"/>
    <col min="12811" max="12811" width="11.5703125" style="2" customWidth="1"/>
    <col min="12812" max="13059" width="9.140625" style="2"/>
    <col min="13060" max="13061" width="14.28515625" style="2" customWidth="1"/>
    <col min="13062" max="13062" width="20.7109375" style="2" customWidth="1"/>
    <col min="13063" max="13063" width="50.7109375" style="2" customWidth="1"/>
    <col min="13064" max="13064" width="18.42578125" style="2" customWidth="1"/>
    <col min="13065" max="13065" width="14.28515625" style="2" customWidth="1"/>
    <col min="13066" max="13066" width="28.5703125" style="2" customWidth="1"/>
    <col min="13067" max="13067" width="11.5703125" style="2" customWidth="1"/>
    <col min="13068" max="13315" width="9.140625" style="2"/>
    <col min="13316" max="13317" width="14.28515625" style="2" customWidth="1"/>
    <col min="13318" max="13318" width="20.7109375" style="2" customWidth="1"/>
    <col min="13319" max="13319" width="50.7109375" style="2" customWidth="1"/>
    <col min="13320" max="13320" width="18.42578125" style="2" customWidth="1"/>
    <col min="13321" max="13321" width="14.28515625" style="2" customWidth="1"/>
    <col min="13322" max="13322" width="28.5703125" style="2" customWidth="1"/>
    <col min="13323" max="13323" width="11.5703125" style="2" customWidth="1"/>
    <col min="13324" max="13571" width="9.140625" style="2"/>
    <col min="13572" max="13573" width="14.28515625" style="2" customWidth="1"/>
    <col min="13574" max="13574" width="20.7109375" style="2" customWidth="1"/>
    <col min="13575" max="13575" width="50.7109375" style="2" customWidth="1"/>
    <col min="13576" max="13576" width="18.42578125" style="2" customWidth="1"/>
    <col min="13577" max="13577" width="14.28515625" style="2" customWidth="1"/>
    <col min="13578" max="13578" width="28.5703125" style="2" customWidth="1"/>
    <col min="13579" max="13579" width="11.5703125" style="2" customWidth="1"/>
    <col min="13580" max="13827" width="9.140625" style="2"/>
    <col min="13828" max="13829" width="14.28515625" style="2" customWidth="1"/>
    <col min="13830" max="13830" width="20.7109375" style="2" customWidth="1"/>
    <col min="13831" max="13831" width="50.7109375" style="2" customWidth="1"/>
    <col min="13832" max="13832" width="18.42578125" style="2" customWidth="1"/>
    <col min="13833" max="13833" width="14.28515625" style="2" customWidth="1"/>
    <col min="13834" max="13834" width="28.5703125" style="2" customWidth="1"/>
    <col min="13835" max="13835" width="11.5703125" style="2" customWidth="1"/>
    <col min="13836" max="14083" width="9.140625" style="2"/>
    <col min="14084" max="14085" width="14.28515625" style="2" customWidth="1"/>
    <col min="14086" max="14086" width="20.7109375" style="2" customWidth="1"/>
    <col min="14087" max="14087" width="50.7109375" style="2" customWidth="1"/>
    <col min="14088" max="14088" width="18.42578125" style="2" customWidth="1"/>
    <col min="14089" max="14089" width="14.28515625" style="2" customWidth="1"/>
    <col min="14090" max="14090" width="28.5703125" style="2" customWidth="1"/>
    <col min="14091" max="14091" width="11.5703125" style="2" customWidth="1"/>
    <col min="14092" max="14339" width="9.140625" style="2"/>
    <col min="14340" max="14341" width="14.28515625" style="2" customWidth="1"/>
    <col min="14342" max="14342" width="20.7109375" style="2" customWidth="1"/>
    <col min="14343" max="14343" width="50.7109375" style="2" customWidth="1"/>
    <col min="14344" max="14344" width="18.42578125" style="2" customWidth="1"/>
    <col min="14345" max="14345" width="14.28515625" style="2" customWidth="1"/>
    <col min="14346" max="14346" width="28.5703125" style="2" customWidth="1"/>
    <col min="14347" max="14347" width="11.5703125" style="2" customWidth="1"/>
    <col min="14348" max="14595" width="9.140625" style="2"/>
    <col min="14596" max="14597" width="14.28515625" style="2" customWidth="1"/>
    <col min="14598" max="14598" width="20.7109375" style="2" customWidth="1"/>
    <col min="14599" max="14599" width="50.7109375" style="2" customWidth="1"/>
    <col min="14600" max="14600" width="18.42578125" style="2" customWidth="1"/>
    <col min="14601" max="14601" width="14.28515625" style="2" customWidth="1"/>
    <col min="14602" max="14602" width="28.5703125" style="2" customWidth="1"/>
    <col min="14603" max="14603" width="11.5703125" style="2" customWidth="1"/>
    <col min="14604" max="14851" width="9.140625" style="2"/>
    <col min="14852" max="14853" width="14.28515625" style="2" customWidth="1"/>
    <col min="14854" max="14854" width="20.7109375" style="2" customWidth="1"/>
    <col min="14855" max="14855" width="50.7109375" style="2" customWidth="1"/>
    <col min="14856" max="14856" width="18.42578125" style="2" customWidth="1"/>
    <col min="14857" max="14857" width="14.28515625" style="2" customWidth="1"/>
    <col min="14858" max="14858" width="28.5703125" style="2" customWidth="1"/>
    <col min="14859" max="14859" width="11.5703125" style="2" customWidth="1"/>
    <col min="14860" max="15107" width="9.140625" style="2"/>
    <col min="15108" max="15109" width="14.28515625" style="2" customWidth="1"/>
    <col min="15110" max="15110" width="20.7109375" style="2" customWidth="1"/>
    <col min="15111" max="15111" width="50.7109375" style="2" customWidth="1"/>
    <col min="15112" max="15112" width="18.42578125" style="2" customWidth="1"/>
    <col min="15113" max="15113" width="14.28515625" style="2" customWidth="1"/>
    <col min="15114" max="15114" width="28.5703125" style="2" customWidth="1"/>
    <col min="15115" max="15115" width="11.5703125" style="2" customWidth="1"/>
    <col min="15116" max="15363" width="9.140625" style="2"/>
    <col min="15364" max="15365" width="14.28515625" style="2" customWidth="1"/>
    <col min="15366" max="15366" width="20.7109375" style="2" customWidth="1"/>
    <col min="15367" max="15367" width="50.7109375" style="2" customWidth="1"/>
    <col min="15368" max="15368" width="18.42578125" style="2" customWidth="1"/>
    <col min="15369" max="15369" width="14.28515625" style="2" customWidth="1"/>
    <col min="15370" max="15370" width="28.5703125" style="2" customWidth="1"/>
    <col min="15371" max="15371" width="11.5703125" style="2" customWidth="1"/>
    <col min="15372" max="15619" width="9.140625" style="2"/>
    <col min="15620" max="15621" width="14.28515625" style="2" customWidth="1"/>
    <col min="15622" max="15622" width="20.7109375" style="2" customWidth="1"/>
    <col min="15623" max="15623" width="50.7109375" style="2" customWidth="1"/>
    <col min="15624" max="15624" width="18.42578125" style="2" customWidth="1"/>
    <col min="15625" max="15625" width="14.28515625" style="2" customWidth="1"/>
    <col min="15626" max="15626" width="28.5703125" style="2" customWidth="1"/>
    <col min="15627" max="15627" width="11.5703125" style="2" customWidth="1"/>
    <col min="15628" max="15875" width="9.140625" style="2"/>
    <col min="15876" max="15877" width="14.28515625" style="2" customWidth="1"/>
    <col min="15878" max="15878" width="20.7109375" style="2" customWidth="1"/>
    <col min="15879" max="15879" width="50.7109375" style="2" customWidth="1"/>
    <col min="15880" max="15880" width="18.42578125" style="2" customWidth="1"/>
    <col min="15881" max="15881" width="14.28515625" style="2" customWidth="1"/>
    <col min="15882" max="15882" width="28.5703125" style="2" customWidth="1"/>
    <col min="15883" max="15883" width="11.5703125" style="2" customWidth="1"/>
    <col min="15884" max="16131" width="9.140625" style="2"/>
    <col min="16132" max="16133" width="14.28515625" style="2" customWidth="1"/>
    <col min="16134" max="16134" width="20.7109375" style="2" customWidth="1"/>
    <col min="16135" max="16135" width="50.7109375" style="2" customWidth="1"/>
    <col min="16136" max="16136" width="18.42578125" style="2" customWidth="1"/>
    <col min="16137" max="16137" width="14.28515625" style="2" customWidth="1"/>
    <col min="16138" max="16138" width="28.5703125" style="2" customWidth="1"/>
    <col min="16139" max="16139" width="11.5703125" style="2" customWidth="1"/>
    <col min="16140" max="16384" width="9.140625" style="2"/>
  </cols>
  <sheetData>
    <row r="1" spans="1:10" ht="26.25" customHeight="1">
      <c r="A1" s="103" t="s">
        <v>177</v>
      </c>
      <c r="B1" s="103" t="s">
        <v>178</v>
      </c>
      <c r="C1" s="104" t="s">
        <v>206</v>
      </c>
      <c r="D1" s="104" t="s">
        <v>207</v>
      </c>
      <c r="E1" s="104" t="s">
        <v>208</v>
      </c>
      <c r="F1" s="104" t="s">
        <v>209</v>
      </c>
      <c r="G1" s="104" t="s">
        <v>210</v>
      </c>
      <c r="H1" s="104" t="s">
        <v>211</v>
      </c>
    </row>
    <row r="2" spans="1:10">
      <c r="A2" s="384" t="s">
        <v>515</v>
      </c>
      <c r="B2" s="483" t="s">
        <v>516</v>
      </c>
      <c r="C2" s="460" t="s">
        <v>811</v>
      </c>
      <c r="D2" s="461" t="s">
        <v>812</v>
      </c>
      <c r="E2" s="390">
        <v>170000</v>
      </c>
      <c r="F2" s="391">
        <v>5496751</v>
      </c>
      <c r="G2" s="462" t="s">
        <v>814</v>
      </c>
      <c r="H2" s="463">
        <v>170000</v>
      </c>
      <c r="I2" s="102"/>
      <c r="J2" s="102"/>
    </row>
    <row r="3" spans="1:10" s="102" customFormat="1">
      <c r="A3" s="384" t="s">
        <v>515</v>
      </c>
      <c r="B3" s="389" t="s">
        <v>516</v>
      </c>
      <c r="C3" s="466" t="s">
        <v>813</v>
      </c>
      <c r="D3" s="467" t="s">
        <v>812</v>
      </c>
      <c r="E3" s="468">
        <v>992456.73</v>
      </c>
      <c r="F3" s="391">
        <v>5512114</v>
      </c>
      <c r="G3" s="462" t="s">
        <v>814</v>
      </c>
      <c r="H3" s="463">
        <v>806731.39</v>
      </c>
    </row>
    <row r="4" spans="1:10" s="1" customFormat="1">
      <c r="A4" s="384" t="s">
        <v>515</v>
      </c>
      <c r="B4" s="389" t="s">
        <v>516</v>
      </c>
      <c r="C4" s="466" t="s">
        <v>813</v>
      </c>
      <c r="D4" s="467" t="s">
        <v>812</v>
      </c>
      <c r="E4" s="468">
        <v>992456.73</v>
      </c>
      <c r="F4" s="391">
        <v>2864482</v>
      </c>
      <c r="G4" s="462" t="s">
        <v>814</v>
      </c>
      <c r="H4" s="463">
        <v>185735.34</v>
      </c>
    </row>
    <row r="5" spans="1:10" s="1" customFormat="1">
      <c r="C5" s="113"/>
      <c r="D5" s="114"/>
      <c r="F5" s="113"/>
      <c r="G5" s="113"/>
      <c r="H5" s="464"/>
    </row>
    <row r="6" spans="1:10" s="1" customFormat="1">
      <c r="C6" s="113"/>
      <c r="D6" s="114"/>
      <c r="F6" s="113"/>
      <c r="G6" s="113"/>
      <c r="H6" s="465"/>
    </row>
    <row r="7" spans="1:10" s="1" customFormat="1">
      <c r="C7" s="113"/>
      <c r="D7" s="114"/>
      <c r="F7" s="113"/>
      <c r="G7" s="113"/>
    </row>
    <row r="8" spans="1:10" s="1" customFormat="1">
      <c r="C8" s="113"/>
      <c r="D8" s="114"/>
      <c r="F8" s="113"/>
      <c r="G8" s="113"/>
    </row>
    <row r="9" spans="1:10" s="1" customFormat="1">
      <c r="C9" s="113"/>
      <c r="D9" s="114"/>
      <c r="F9" s="113"/>
      <c r="G9" s="113"/>
    </row>
    <row r="10" spans="1:10" s="1" customFormat="1">
      <c r="C10" s="113"/>
      <c r="D10" s="114"/>
      <c r="F10" s="113"/>
      <c r="G10" s="113"/>
    </row>
    <row r="11" spans="1:10" s="1" customFormat="1">
      <c r="C11" s="113"/>
      <c r="D11" s="114"/>
      <c r="F11" s="113"/>
      <c r="G11" s="113"/>
    </row>
    <row r="12" spans="1:10" s="1" customFormat="1">
      <c r="C12" s="113"/>
      <c r="D12" s="114"/>
      <c r="F12" s="113"/>
      <c r="G12" s="113"/>
    </row>
    <row r="13" spans="1:10" s="1" customFormat="1">
      <c r="C13" s="113"/>
      <c r="D13" s="114"/>
      <c r="F13" s="113"/>
      <c r="G13" s="113"/>
    </row>
    <row r="14" spans="1:10" s="1" customFormat="1">
      <c r="C14" s="113"/>
      <c r="D14" s="114"/>
      <c r="F14" s="113"/>
      <c r="G14" s="113"/>
    </row>
    <row r="15" spans="1:10" s="1" customFormat="1">
      <c r="C15" s="113"/>
      <c r="D15" s="114"/>
      <c r="F15" s="113"/>
      <c r="G15" s="113"/>
    </row>
    <row r="16" spans="1:10" s="1" customFormat="1">
      <c r="C16" s="113"/>
      <c r="D16" s="114"/>
      <c r="F16" s="113"/>
      <c r="G16" s="113"/>
    </row>
    <row r="17" spans="3:7" s="1" customFormat="1">
      <c r="C17" s="113"/>
      <c r="D17" s="114"/>
      <c r="F17" s="113"/>
      <c r="G17" s="113"/>
    </row>
    <row r="18" spans="3:7" s="1" customFormat="1">
      <c r="C18" s="113"/>
      <c r="D18" s="114"/>
      <c r="F18" s="113"/>
      <c r="G18" s="113"/>
    </row>
    <row r="19" spans="3:7" s="1" customFormat="1">
      <c r="C19" s="113"/>
      <c r="D19" s="114"/>
      <c r="F19" s="113"/>
      <c r="G19" s="113"/>
    </row>
    <row r="20" spans="3:7" s="1" customFormat="1">
      <c r="C20" s="113"/>
      <c r="D20" s="114"/>
      <c r="F20" s="113"/>
      <c r="G20" s="113"/>
    </row>
    <row r="21" spans="3:7" s="1" customFormat="1">
      <c r="C21" s="113"/>
      <c r="D21" s="114"/>
      <c r="F21" s="113"/>
      <c r="G21" s="113"/>
    </row>
    <row r="22" spans="3:7" s="1" customFormat="1">
      <c r="C22" s="113"/>
      <c r="D22" s="114"/>
      <c r="F22" s="113"/>
      <c r="G22" s="113"/>
    </row>
    <row r="23" spans="3:7" s="1" customFormat="1">
      <c r="C23" s="113"/>
      <c r="D23" s="114"/>
      <c r="F23" s="113"/>
      <c r="G23" s="113"/>
    </row>
    <row r="24" spans="3:7" s="1" customFormat="1">
      <c r="C24" s="113"/>
      <c r="D24" s="114"/>
      <c r="F24" s="113"/>
      <c r="G24" s="113"/>
    </row>
    <row r="25" spans="3:7" s="1" customFormat="1">
      <c r="C25" s="113"/>
      <c r="D25" s="114"/>
      <c r="F25" s="113"/>
      <c r="G25" s="113"/>
    </row>
    <row r="26" spans="3:7" s="1" customFormat="1">
      <c r="C26" s="113"/>
      <c r="D26" s="114"/>
      <c r="F26" s="113"/>
      <c r="G26" s="113"/>
    </row>
    <row r="27" spans="3:7" s="1" customFormat="1">
      <c r="C27" s="113"/>
      <c r="D27" s="114"/>
      <c r="F27" s="113"/>
      <c r="G27" s="113"/>
    </row>
    <row r="28" spans="3:7" s="1" customFormat="1">
      <c r="C28" s="113"/>
      <c r="D28" s="114"/>
      <c r="F28" s="113"/>
      <c r="G28" s="113"/>
    </row>
    <row r="29" spans="3:7" s="1" customFormat="1">
      <c r="C29" s="113"/>
      <c r="D29" s="114"/>
      <c r="F29" s="113"/>
      <c r="G29" s="113"/>
    </row>
    <row r="30" spans="3:7" s="1" customFormat="1">
      <c r="C30" s="113"/>
      <c r="D30" s="114"/>
      <c r="F30" s="113"/>
      <c r="G30" s="113"/>
    </row>
    <row r="31" spans="3:7" s="1" customFormat="1">
      <c r="C31" s="113"/>
      <c r="D31" s="114"/>
      <c r="F31" s="113"/>
      <c r="G31" s="113"/>
    </row>
    <row r="32" spans="3:7" s="1" customFormat="1">
      <c r="D32" s="112"/>
    </row>
    <row r="33" spans="4:4" s="1" customFormat="1">
      <c r="D33" s="112"/>
    </row>
    <row r="34" spans="4:4" s="1" customFormat="1">
      <c r="D34" s="112"/>
    </row>
    <row r="35" spans="4:4" s="1" customFormat="1">
      <c r="D35" s="112"/>
    </row>
    <row r="36" spans="4:4" s="1" customFormat="1">
      <c r="D36" s="112"/>
    </row>
    <row r="37" spans="4:4" s="1" customFormat="1">
      <c r="D37" s="112"/>
    </row>
    <row r="38" spans="4:4" s="1" customFormat="1">
      <c r="D38" s="112"/>
    </row>
    <row r="39" spans="4:4" s="1" customFormat="1">
      <c r="D39" s="112"/>
    </row>
    <row r="40" spans="4:4" s="1" customFormat="1">
      <c r="D40" s="112"/>
    </row>
    <row r="41" spans="4:4" s="1" customFormat="1">
      <c r="D41" s="112"/>
    </row>
    <row r="42" spans="4:4" s="1" customFormat="1">
      <c r="D42" s="112"/>
    </row>
    <row r="43" spans="4:4" s="1" customFormat="1">
      <c r="D43" s="112"/>
    </row>
    <row r="44" spans="4:4" s="1" customFormat="1">
      <c r="D44" s="112"/>
    </row>
    <row r="45" spans="4:4" s="1" customFormat="1">
      <c r="D45" s="112"/>
    </row>
    <row r="46" spans="4:4" s="1" customFormat="1">
      <c r="D46" s="112"/>
    </row>
    <row r="47" spans="4:4" s="1" customFormat="1">
      <c r="D47" s="112"/>
    </row>
    <row r="48" spans="4:4" s="1" customFormat="1">
      <c r="D48" s="112"/>
    </row>
    <row r="49" spans="4:4" s="1" customFormat="1">
      <c r="D49" s="112"/>
    </row>
    <row r="50" spans="4:4" s="1" customFormat="1">
      <c r="D50" s="112"/>
    </row>
    <row r="51" spans="4:4" s="1" customFormat="1">
      <c r="D51" s="112"/>
    </row>
    <row r="52" spans="4:4" s="1" customFormat="1">
      <c r="D52" s="112"/>
    </row>
    <row r="53" spans="4:4" s="1" customFormat="1">
      <c r="D53" s="112"/>
    </row>
    <row r="54" spans="4:4" s="1" customFormat="1">
      <c r="D54" s="112"/>
    </row>
    <row r="55" spans="4:4" s="1" customFormat="1">
      <c r="D55" s="112"/>
    </row>
    <row r="56" spans="4:4" s="1" customFormat="1">
      <c r="D56" s="112"/>
    </row>
    <row r="57" spans="4:4" s="1" customFormat="1">
      <c r="D57" s="112"/>
    </row>
    <row r="58" spans="4:4" s="1" customFormat="1">
      <c r="D58" s="112"/>
    </row>
    <row r="59" spans="4:4" s="1" customFormat="1">
      <c r="D59" s="112"/>
    </row>
    <row r="60" spans="4:4" s="1" customFormat="1">
      <c r="D60" s="112"/>
    </row>
    <row r="61" spans="4:4" s="1" customFormat="1">
      <c r="D61" s="112"/>
    </row>
    <row r="62" spans="4:4" s="1" customFormat="1">
      <c r="D62" s="112"/>
    </row>
    <row r="63" spans="4:4" s="1" customFormat="1">
      <c r="D63" s="112"/>
    </row>
    <row r="64" spans="4:4" s="1" customFormat="1">
      <c r="D64" s="112"/>
    </row>
    <row r="65" spans="4:4" s="1" customFormat="1">
      <c r="D65" s="112"/>
    </row>
    <row r="66" spans="4:4" s="1" customFormat="1">
      <c r="D66" s="112"/>
    </row>
    <row r="67" spans="4:4" s="1" customFormat="1">
      <c r="D67" s="112"/>
    </row>
    <row r="68" spans="4:4" s="1" customFormat="1">
      <c r="D68" s="112"/>
    </row>
    <row r="69" spans="4:4" s="1" customFormat="1">
      <c r="D69" s="112"/>
    </row>
    <row r="70" spans="4:4" s="1" customFormat="1">
      <c r="D70" s="112"/>
    </row>
    <row r="71" spans="4:4" s="1" customFormat="1">
      <c r="D71" s="112"/>
    </row>
    <row r="72" spans="4:4" s="1" customFormat="1">
      <c r="D72" s="112"/>
    </row>
    <row r="73" spans="4:4" s="1" customFormat="1">
      <c r="D73" s="112"/>
    </row>
    <row r="74" spans="4:4" s="1" customFormat="1">
      <c r="D74" s="112"/>
    </row>
    <row r="75" spans="4:4" s="1" customFormat="1">
      <c r="D75" s="112"/>
    </row>
    <row r="76" spans="4:4" s="1" customFormat="1">
      <c r="D76" s="112"/>
    </row>
    <row r="77" spans="4:4" s="1" customFormat="1">
      <c r="D77" s="112"/>
    </row>
    <row r="78" spans="4:4" s="1" customFormat="1">
      <c r="D78" s="112"/>
    </row>
    <row r="79" spans="4:4" s="1" customFormat="1">
      <c r="D79" s="112"/>
    </row>
    <row r="80" spans="4:4" s="1" customFormat="1">
      <c r="D80" s="112"/>
    </row>
    <row r="81" spans="4:4" s="1" customFormat="1">
      <c r="D81" s="112"/>
    </row>
    <row r="82" spans="4:4" s="1" customFormat="1">
      <c r="D82" s="112"/>
    </row>
    <row r="83" spans="4:4" s="1" customFormat="1">
      <c r="D83" s="112"/>
    </row>
    <row r="84" spans="4:4" s="1" customFormat="1">
      <c r="D84" s="112"/>
    </row>
    <row r="85" spans="4:4" s="1" customFormat="1">
      <c r="D85" s="112"/>
    </row>
    <row r="86" spans="4:4" s="1" customFormat="1">
      <c r="D86" s="112"/>
    </row>
    <row r="87" spans="4:4" s="1" customFormat="1">
      <c r="D87" s="112"/>
    </row>
    <row r="88" spans="4:4" s="1" customFormat="1">
      <c r="D88" s="112"/>
    </row>
    <row r="89" spans="4:4" s="1" customFormat="1">
      <c r="D89" s="112"/>
    </row>
    <row r="90" spans="4:4" s="1" customFormat="1">
      <c r="D90" s="112"/>
    </row>
    <row r="91" spans="4:4" s="1" customFormat="1">
      <c r="D91" s="112"/>
    </row>
    <row r="92" spans="4:4" s="1" customFormat="1">
      <c r="D92" s="112"/>
    </row>
    <row r="93" spans="4:4" s="1" customFormat="1">
      <c r="D93" s="112"/>
    </row>
    <row r="94" spans="4:4" s="1" customFormat="1">
      <c r="D94" s="112"/>
    </row>
    <row r="95" spans="4:4" s="1" customFormat="1">
      <c r="D95" s="112"/>
    </row>
    <row r="96" spans="4:4" s="1" customFormat="1">
      <c r="D96" s="112"/>
    </row>
    <row r="97" spans="4:4" s="1" customFormat="1">
      <c r="D97" s="112"/>
    </row>
    <row r="98" spans="4:4" s="1" customFormat="1">
      <c r="D98" s="112"/>
    </row>
    <row r="99" spans="4:4" s="1" customFormat="1">
      <c r="D99" s="112"/>
    </row>
    <row r="100" spans="4:4" s="1" customFormat="1">
      <c r="D100" s="112"/>
    </row>
    <row r="101" spans="4:4" s="1" customFormat="1">
      <c r="D101" s="112"/>
    </row>
    <row r="102" spans="4:4" s="1" customFormat="1">
      <c r="D102" s="112"/>
    </row>
    <row r="103" spans="4:4" s="1" customFormat="1">
      <c r="D103" s="112"/>
    </row>
    <row r="104" spans="4:4" s="1" customFormat="1">
      <c r="D104" s="112"/>
    </row>
    <row r="105" spans="4:4" s="1" customFormat="1">
      <c r="D105" s="112"/>
    </row>
    <row r="106" spans="4:4" s="1" customFormat="1">
      <c r="D106" s="112"/>
    </row>
    <row r="107" spans="4:4" s="1" customFormat="1">
      <c r="D107" s="112"/>
    </row>
    <row r="108" spans="4:4" s="1" customFormat="1">
      <c r="D108" s="112"/>
    </row>
    <row r="109" spans="4:4" s="1" customFormat="1">
      <c r="D109" s="112"/>
    </row>
    <row r="110" spans="4:4" s="1" customFormat="1">
      <c r="D110" s="112"/>
    </row>
    <row r="111" spans="4:4" s="1" customFormat="1">
      <c r="D111" s="112"/>
    </row>
    <row r="112" spans="4:4" s="1" customFormat="1">
      <c r="D112" s="112"/>
    </row>
    <row r="113" spans="4:4" s="1" customFormat="1">
      <c r="D113" s="112"/>
    </row>
    <row r="114" spans="4:4" s="1" customFormat="1">
      <c r="D114" s="112"/>
    </row>
    <row r="115" spans="4:4" s="1" customFormat="1">
      <c r="D115" s="112"/>
    </row>
  </sheetData>
  <protectedRanges>
    <protectedRange sqref="E2:E4" name="Intervalo2_1_2"/>
    <protectedRange sqref="C2:D4" name="Intervalo2_1_2_2"/>
    <protectedRange sqref="G2:G4" name="Intervalo2_1_2_3_2"/>
    <protectedRange sqref="F2:F4" name="Intervalo2_1_2_3_1_1"/>
    <protectedRange sqref="B2:B4" name="Intervalo2_1_1_1_1"/>
  </protectedRange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zoomScaleNormal="100" workbookViewId="0">
      <selection activeCell="A11" sqref="A11"/>
    </sheetView>
  </sheetViews>
  <sheetFormatPr defaultColWidth="9" defaultRowHeight="15"/>
  <cols>
    <col min="1" max="1" width="26.42578125" style="2" customWidth="1"/>
    <col min="2" max="2" width="54.5703125" style="2" customWidth="1"/>
    <col min="3" max="3" width="29" style="2" customWidth="1"/>
    <col min="4" max="4" width="43.28515625" style="2" customWidth="1"/>
    <col min="5" max="5" width="40.7109375" style="2" customWidth="1"/>
    <col min="6" max="6" width="14.140625" style="2" customWidth="1"/>
    <col min="7" max="7" width="12.42578125" style="2" customWidth="1"/>
    <col min="8" max="8" width="14.28515625" style="2" customWidth="1"/>
    <col min="9" max="9" width="28.5703125" style="2" customWidth="1"/>
    <col min="10" max="10" width="11.5703125" style="2" customWidth="1"/>
    <col min="11" max="258" width="9.140625" style="2"/>
    <col min="259" max="260" width="14.28515625" style="2" customWidth="1"/>
    <col min="261" max="261" width="20.7109375" style="2" customWidth="1"/>
    <col min="262" max="262" width="50.7109375" style="2" customWidth="1"/>
    <col min="263" max="263" width="18.42578125" style="2" customWidth="1"/>
    <col min="264" max="264" width="14.28515625" style="2" customWidth="1"/>
    <col min="265" max="265" width="28.5703125" style="2" customWidth="1"/>
    <col min="266" max="266" width="11.5703125" style="2" customWidth="1"/>
    <col min="267" max="514" width="9.140625" style="2"/>
    <col min="515" max="516" width="14.28515625" style="2" customWidth="1"/>
    <col min="517" max="517" width="20.7109375" style="2" customWidth="1"/>
    <col min="518" max="518" width="50.7109375" style="2" customWidth="1"/>
    <col min="519" max="519" width="18.42578125" style="2" customWidth="1"/>
    <col min="520" max="520" width="14.28515625" style="2" customWidth="1"/>
    <col min="521" max="521" width="28.5703125" style="2" customWidth="1"/>
    <col min="522" max="522" width="11.5703125" style="2" customWidth="1"/>
    <col min="523" max="770" width="9.140625" style="2"/>
    <col min="771" max="772" width="14.28515625" style="2" customWidth="1"/>
    <col min="773" max="773" width="20.7109375" style="2" customWidth="1"/>
    <col min="774" max="774" width="50.7109375" style="2" customWidth="1"/>
    <col min="775" max="775" width="18.42578125" style="2" customWidth="1"/>
    <col min="776" max="776" width="14.28515625" style="2" customWidth="1"/>
    <col min="777" max="777" width="28.5703125" style="2" customWidth="1"/>
    <col min="778" max="778" width="11.5703125" style="2" customWidth="1"/>
    <col min="779" max="1026" width="9.140625" style="2"/>
    <col min="1027" max="1028" width="14.28515625" style="2" customWidth="1"/>
    <col min="1029" max="1029" width="20.7109375" style="2" customWidth="1"/>
    <col min="1030" max="1030" width="50.7109375" style="2" customWidth="1"/>
    <col min="1031" max="1031" width="18.42578125" style="2" customWidth="1"/>
    <col min="1032" max="1032" width="14.28515625" style="2" customWidth="1"/>
    <col min="1033" max="1033" width="28.5703125" style="2" customWidth="1"/>
    <col min="1034" max="1034" width="11.5703125" style="2" customWidth="1"/>
    <col min="1035" max="1282" width="9.140625" style="2"/>
    <col min="1283" max="1284" width="14.28515625" style="2" customWidth="1"/>
    <col min="1285" max="1285" width="20.7109375" style="2" customWidth="1"/>
    <col min="1286" max="1286" width="50.7109375" style="2" customWidth="1"/>
    <col min="1287" max="1287" width="18.42578125" style="2" customWidth="1"/>
    <col min="1288" max="1288" width="14.28515625" style="2" customWidth="1"/>
    <col min="1289" max="1289" width="28.5703125" style="2" customWidth="1"/>
    <col min="1290" max="1290" width="11.5703125" style="2" customWidth="1"/>
    <col min="1291" max="1538" width="9.140625" style="2"/>
    <col min="1539" max="1540" width="14.28515625" style="2" customWidth="1"/>
    <col min="1541" max="1541" width="20.7109375" style="2" customWidth="1"/>
    <col min="1542" max="1542" width="50.7109375" style="2" customWidth="1"/>
    <col min="1543" max="1543" width="18.42578125" style="2" customWidth="1"/>
    <col min="1544" max="1544" width="14.28515625" style="2" customWidth="1"/>
    <col min="1545" max="1545" width="28.5703125" style="2" customWidth="1"/>
    <col min="1546" max="1546" width="11.5703125" style="2" customWidth="1"/>
    <col min="1547" max="1794" width="9.140625" style="2"/>
    <col min="1795" max="1796" width="14.28515625" style="2" customWidth="1"/>
    <col min="1797" max="1797" width="20.7109375" style="2" customWidth="1"/>
    <col min="1798" max="1798" width="50.7109375" style="2" customWidth="1"/>
    <col min="1799" max="1799" width="18.42578125" style="2" customWidth="1"/>
    <col min="1800" max="1800" width="14.28515625" style="2" customWidth="1"/>
    <col min="1801" max="1801" width="28.5703125" style="2" customWidth="1"/>
    <col min="1802" max="1802" width="11.5703125" style="2" customWidth="1"/>
    <col min="1803" max="2050" width="9.140625" style="2"/>
    <col min="2051" max="2052" width="14.28515625" style="2" customWidth="1"/>
    <col min="2053" max="2053" width="20.7109375" style="2" customWidth="1"/>
    <col min="2054" max="2054" width="50.7109375" style="2" customWidth="1"/>
    <col min="2055" max="2055" width="18.42578125" style="2" customWidth="1"/>
    <col min="2056" max="2056" width="14.28515625" style="2" customWidth="1"/>
    <col min="2057" max="2057" width="28.5703125" style="2" customWidth="1"/>
    <col min="2058" max="2058" width="11.5703125" style="2" customWidth="1"/>
    <col min="2059" max="2306" width="9.140625" style="2"/>
    <col min="2307" max="2308" width="14.28515625" style="2" customWidth="1"/>
    <col min="2309" max="2309" width="20.7109375" style="2" customWidth="1"/>
    <col min="2310" max="2310" width="50.7109375" style="2" customWidth="1"/>
    <col min="2311" max="2311" width="18.42578125" style="2" customWidth="1"/>
    <col min="2312" max="2312" width="14.28515625" style="2" customWidth="1"/>
    <col min="2313" max="2313" width="28.5703125" style="2" customWidth="1"/>
    <col min="2314" max="2314" width="11.5703125" style="2" customWidth="1"/>
    <col min="2315" max="2562" width="9.140625" style="2"/>
    <col min="2563" max="2564" width="14.28515625" style="2" customWidth="1"/>
    <col min="2565" max="2565" width="20.7109375" style="2" customWidth="1"/>
    <col min="2566" max="2566" width="50.7109375" style="2" customWidth="1"/>
    <col min="2567" max="2567" width="18.42578125" style="2" customWidth="1"/>
    <col min="2568" max="2568" width="14.28515625" style="2" customWidth="1"/>
    <col min="2569" max="2569" width="28.5703125" style="2" customWidth="1"/>
    <col min="2570" max="2570" width="11.5703125" style="2" customWidth="1"/>
    <col min="2571" max="2818" width="9.140625" style="2"/>
    <col min="2819" max="2820" width="14.28515625" style="2" customWidth="1"/>
    <col min="2821" max="2821" width="20.7109375" style="2" customWidth="1"/>
    <col min="2822" max="2822" width="50.7109375" style="2" customWidth="1"/>
    <col min="2823" max="2823" width="18.42578125" style="2" customWidth="1"/>
    <col min="2824" max="2824" width="14.28515625" style="2" customWidth="1"/>
    <col min="2825" max="2825" width="28.5703125" style="2" customWidth="1"/>
    <col min="2826" max="2826" width="11.5703125" style="2" customWidth="1"/>
    <col min="2827" max="3074" width="9.140625" style="2"/>
    <col min="3075" max="3076" width="14.28515625" style="2" customWidth="1"/>
    <col min="3077" max="3077" width="20.7109375" style="2" customWidth="1"/>
    <col min="3078" max="3078" width="50.7109375" style="2" customWidth="1"/>
    <col min="3079" max="3079" width="18.42578125" style="2" customWidth="1"/>
    <col min="3080" max="3080" width="14.28515625" style="2" customWidth="1"/>
    <col min="3081" max="3081" width="28.5703125" style="2" customWidth="1"/>
    <col min="3082" max="3082" width="11.5703125" style="2" customWidth="1"/>
    <col min="3083" max="3330" width="9.140625" style="2"/>
    <col min="3331" max="3332" width="14.28515625" style="2" customWidth="1"/>
    <col min="3333" max="3333" width="20.7109375" style="2" customWidth="1"/>
    <col min="3334" max="3334" width="50.7109375" style="2" customWidth="1"/>
    <col min="3335" max="3335" width="18.42578125" style="2" customWidth="1"/>
    <col min="3336" max="3336" width="14.28515625" style="2" customWidth="1"/>
    <col min="3337" max="3337" width="28.5703125" style="2" customWidth="1"/>
    <col min="3338" max="3338" width="11.5703125" style="2" customWidth="1"/>
    <col min="3339" max="3586" width="9.140625" style="2"/>
    <col min="3587" max="3588" width="14.28515625" style="2" customWidth="1"/>
    <col min="3589" max="3589" width="20.7109375" style="2" customWidth="1"/>
    <col min="3590" max="3590" width="50.7109375" style="2" customWidth="1"/>
    <col min="3591" max="3591" width="18.42578125" style="2" customWidth="1"/>
    <col min="3592" max="3592" width="14.28515625" style="2" customWidth="1"/>
    <col min="3593" max="3593" width="28.5703125" style="2" customWidth="1"/>
    <col min="3594" max="3594" width="11.5703125" style="2" customWidth="1"/>
    <col min="3595" max="3842" width="9.140625" style="2"/>
    <col min="3843" max="3844" width="14.28515625" style="2" customWidth="1"/>
    <col min="3845" max="3845" width="20.7109375" style="2" customWidth="1"/>
    <col min="3846" max="3846" width="50.7109375" style="2" customWidth="1"/>
    <col min="3847" max="3847" width="18.42578125" style="2" customWidth="1"/>
    <col min="3848" max="3848" width="14.28515625" style="2" customWidth="1"/>
    <col min="3849" max="3849" width="28.5703125" style="2" customWidth="1"/>
    <col min="3850" max="3850" width="11.5703125" style="2" customWidth="1"/>
    <col min="3851" max="4098" width="9.140625" style="2"/>
    <col min="4099" max="4100" width="14.28515625" style="2" customWidth="1"/>
    <col min="4101" max="4101" width="20.7109375" style="2" customWidth="1"/>
    <col min="4102" max="4102" width="50.7109375" style="2" customWidth="1"/>
    <col min="4103" max="4103" width="18.42578125" style="2" customWidth="1"/>
    <col min="4104" max="4104" width="14.28515625" style="2" customWidth="1"/>
    <col min="4105" max="4105" width="28.5703125" style="2" customWidth="1"/>
    <col min="4106" max="4106" width="11.5703125" style="2" customWidth="1"/>
    <col min="4107" max="4354" width="9.140625" style="2"/>
    <col min="4355" max="4356" width="14.28515625" style="2" customWidth="1"/>
    <col min="4357" max="4357" width="20.7109375" style="2" customWidth="1"/>
    <col min="4358" max="4358" width="50.7109375" style="2" customWidth="1"/>
    <col min="4359" max="4359" width="18.42578125" style="2" customWidth="1"/>
    <col min="4360" max="4360" width="14.28515625" style="2" customWidth="1"/>
    <col min="4361" max="4361" width="28.5703125" style="2" customWidth="1"/>
    <col min="4362" max="4362" width="11.5703125" style="2" customWidth="1"/>
    <col min="4363" max="4610" width="9.140625" style="2"/>
    <col min="4611" max="4612" width="14.28515625" style="2" customWidth="1"/>
    <col min="4613" max="4613" width="20.7109375" style="2" customWidth="1"/>
    <col min="4614" max="4614" width="50.7109375" style="2" customWidth="1"/>
    <col min="4615" max="4615" width="18.42578125" style="2" customWidth="1"/>
    <col min="4616" max="4616" width="14.28515625" style="2" customWidth="1"/>
    <col min="4617" max="4617" width="28.5703125" style="2" customWidth="1"/>
    <col min="4618" max="4618" width="11.5703125" style="2" customWidth="1"/>
    <col min="4619" max="4866" width="9.140625" style="2"/>
    <col min="4867" max="4868" width="14.28515625" style="2" customWidth="1"/>
    <col min="4869" max="4869" width="20.7109375" style="2" customWidth="1"/>
    <col min="4870" max="4870" width="50.7109375" style="2" customWidth="1"/>
    <col min="4871" max="4871" width="18.42578125" style="2" customWidth="1"/>
    <col min="4872" max="4872" width="14.28515625" style="2" customWidth="1"/>
    <col min="4873" max="4873" width="28.5703125" style="2" customWidth="1"/>
    <col min="4874" max="4874" width="11.5703125" style="2" customWidth="1"/>
    <col min="4875" max="5122" width="9.140625" style="2"/>
    <col min="5123" max="5124" width="14.28515625" style="2" customWidth="1"/>
    <col min="5125" max="5125" width="20.7109375" style="2" customWidth="1"/>
    <col min="5126" max="5126" width="50.7109375" style="2" customWidth="1"/>
    <col min="5127" max="5127" width="18.42578125" style="2" customWidth="1"/>
    <col min="5128" max="5128" width="14.28515625" style="2" customWidth="1"/>
    <col min="5129" max="5129" width="28.5703125" style="2" customWidth="1"/>
    <col min="5130" max="5130" width="11.5703125" style="2" customWidth="1"/>
    <col min="5131" max="5378" width="9.140625" style="2"/>
    <col min="5379" max="5380" width="14.28515625" style="2" customWidth="1"/>
    <col min="5381" max="5381" width="20.7109375" style="2" customWidth="1"/>
    <col min="5382" max="5382" width="50.7109375" style="2" customWidth="1"/>
    <col min="5383" max="5383" width="18.42578125" style="2" customWidth="1"/>
    <col min="5384" max="5384" width="14.28515625" style="2" customWidth="1"/>
    <col min="5385" max="5385" width="28.5703125" style="2" customWidth="1"/>
    <col min="5386" max="5386" width="11.5703125" style="2" customWidth="1"/>
    <col min="5387" max="5634" width="9.140625" style="2"/>
    <col min="5635" max="5636" width="14.28515625" style="2" customWidth="1"/>
    <col min="5637" max="5637" width="20.7109375" style="2" customWidth="1"/>
    <col min="5638" max="5638" width="50.7109375" style="2" customWidth="1"/>
    <col min="5639" max="5639" width="18.42578125" style="2" customWidth="1"/>
    <col min="5640" max="5640" width="14.28515625" style="2" customWidth="1"/>
    <col min="5641" max="5641" width="28.5703125" style="2" customWidth="1"/>
    <col min="5642" max="5642" width="11.5703125" style="2" customWidth="1"/>
    <col min="5643" max="5890" width="9.140625" style="2"/>
    <col min="5891" max="5892" width="14.28515625" style="2" customWidth="1"/>
    <col min="5893" max="5893" width="20.7109375" style="2" customWidth="1"/>
    <col min="5894" max="5894" width="50.7109375" style="2" customWidth="1"/>
    <col min="5895" max="5895" width="18.42578125" style="2" customWidth="1"/>
    <col min="5896" max="5896" width="14.28515625" style="2" customWidth="1"/>
    <col min="5897" max="5897" width="28.5703125" style="2" customWidth="1"/>
    <col min="5898" max="5898" width="11.5703125" style="2" customWidth="1"/>
    <col min="5899" max="6146" width="9.140625" style="2"/>
    <col min="6147" max="6148" width="14.28515625" style="2" customWidth="1"/>
    <col min="6149" max="6149" width="20.7109375" style="2" customWidth="1"/>
    <col min="6150" max="6150" width="50.7109375" style="2" customWidth="1"/>
    <col min="6151" max="6151" width="18.42578125" style="2" customWidth="1"/>
    <col min="6152" max="6152" width="14.28515625" style="2" customWidth="1"/>
    <col min="6153" max="6153" width="28.5703125" style="2" customWidth="1"/>
    <col min="6154" max="6154" width="11.5703125" style="2" customWidth="1"/>
    <col min="6155" max="6402" width="9.140625" style="2"/>
    <col min="6403" max="6404" width="14.28515625" style="2" customWidth="1"/>
    <col min="6405" max="6405" width="20.7109375" style="2" customWidth="1"/>
    <col min="6406" max="6406" width="50.7109375" style="2" customWidth="1"/>
    <col min="6407" max="6407" width="18.42578125" style="2" customWidth="1"/>
    <col min="6408" max="6408" width="14.28515625" style="2" customWidth="1"/>
    <col min="6409" max="6409" width="28.5703125" style="2" customWidth="1"/>
    <col min="6410" max="6410" width="11.5703125" style="2" customWidth="1"/>
    <col min="6411" max="6658" width="9.140625" style="2"/>
    <col min="6659" max="6660" width="14.28515625" style="2" customWidth="1"/>
    <col min="6661" max="6661" width="20.7109375" style="2" customWidth="1"/>
    <col min="6662" max="6662" width="50.7109375" style="2" customWidth="1"/>
    <col min="6663" max="6663" width="18.42578125" style="2" customWidth="1"/>
    <col min="6664" max="6664" width="14.28515625" style="2" customWidth="1"/>
    <col min="6665" max="6665" width="28.5703125" style="2" customWidth="1"/>
    <col min="6666" max="6666" width="11.5703125" style="2" customWidth="1"/>
    <col min="6667" max="6914" width="9.140625" style="2"/>
    <col min="6915" max="6916" width="14.28515625" style="2" customWidth="1"/>
    <col min="6917" max="6917" width="20.7109375" style="2" customWidth="1"/>
    <col min="6918" max="6918" width="50.7109375" style="2" customWidth="1"/>
    <col min="6919" max="6919" width="18.42578125" style="2" customWidth="1"/>
    <col min="6920" max="6920" width="14.28515625" style="2" customWidth="1"/>
    <col min="6921" max="6921" width="28.5703125" style="2" customWidth="1"/>
    <col min="6922" max="6922" width="11.5703125" style="2" customWidth="1"/>
    <col min="6923" max="7170" width="9.140625" style="2"/>
    <col min="7171" max="7172" width="14.28515625" style="2" customWidth="1"/>
    <col min="7173" max="7173" width="20.7109375" style="2" customWidth="1"/>
    <col min="7174" max="7174" width="50.7109375" style="2" customWidth="1"/>
    <col min="7175" max="7175" width="18.42578125" style="2" customWidth="1"/>
    <col min="7176" max="7176" width="14.28515625" style="2" customWidth="1"/>
    <col min="7177" max="7177" width="28.5703125" style="2" customWidth="1"/>
    <col min="7178" max="7178" width="11.5703125" style="2" customWidth="1"/>
    <col min="7179" max="7426" width="9.140625" style="2"/>
    <col min="7427" max="7428" width="14.28515625" style="2" customWidth="1"/>
    <col min="7429" max="7429" width="20.7109375" style="2" customWidth="1"/>
    <col min="7430" max="7430" width="50.7109375" style="2" customWidth="1"/>
    <col min="7431" max="7431" width="18.42578125" style="2" customWidth="1"/>
    <col min="7432" max="7432" width="14.28515625" style="2" customWidth="1"/>
    <col min="7433" max="7433" width="28.5703125" style="2" customWidth="1"/>
    <col min="7434" max="7434" width="11.5703125" style="2" customWidth="1"/>
    <col min="7435" max="7682" width="9.140625" style="2"/>
    <col min="7683" max="7684" width="14.28515625" style="2" customWidth="1"/>
    <col min="7685" max="7685" width="20.7109375" style="2" customWidth="1"/>
    <col min="7686" max="7686" width="50.7109375" style="2" customWidth="1"/>
    <col min="7687" max="7687" width="18.42578125" style="2" customWidth="1"/>
    <col min="7688" max="7688" width="14.28515625" style="2" customWidth="1"/>
    <col min="7689" max="7689" width="28.5703125" style="2" customWidth="1"/>
    <col min="7690" max="7690" width="11.5703125" style="2" customWidth="1"/>
    <col min="7691" max="7938" width="9.140625" style="2"/>
    <col min="7939" max="7940" width="14.28515625" style="2" customWidth="1"/>
    <col min="7941" max="7941" width="20.7109375" style="2" customWidth="1"/>
    <col min="7942" max="7942" width="50.7109375" style="2" customWidth="1"/>
    <col min="7943" max="7943" width="18.42578125" style="2" customWidth="1"/>
    <col min="7944" max="7944" width="14.28515625" style="2" customWidth="1"/>
    <col min="7945" max="7945" width="28.5703125" style="2" customWidth="1"/>
    <col min="7946" max="7946" width="11.5703125" style="2" customWidth="1"/>
    <col min="7947" max="8194" width="9.140625" style="2"/>
    <col min="8195" max="8196" width="14.28515625" style="2" customWidth="1"/>
    <col min="8197" max="8197" width="20.7109375" style="2" customWidth="1"/>
    <col min="8198" max="8198" width="50.7109375" style="2" customWidth="1"/>
    <col min="8199" max="8199" width="18.42578125" style="2" customWidth="1"/>
    <col min="8200" max="8200" width="14.28515625" style="2" customWidth="1"/>
    <col min="8201" max="8201" width="28.5703125" style="2" customWidth="1"/>
    <col min="8202" max="8202" width="11.5703125" style="2" customWidth="1"/>
    <col min="8203" max="8450" width="9.140625" style="2"/>
    <col min="8451" max="8452" width="14.28515625" style="2" customWidth="1"/>
    <col min="8453" max="8453" width="20.7109375" style="2" customWidth="1"/>
    <col min="8454" max="8454" width="50.7109375" style="2" customWidth="1"/>
    <col min="8455" max="8455" width="18.42578125" style="2" customWidth="1"/>
    <col min="8456" max="8456" width="14.28515625" style="2" customWidth="1"/>
    <col min="8457" max="8457" width="28.5703125" style="2" customWidth="1"/>
    <col min="8458" max="8458" width="11.5703125" style="2" customWidth="1"/>
    <col min="8459" max="8706" width="9.140625" style="2"/>
    <col min="8707" max="8708" width="14.28515625" style="2" customWidth="1"/>
    <col min="8709" max="8709" width="20.7109375" style="2" customWidth="1"/>
    <col min="8710" max="8710" width="50.7109375" style="2" customWidth="1"/>
    <col min="8711" max="8711" width="18.42578125" style="2" customWidth="1"/>
    <col min="8712" max="8712" width="14.28515625" style="2" customWidth="1"/>
    <col min="8713" max="8713" width="28.5703125" style="2" customWidth="1"/>
    <col min="8714" max="8714" width="11.5703125" style="2" customWidth="1"/>
    <col min="8715" max="8962" width="9.140625" style="2"/>
    <col min="8963" max="8964" width="14.28515625" style="2" customWidth="1"/>
    <col min="8965" max="8965" width="20.7109375" style="2" customWidth="1"/>
    <col min="8966" max="8966" width="50.7109375" style="2" customWidth="1"/>
    <col min="8967" max="8967" width="18.42578125" style="2" customWidth="1"/>
    <col min="8968" max="8968" width="14.28515625" style="2" customWidth="1"/>
    <col min="8969" max="8969" width="28.5703125" style="2" customWidth="1"/>
    <col min="8970" max="8970" width="11.5703125" style="2" customWidth="1"/>
    <col min="8971" max="9218" width="9.140625" style="2"/>
    <col min="9219" max="9220" width="14.28515625" style="2" customWidth="1"/>
    <col min="9221" max="9221" width="20.7109375" style="2" customWidth="1"/>
    <col min="9222" max="9222" width="50.7109375" style="2" customWidth="1"/>
    <col min="9223" max="9223" width="18.42578125" style="2" customWidth="1"/>
    <col min="9224" max="9224" width="14.28515625" style="2" customWidth="1"/>
    <col min="9225" max="9225" width="28.5703125" style="2" customWidth="1"/>
    <col min="9226" max="9226" width="11.5703125" style="2" customWidth="1"/>
    <col min="9227" max="9474" width="9.140625" style="2"/>
    <col min="9475" max="9476" width="14.28515625" style="2" customWidth="1"/>
    <col min="9477" max="9477" width="20.7109375" style="2" customWidth="1"/>
    <col min="9478" max="9478" width="50.7109375" style="2" customWidth="1"/>
    <col min="9479" max="9479" width="18.42578125" style="2" customWidth="1"/>
    <col min="9480" max="9480" width="14.28515625" style="2" customWidth="1"/>
    <col min="9481" max="9481" width="28.5703125" style="2" customWidth="1"/>
    <col min="9482" max="9482" width="11.5703125" style="2" customWidth="1"/>
    <col min="9483" max="9730" width="9.140625" style="2"/>
    <col min="9731" max="9732" width="14.28515625" style="2" customWidth="1"/>
    <col min="9733" max="9733" width="20.7109375" style="2" customWidth="1"/>
    <col min="9734" max="9734" width="50.7109375" style="2" customWidth="1"/>
    <col min="9735" max="9735" width="18.42578125" style="2" customWidth="1"/>
    <col min="9736" max="9736" width="14.28515625" style="2" customWidth="1"/>
    <col min="9737" max="9737" width="28.5703125" style="2" customWidth="1"/>
    <col min="9738" max="9738" width="11.5703125" style="2" customWidth="1"/>
    <col min="9739" max="9986" width="9.140625" style="2"/>
    <col min="9987" max="9988" width="14.28515625" style="2" customWidth="1"/>
    <col min="9989" max="9989" width="20.7109375" style="2" customWidth="1"/>
    <col min="9990" max="9990" width="50.7109375" style="2" customWidth="1"/>
    <col min="9991" max="9991" width="18.42578125" style="2" customWidth="1"/>
    <col min="9992" max="9992" width="14.28515625" style="2" customWidth="1"/>
    <col min="9993" max="9993" width="28.5703125" style="2" customWidth="1"/>
    <col min="9994" max="9994" width="11.5703125" style="2" customWidth="1"/>
    <col min="9995" max="10242" width="9.140625" style="2"/>
    <col min="10243" max="10244" width="14.28515625" style="2" customWidth="1"/>
    <col min="10245" max="10245" width="20.7109375" style="2" customWidth="1"/>
    <col min="10246" max="10246" width="50.7109375" style="2" customWidth="1"/>
    <col min="10247" max="10247" width="18.42578125" style="2" customWidth="1"/>
    <col min="10248" max="10248" width="14.28515625" style="2" customWidth="1"/>
    <col min="10249" max="10249" width="28.5703125" style="2" customWidth="1"/>
    <col min="10250" max="10250" width="11.5703125" style="2" customWidth="1"/>
    <col min="10251" max="10498" width="9.140625" style="2"/>
    <col min="10499" max="10500" width="14.28515625" style="2" customWidth="1"/>
    <col min="10501" max="10501" width="20.7109375" style="2" customWidth="1"/>
    <col min="10502" max="10502" width="50.7109375" style="2" customWidth="1"/>
    <col min="10503" max="10503" width="18.42578125" style="2" customWidth="1"/>
    <col min="10504" max="10504" width="14.28515625" style="2" customWidth="1"/>
    <col min="10505" max="10505" width="28.5703125" style="2" customWidth="1"/>
    <col min="10506" max="10506" width="11.5703125" style="2" customWidth="1"/>
    <col min="10507" max="10754" width="9.140625" style="2"/>
    <col min="10755" max="10756" width="14.28515625" style="2" customWidth="1"/>
    <col min="10757" max="10757" width="20.7109375" style="2" customWidth="1"/>
    <col min="10758" max="10758" width="50.7109375" style="2" customWidth="1"/>
    <col min="10759" max="10759" width="18.42578125" style="2" customWidth="1"/>
    <col min="10760" max="10760" width="14.28515625" style="2" customWidth="1"/>
    <col min="10761" max="10761" width="28.5703125" style="2" customWidth="1"/>
    <col min="10762" max="10762" width="11.5703125" style="2" customWidth="1"/>
    <col min="10763" max="11010" width="9.140625" style="2"/>
    <col min="11011" max="11012" width="14.28515625" style="2" customWidth="1"/>
    <col min="11013" max="11013" width="20.7109375" style="2" customWidth="1"/>
    <col min="11014" max="11014" width="50.7109375" style="2" customWidth="1"/>
    <col min="11015" max="11015" width="18.42578125" style="2" customWidth="1"/>
    <col min="11016" max="11016" width="14.28515625" style="2" customWidth="1"/>
    <col min="11017" max="11017" width="28.5703125" style="2" customWidth="1"/>
    <col min="11018" max="11018" width="11.5703125" style="2" customWidth="1"/>
    <col min="11019" max="11266" width="9.140625" style="2"/>
    <col min="11267" max="11268" width="14.28515625" style="2" customWidth="1"/>
    <col min="11269" max="11269" width="20.7109375" style="2" customWidth="1"/>
    <col min="11270" max="11270" width="50.7109375" style="2" customWidth="1"/>
    <col min="11271" max="11271" width="18.42578125" style="2" customWidth="1"/>
    <col min="11272" max="11272" width="14.28515625" style="2" customWidth="1"/>
    <col min="11273" max="11273" width="28.5703125" style="2" customWidth="1"/>
    <col min="11274" max="11274" width="11.5703125" style="2" customWidth="1"/>
    <col min="11275" max="11522" width="9.140625" style="2"/>
    <col min="11523" max="11524" width="14.28515625" style="2" customWidth="1"/>
    <col min="11525" max="11525" width="20.7109375" style="2" customWidth="1"/>
    <col min="11526" max="11526" width="50.7109375" style="2" customWidth="1"/>
    <col min="11527" max="11527" width="18.42578125" style="2" customWidth="1"/>
    <col min="11528" max="11528" width="14.28515625" style="2" customWidth="1"/>
    <col min="11529" max="11529" width="28.5703125" style="2" customWidth="1"/>
    <col min="11530" max="11530" width="11.5703125" style="2" customWidth="1"/>
    <col min="11531" max="11778" width="9.140625" style="2"/>
    <col min="11779" max="11780" width="14.28515625" style="2" customWidth="1"/>
    <col min="11781" max="11781" width="20.7109375" style="2" customWidth="1"/>
    <col min="11782" max="11782" width="50.7109375" style="2" customWidth="1"/>
    <col min="11783" max="11783" width="18.42578125" style="2" customWidth="1"/>
    <col min="11784" max="11784" width="14.28515625" style="2" customWidth="1"/>
    <col min="11785" max="11785" width="28.5703125" style="2" customWidth="1"/>
    <col min="11786" max="11786" width="11.5703125" style="2" customWidth="1"/>
    <col min="11787" max="12034" width="9.140625" style="2"/>
    <col min="12035" max="12036" width="14.28515625" style="2" customWidth="1"/>
    <col min="12037" max="12037" width="20.7109375" style="2" customWidth="1"/>
    <col min="12038" max="12038" width="50.7109375" style="2" customWidth="1"/>
    <col min="12039" max="12039" width="18.42578125" style="2" customWidth="1"/>
    <col min="12040" max="12040" width="14.28515625" style="2" customWidth="1"/>
    <col min="12041" max="12041" width="28.5703125" style="2" customWidth="1"/>
    <col min="12042" max="12042" width="11.5703125" style="2" customWidth="1"/>
    <col min="12043" max="12290" width="9.140625" style="2"/>
    <col min="12291" max="12292" width="14.28515625" style="2" customWidth="1"/>
    <col min="12293" max="12293" width="20.7109375" style="2" customWidth="1"/>
    <col min="12294" max="12294" width="50.7109375" style="2" customWidth="1"/>
    <col min="12295" max="12295" width="18.42578125" style="2" customWidth="1"/>
    <col min="12296" max="12296" width="14.28515625" style="2" customWidth="1"/>
    <col min="12297" max="12297" width="28.5703125" style="2" customWidth="1"/>
    <col min="12298" max="12298" width="11.5703125" style="2" customWidth="1"/>
    <col min="12299" max="12546" width="9.140625" style="2"/>
    <col min="12547" max="12548" width="14.28515625" style="2" customWidth="1"/>
    <col min="12549" max="12549" width="20.7109375" style="2" customWidth="1"/>
    <col min="12550" max="12550" width="50.7109375" style="2" customWidth="1"/>
    <col min="12551" max="12551" width="18.42578125" style="2" customWidth="1"/>
    <col min="12552" max="12552" width="14.28515625" style="2" customWidth="1"/>
    <col min="12553" max="12553" width="28.5703125" style="2" customWidth="1"/>
    <col min="12554" max="12554" width="11.5703125" style="2" customWidth="1"/>
    <col min="12555" max="12802" width="9.140625" style="2"/>
    <col min="12803" max="12804" width="14.28515625" style="2" customWidth="1"/>
    <col min="12805" max="12805" width="20.7109375" style="2" customWidth="1"/>
    <col min="12806" max="12806" width="50.7109375" style="2" customWidth="1"/>
    <col min="12807" max="12807" width="18.42578125" style="2" customWidth="1"/>
    <col min="12808" max="12808" width="14.28515625" style="2" customWidth="1"/>
    <col min="12809" max="12809" width="28.5703125" style="2" customWidth="1"/>
    <col min="12810" max="12810" width="11.5703125" style="2" customWidth="1"/>
    <col min="12811" max="13058" width="9.140625" style="2"/>
    <col min="13059" max="13060" width="14.28515625" style="2" customWidth="1"/>
    <col min="13061" max="13061" width="20.7109375" style="2" customWidth="1"/>
    <col min="13062" max="13062" width="50.7109375" style="2" customWidth="1"/>
    <col min="13063" max="13063" width="18.42578125" style="2" customWidth="1"/>
    <col min="13064" max="13064" width="14.28515625" style="2" customWidth="1"/>
    <col min="13065" max="13065" width="28.5703125" style="2" customWidth="1"/>
    <col min="13066" max="13066" width="11.5703125" style="2" customWidth="1"/>
    <col min="13067" max="13314" width="9.140625" style="2"/>
    <col min="13315" max="13316" width="14.28515625" style="2" customWidth="1"/>
    <col min="13317" max="13317" width="20.7109375" style="2" customWidth="1"/>
    <col min="13318" max="13318" width="50.7109375" style="2" customWidth="1"/>
    <col min="13319" max="13319" width="18.42578125" style="2" customWidth="1"/>
    <col min="13320" max="13320" width="14.28515625" style="2" customWidth="1"/>
    <col min="13321" max="13321" width="28.5703125" style="2" customWidth="1"/>
    <col min="13322" max="13322" width="11.5703125" style="2" customWidth="1"/>
    <col min="13323" max="13570" width="9.140625" style="2"/>
    <col min="13571" max="13572" width="14.28515625" style="2" customWidth="1"/>
    <col min="13573" max="13573" width="20.7109375" style="2" customWidth="1"/>
    <col min="13574" max="13574" width="50.7109375" style="2" customWidth="1"/>
    <col min="13575" max="13575" width="18.42578125" style="2" customWidth="1"/>
    <col min="13576" max="13576" width="14.28515625" style="2" customWidth="1"/>
    <col min="13577" max="13577" width="28.5703125" style="2" customWidth="1"/>
    <col min="13578" max="13578" width="11.5703125" style="2" customWidth="1"/>
    <col min="13579" max="13826" width="9.140625" style="2"/>
    <col min="13827" max="13828" width="14.28515625" style="2" customWidth="1"/>
    <col min="13829" max="13829" width="20.7109375" style="2" customWidth="1"/>
    <col min="13830" max="13830" width="50.7109375" style="2" customWidth="1"/>
    <col min="13831" max="13831" width="18.42578125" style="2" customWidth="1"/>
    <col min="13832" max="13832" width="14.28515625" style="2" customWidth="1"/>
    <col min="13833" max="13833" width="28.5703125" style="2" customWidth="1"/>
    <col min="13834" max="13834" width="11.5703125" style="2" customWidth="1"/>
    <col min="13835" max="14082" width="9.140625" style="2"/>
    <col min="14083" max="14084" width="14.28515625" style="2" customWidth="1"/>
    <col min="14085" max="14085" width="20.7109375" style="2" customWidth="1"/>
    <col min="14086" max="14086" width="50.7109375" style="2" customWidth="1"/>
    <col min="14087" max="14087" width="18.42578125" style="2" customWidth="1"/>
    <col min="14088" max="14088" width="14.28515625" style="2" customWidth="1"/>
    <col min="14089" max="14089" width="28.5703125" style="2" customWidth="1"/>
    <col min="14090" max="14090" width="11.5703125" style="2" customWidth="1"/>
    <col min="14091" max="14338" width="9.140625" style="2"/>
    <col min="14339" max="14340" width="14.28515625" style="2" customWidth="1"/>
    <col min="14341" max="14341" width="20.7109375" style="2" customWidth="1"/>
    <col min="14342" max="14342" width="50.7109375" style="2" customWidth="1"/>
    <col min="14343" max="14343" width="18.42578125" style="2" customWidth="1"/>
    <col min="14344" max="14344" width="14.28515625" style="2" customWidth="1"/>
    <col min="14345" max="14345" width="28.5703125" style="2" customWidth="1"/>
    <col min="14346" max="14346" width="11.5703125" style="2" customWidth="1"/>
    <col min="14347" max="14594" width="9.140625" style="2"/>
    <col min="14595" max="14596" width="14.28515625" style="2" customWidth="1"/>
    <col min="14597" max="14597" width="20.7109375" style="2" customWidth="1"/>
    <col min="14598" max="14598" width="50.7109375" style="2" customWidth="1"/>
    <col min="14599" max="14599" width="18.42578125" style="2" customWidth="1"/>
    <col min="14600" max="14600" width="14.28515625" style="2" customWidth="1"/>
    <col min="14601" max="14601" width="28.5703125" style="2" customWidth="1"/>
    <col min="14602" max="14602" width="11.5703125" style="2" customWidth="1"/>
    <col min="14603" max="14850" width="9.140625" style="2"/>
    <col min="14851" max="14852" width="14.28515625" style="2" customWidth="1"/>
    <col min="14853" max="14853" width="20.7109375" style="2" customWidth="1"/>
    <col min="14854" max="14854" width="50.7109375" style="2" customWidth="1"/>
    <col min="14855" max="14855" width="18.42578125" style="2" customWidth="1"/>
    <col min="14856" max="14856" width="14.28515625" style="2" customWidth="1"/>
    <col min="14857" max="14857" width="28.5703125" style="2" customWidth="1"/>
    <col min="14858" max="14858" width="11.5703125" style="2" customWidth="1"/>
    <col min="14859" max="15106" width="9.140625" style="2"/>
    <col min="15107" max="15108" width="14.28515625" style="2" customWidth="1"/>
    <col min="15109" max="15109" width="20.7109375" style="2" customWidth="1"/>
    <col min="15110" max="15110" width="50.7109375" style="2" customWidth="1"/>
    <col min="15111" max="15111" width="18.42578125" style="2" customWidth="1"/>
    <col min="15112" max="15112" width="14.28515625" style="2" customWidth="1"/>
    <col min="15113" max="15113" width="28.5703125" style="2" customWidth="1"/>
    <col min="15114" max="15114" width="11.5703125" style="2" customWidth="1"/>
    <col min="15115" max="15362" width="9.140625" style="2"/>
    <col min="15363" max="15364" width="14.28515625" style="2" customWidth="1"/>
    <col min="15365" max="15365" width="20.7109375" style="2" customWidth="1"/>
    <col min="15366" max="15366" width="50.7109375" style="2" customWidth="1"/>
    <col min="15367" max="15367" width="18.42578125" style="2" customWidth="1"/>
    <col min="15368" max="15368" width="14.28515625" style="2" customWidth="1"/>
    <col min="15369" max="15369" width="28.5703125" style="2" customWidth="1"/>
    <col min="15370" max="15370" width="11.5703125" style="2" customWidth="1"/>
    <col min="15371" max="15618" width="9.140625" style="2"/>
    <col min="15619" max="15620" width="14.28515625" style="2" customWidth="1"/>
    <col min="15621" max="15621" width="20.7109375" style="2" customWidth="1"/>
    <col min="15622" max="15622" width="50.7109375" style="2" customWidth="1"/>
    <col min="15623" max="15623" width="18.42578125" style="2" customWidth="1"/>
    <col min="15624" max="15624" width="14.28515625" style="2" customWidth="1"/>
    <col min="15625" max="15625" width="28.5703125" style="2" customWidth="1"/>
    <col min="15626" max="15626" width="11.5703125" style="2" customWidth="1"/>
    <col min="15627" max="15874" width="9.140625" style="2"/>
    <col min="15875" max="15876" width="14.28515625" style="2" customWidth="1"/>
    <col min="15877" max="15877" width="20.7109375" style="2" customWidth="1"/>
    <col min="15878" max="15878" width="50.7109375" style="2" customWidth="1"/>
    <col min="15879" max="15879" width="18.42578125" style="2" customWidth="1"/>
    <col min="15880" max="15880" width="14.28515625" style="2" customWidth="1"/>
    <col min="15881" max="15881" width="28.5703125" style="2" customWidth="1"/>
    <col min="15882" max="15882" width="11.5703125" style="2" customWidth="1"/>
    <col min="15883" max="16130" width="9.140625" style="2"/>
    <col min="16131" max="16132" width="14.28515625" style="2" customWidth="1"/>
    <col min="16133" max="16133" width="20.7109375" style="2" customWidth="1"/>
    <col min="16134" max="16134" width="50.7109375" style="2" customWidth="1"/>
    <col min="16135" max="16135" width="18.42578125" style="2" customWidth="1"/>
    <col min="16136" max="16136" width="14.28515625" style="2" customWidth="1"/>
    <col min="16137" max="16137" width="28.5703125" style="2" customWidth="1"/>
    <col min="16138" max="16138" width="11.5703125" style="2" customWidth="1"/>
    <col min="16139" max="16384" width="9.140625" style="2"/>
  </cols>
  <sheetData>
    <row r="1" spans="1:9" ht="27" customHeight="1">
      <c r="A1" s="103" t="s">
        <v>177</v>
      </c>
      <c r="B1" s="103" t="s">
        <v>178</v>
      </c>
      <c r="C1" s="104" t="s">
        <v>212</v>
      </c>
      <c r="D1" s="104" t="s">
        <v>213</v>
      </c>
      <c r="E1" s="104" t="s">
        <v>214</v>
      </c>
      <c r="F1" s="104" t="s">
        <v>215</v>
      </c>
      <c r="G1" s="104" t="s">
        <v>205</v>
      </c>
    </row>
    <row r="2" spans="1:9">
      <c r="A2" s="196" t="s">
        <v>515</v>
      </c>
      <c r="B2" s="486" t="s">
        <v>516</v>
      </c>
      <c r="C2" s="487">
        <v>32312124000107</v>
      </c>
      <c r="D2" s="488" t="s">
        <v>856</v>
      </c>
      <c r="E2" s="488" t="s">
        <v>855</v>
      </c>
      <c r="F2" s="489" t="s">
        <v>814</v>
      </c>
      <c r="G2" s="490">
        <v>1170.99</v>
      </c>
      <c r="H2" s="102"/>
      <c r="I2" s="102"/>
    </row>
    <row r="3" spans="1:9" s="102" customFormat="1" ht="15.75">
      <c r="A3" s="196"/>
      <c r="B3" s="197"/>
      <c r="C3" s="111"/>
      <c r="D3" s="108"/>
      <c r="E3" s="109"/>
      <c r="F3" s="110"/>
      <c r="G3" s="201"/>
    </row>
    <row r="4" spans="1:9" ht="15.75">
      <c r="A4" s="196"/>
      <c r="B4" s="197"/>
      <c r="C4" s="107"/>
      <c r="D4" s="485"/>
      <c r="E4" s="109"/>
      <c r="F4" s="110"/>
      <c r="G4" s="201"/>
      <c r="H4" s="102"/>
      <c r="I4" s="102"/>
    </row>
    <row r="5" spans="1:9" s="1" customFormat="1">
      <c r="E5" s="112"/>
    </row>
    <row r="6" spans="1:9" s="1" customFormat="1">
      <c r="E6" s="112"/>
    </row>
    <row r="7" spans="1:9" s="1" customFormat="1">
      <c r="E7" s="112"/>
    </row>
    <row r="8" spans="1:9" s="1" customFormat="1">
      <c r="E8" s="112"/>
    </row>
    <row r="9" spans="1:9" s="1" customFormat="1">
      <c r="E9" s="112"/>
    </row>
    <row r="10" spans="1:9" s="1" customFormat="1">
      <c r="E10" s="112"/>
    </row>
    <row r="11" spans="1:9" s="1" customFormat="1">
      <c r="E11" s="112"/>
    </row>
    <row r="12" spans="1:9" s="1" customFormat="1">
      <c r="E12" s="112"/>
    </row>
    <row r="13" spans="1:9" s="1" customFormat="1">
      <c r="E13" s="112"/>
    </row>
    <row r="14" spans="1:9" s="1" customFormat="1">
      <c r="E14" s="112"/>
    </row>
    <row r="15" spans="1:9" s="1" customFormat="1">
      <c r="E15" s="112"/>
    </row>
    <row r="16" spans="1:9" s="1" customFormat="1">
      <c r="E16" s="112"/>
    </row>
    <row r="17" spans="5:5" s="1" customFormat="1">
      <c r="E17" s="112"/>
    </row>
    <row r="18" spans="5:5" s="1" customFormat="1">
      <c r="E18" s="112"/>
    </row>
    <row r="19" spans="5:5" s="1" customFormat="1">
      <c r="E19" s="112"/>
    </row>
    <row r="20" spans="5:5" s="1" customFormat="1">
      <c r="E20" s="112"/>
    </row>
    <row r="21" spans="5:5" s="1" customFormat="1">
      <c r="E21" s="112"/>
    </row>
    <row r="22" spans="5:5" s="1" customFormat="1">
      <c r="E22" s="112"/>
    </row>
    <row r="23" spans="5:5" s="1" customFormat="1">
      <c r="E23" s="112"/>
    </row>
    <row r="24" spans="5:5" s="1" customFormat="1">
      <c r="E24" s="112"/>
    </row>
    <row r="25" spans="5:5" s="1" customFormat="1">
      <c r="E25" s="112"/>
    </row>
    <row r="26" spans="5:5" s="1" customFormat="1">
      <c r="E26" s="112"/>
    </row>
    <row r="27" spans="5:5" s="1" customFormat="1">
      <c r="E27" s="112"/>
    </row>
    <row r="28" spans="5:5" s="1" customFormat="1">
      <c r="E28" s="112"/>
    </row>
    <row r="29" spans="5:5" s="1" customFormat="1">
      <c r="E29" s="112"/>
    </row>
    <row r="30" spans="5:5" s="1" customFormat="1">
      <c r="E30" s="112"/>
    </row>
    <row r="31" spans="5:5" s="1" customFormat="1">
      <c r="E31" s="112"/>
    </row>
    <row r="32" spans="5:5" s="1" customFormat="1">
      <c r="E32" s="112"/>
    </row>
    <row r="33" spans="5:5" s="1" customFormat="1">
      <c r="E33" s="112"/>
    </row>
    <row r="34" spans="5:5" s="1" customFormat="1">
      <c r="E34" s="112"/>
    </row>
    <row r="35" spans="5:5" s="1" customFormat="1">
      <c r="E35" s="112"/>
    </row>
    <row r="36" spans="5:5" s="1" customFormat="1">
      <c r="E36" s="112"/>
    </row>
    <row r="37" spans="5:5" s="1" customFormat="1">
      <c r="E37" s="112"/>
    </row>
    <row r="38" spans="5:5" s="1" customFormat="1">
      <c r="E38" s="112"/>
    </row>
    <row r="39" spans="5:5" s="1" customFormat="1">
      <c r="E39" s="112"/>
    </row>
    <row r="40" spans="5:5" s="1" customFormat="1">
      <c r="E40" s="112"/>
    </row>
    <row r="41" spans="5:5" s="1" customFormat="1">
      <c r="E41" s="112"/>
    </row>
    <row r="42" spans="5:5" s="1" customFormat="1">
      <c r="E42" s="112"/>
    </row>
    <row r="43" spans="5:5" s="1" customFormat="1">
      <c r="E43" s="112"/>
    </row>
    <row r="44" spans="5:5" s="1" customFormat="1">
      <c r="E44" s="112"/>
    </row>
    <row r="45" spans="5:5" s="1" customFormat="1">
      <c r="E45" s="112"/>
    </row>
    <row r="46" spans="5:5" s="1" customFormat="1">
      <c r="E46" s="112"/>
    </row>
    <row r="47" spans="5:5" s="1" customFormat="1">
      <c r="E47" s="112"/>
    </row>
    <row r="48" spans="5:5" s="1" customFormat="1">
      <c r="E48" s="112"/>
    </row>
    <row r="49" spans="5:5" s="1" customFormat="1">
      <c r="E49" s="112"/>
    </row>
    <row r="50" spans="5:5" s="1" customFormat="1">
      <c r="E50" s="112"/>
    </row>
    <row r="51" spans="5:5" s="1" customFormat="1">
      <c r="E51" s="112"/>
    </row>
    <row r="52" spans="5:5" s="1" customFormat="1">
      <c r="E52" s="112"/>
    </row>
    <row r="53" spans="5:5" s="1" customFormat="1">
      <c r="E53" s="112"/>
    </row>
    <row r="54" spans="5:5" s="1" customFormat="1">
      <c r="E54" s="112"/>
    </row>
    <row r="55" spans="5:5" s="1" customFormat="1">
      <c r="E55" s="112"/>
    </row>
    <row r="56" spans="5:5" s="1" customFormat="1">
      <c r="E56" s="112"/>
    </row>
    <row r="57" spans="5:5" s="1" customFormat="1">
      <c r="E57" s="112"/>
    </row>
    <row r="58" spans="5:5" s="1" customFormat="1">
      <c r="E58" s="112"/>
    </row>
    <row r="59" spans="5:5" s="1" customFormat="1">
      <c r="E59" s="112"/>
    </row>
    <row r="60" spans="5:5" s="1" customFormat="1">
      <c r="E60" s="112"/>
    </row>
    <row r="61" spans="5:5" s="1" customFormat="1">
      <c r="E61" s="112"/>
    </row>
    <row r="62" spans="5:5" s="1" customFormat="1">
      <c r="E62" s="112"/>
    </row>
    <row r="63" spans="5:5" s="1" customFormat="1">
      <c r="E63" s="112"/>
    </row>
    <row r="64" spans="5:5" s="1" customFormat="1">
      <c r="E64" s="112"/>
    </row>
    <row r="65" spans="5:5" s="1" customFormat="1">
      <c r="E65" s="112"/>
    </row>
    <row r="66" spans="5:5" s="1" customFormat="1">
      <c r="E66" s="112"/>
    </row>
    <row r="67" spans="5:5" s="1" customFormat="1">
      <c r="E67" s="112"/>
    </row>
    <row r="68" spans="5:5" s="1" customFormat="1">
      <c r="E68" s="112"/>
    </row>
    <row r="69" spans="5:5" s="1" customFormat="1">
      <c r="E69" s="112"/>
    </row>
    <row r="70" spans="5:5" s="1" customFormat="1">
      <c r="E70" s="112"/>
    </row>
    <row r="71" spans="5:5" s="1" customFormat="1">
      <c r="E71" s="112"/>
    </row>
    <row r="72" spans="5:5" s="1" customFormat="1">
      <c r="E72" s="112"/>
    </row>
    <row r="73" spans="5:5" s="1" customFormat="1">
      <c r="E73" s="112"/>
    </row>
    <row r="74" spans="5:5" s="1" customFormat="1">
      <c r="E74" s="112"/>
    </row>
    <row r="75" spans="5:5" s="1" customFormat="1">
      <c r="E75" s="112"/>
    </row>
    <row r="76" spans="5:5" s="1" customFormat="1">
      <c r="E76" s="112"/>
    </row>
    <row r="77" spans="5:5" s="1" customFormat="1">
      <c r="E77" s="112"/>
    </row>
    <row r="78" spans="5:5" s="1" customFormat="1">
      <c r="E78" s="112"/>
    </row>
    <row r="79" spans="5:5" s="1" customFormat="1">
      <c r="E79" s="112"/>
    </row>
    <row r="80" spans="5:5" s="1" customFormat="1">
      <c r="E80" s="112"/>
    </row>
    <row r="81" spans="5:5" s="1" customFormat="1">
      <c r="E81" s="112"/>
    </row>
    <row r="82" spans="5:5" s="1" customFormat="1">
      <c r="E82" s="112"/>
    </row>
    <row r="83" spans="5:5" s="1" customFormat="1">
      <c r="E83" s="112"/>
    </row>
    <row r="84" spans="5:5" s="1" customFormat="1">
      <c r="E84" s="112"/>
    </row>
    <row r="85" spans="5:5" s="1" customFormat="1">
      <c r="E85" s="112"/>
    </row>
    <row r="86" spans="5:5" s="1" customFormat="1">
      <c r="E86" s="112"/>
    </row>
    <row r="87" spans="5:5" s="1" customFormat="1">
      <c r="E87" s="112"/>
    </row>
    <row r="88" spans="5:5" s="1" customFormat="1">
      <c r="E88" s="112"/>
    </row>
    <row r="89" spans="5:5" s="1" customFormat="1">
      <c r="E89" s="112"/>
    </row>
    <row r="90" spans="5:5" s="1" customFormat="1">
      <c r="E90" s="112"/>
    </row>
    <row r="91" spans="5:5" s="1" customFormat="1">
      <c r="E91" s="112"/>
    </row>
    <row r="92" spans="5:5" s="1" customFormat="1">
      <c r="E92" s="112"/>
    </row>
    <row r="93" spans="5:5" s="1" customFormat="1">
      <c r="E93" s="112"/>
    </row>
    <row r="94" spans="5:5" s="1" customFormat="1">
      <c r="E94" s="112"/>
    </row>
    <row r="95" spans="5:5" s="1" customFormat="1">
      <c r="E95" s="112"/>
    </row>
    <row r="96" spans="5:5" s="1" customFormat="1">
      <c r="E96" s="112"/>
    </row>
    <row r="97" spans="5:5" s="1" customFormat="1">
      <c r="E97" s="112"/>
    </row>
    <row r="98" spans="5:5" s="1" customFormat="1">
      <c r="E98" s="112"/>
    </row>
    <row r="99" spans="5:5" s="1" customFormat="1">
      <c r="E99" s="112"/>
    </row>
    <row r="100" spans="5:5" s="1" customFormat="1">
      <c r="E100" s="112"/>
    </row>
    <row r="101" spans="5:5" s="1" customFormat="1">
      <c r="E101" s="112"/>
    </row>
    <row r="102" spans="5:5" s="1" customFormat="1">
      <c r="E102" s="112"/>
    </row>
    <row r="103" spans="5:5" s="1" customFormat="1">
      <c r="E103" s="112"/>
    </row>
    <row r="104" spans="5:5" s="1" customFormat="1">
      <c r="E104" s="112"/>
    </row>
    <row r="105" spans="5:5" s="1" customFormat="1">
      <c r="E105" s="112"/>
    </row>
    <row r="106" spans="5:5" s="1" customFormat="1">
      <c r="E106" s="112"/>
    </row>
    <row r="107" spans="5:5" s="1" customFormat="1">
      <c r="E107" s="112"/>
    </row>
    <row r="108" spans="5:5" s="1" customFormat="1">
      <c r="E108" s="112"/>
    </row>
    <row r="109" spans="5:5" s="1" customFormat="1">
      <c r="E109" s="112"/>
    </row>
    <row r="110" spans="5:5" s="1" customFormat="1">
      <c r="E110" s="112"/>
    </row>
    <row r="111" spans="5:5" s="1" customFormat="1">
      <c r="E111" s="112"/>
    </row>
    <row r="112" spans="5:5" s="1" customFormat="1">
      <c r="E112" s="112"/>
    </row>
    <row r="113" spans="5:5" s="1" customFormat="1">
      <c r="E113" s="112"/>
    </row>
    <row r="114" spans="5:5" s="1" customFormat="1">
      <c r="E114" s="112"/>
    </row>
    <row r="115" spans="5:5" s="1" customFormat="1">
      <c r="E115" s="112"/>
    </row>
  </sheetData>
  <protectedRanges>
    <protectedRange sqref="C3:F4" name="Intervalo2_1"/>
    <protectedRange sqref="B3:B4" name="Intervalo2"/>
    <protectedRange sqref="A3:A4" name="Intervalo2_2"/>
    <protectedRange sqref="D2:F2" name="Intervalo2_1_1"/>
    <protectedRange sqref="B2:C2" name="Intervalo2_1_1_1_1_1"/>
  </protectedRange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5" orientation="landscape" horizontalDpi="4294967294" verticalDpi="4294967294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5"/>
  <sheetViews>
    <sheetView topLeftCell="A7" zoomScale="91" zoomScaleNormal="91" workbookViewId="0">
      <selection activeCell="C18" sqref="C18:D18"/>
    </sheetView>
  </sheetViews>
  <sheetFormatPr defaultRowHeight="15"/>
  <cols>
    <col min="1" max="1" width="18.140625" customWidth="1"/>
    <col min="2" max="2" width="57.5703125" bestFit="1" customWidth="1"/>
    <col min="3" max="3" width="19" customWidth="1"/>
    <col min="4" max="4" width="70.5703125" customWidth="1"/>
    <col min="5" max="5" width="51.28515625" customWidth="1"/>
    <col min="6" max="6" width="14.5703125" customWidth="1"/>
    <col min="7" max="7" width="14.85546875" customWidth="1"/>
    <col min="8" max="8" width="14.140625" customWidth="1"/>
    <col min="9" max="9" width="92.42578125" customWidth="1"/>
  </cols>
  <sheetData>
    <row r="1" spans="1:10" ht="31.5">
      <c r="A1" s="244" t="s">
        <v>177</v>
      </c>
      <c r="B1" s="244" t="s">
        <v>178</v>
      </c>
      <c r="C1" s="245" t="s">
        <v>216</v>
      </c>
      <c r="D1" s="245" t="s">
        <v>217</v>
      </c>
      <c r="E1" s="245" t="s">
        <v>218</v>
      </c>
      <c r="F1" s="245" t="s">
        <v>219</v>
      </c>
      <c r="G1" s="245" t="s">
        <v>220</v>
      </c>
      <c r="H1" s="245" t="s">
        <v>221</v>
      </c>
      <c r="I1" s="245" t="s">
        <v>222</v>
      </c>
    </row>
    <row r="2" spans="1:10" ht="30">
      <c r="A2" s="384" t="s">
        <v>515</v>
      </c>
      <c r="B2" s="495" t="s">
        <v>516</v>
      </c>
      <c r="C2" s="319" t="s">
        <v>665</v>
      </c>
      <c r="D2" s="395" t="s">
        <v>666</v>
      </c>
      <c r="E2" s="396" t="s">
        <v>708</v>
      </c>
      <c r="F2" s="397">
        <v>44595</v>
      </c>
      <c r="G2" s="496">
        <v>44648</v>
      </c>
      <c r="H2" s="406">
        <v>8900</v>
      </c>
      <c r="I2" s="566" t="s">
        <v>733</v>
      </c>
      <c r="J2" s="102"/>
    </row>
    <row r="3" spans="1:10">
      <c r="A3" s="384" t="s">
        <v>515</v>
      </c>
      <c r="B3" s="495" t="s">
        <v>516</v>
      </c>
      <c r="C3" s="327" t="s">
        <v>648</v>
      </c>
      <c r="D3" s="398" t="s">
        <v>649</v>
      </c>
      <c r="E3" s="494" t="s">
        <v>709</v>
      </c>
      <c r="F3" s="497">
        <v>44600</v>
      </c>
      <c r="G3" s="496">
        <v>44648</v>
      </c>
      <c r="H3" s="407">
        <v>500</v>
      </c>
      <c r="I3" s="567" t="s">
        <v>734</v>
      </c>
    </row>
    <row r="4" spans="1:10" ht="30">
      <c r="A4" s="384" t="s">
        <v>515</v>
      </c>
      <c r="B4" s="498" t="s">
        <v>516</v>
      </c>
      <c r="C4" s="319" t="s">
        <v>710</v>
      </c>
      <c r="D4" s="395" t="s">
        <v>711</v>
      </c>
      <c r="E4" s="494" t="s">
        <v>712</v>
      </c>
      <c r="F4" s="497">
        <v>44594</v>
      </c>
      <c r="G4" s="496">
        <v>44648</v>
      </c>
      <c r="H4" s="407">
        <v>0</v>
      </c>
      <c r="I4" s="568" t="s">
        <v>735</v>
      </c>
      <c r="J4" s="102"/>
    </row>
    <row r="5" spans="1:10">
      <c r="A5" s="384" t="s">
        <v>515</v>
      </c>
      <c r="B5" s="498" t="s">
        <v>516</v>
      </c>
      <c r="C5" s="327" t="s">
        <v>652</v>
      </c>
      <c r="D5" s="398" t="s">
        <v>653</v>
      </c>
      <c r="E5" s="494" t="s">
        <v>713</v>
      </c>
      <c r="F5" s="497">
        <v>44624</v>
      </c>
      <c r="G5" s="496">
        <v>44648</v>
      </c>
      <c r="H5" s="407">
        <v>0</v>
      </c>
      <c r="I5" s="569" t="s">
        <v>736</v>
      </c>
    </row>
    <row r="6" spans="1:10" ht="30">
      <c r="A6" s="384" t="s">
        <v>515</v>
      </c>
      <c r="B6" s="498" t="s">
        <v>516</v>
      </c>
      <c r="C6" s="319" t="s">
        <v>644</v>
      </c>
      <c r="D6" s="395" t="s">
        <v>645</v>
      </c>
      <c r="E6" s="396" t="s">
        <v>714</v>
      </c>
      <c r="F6" s="399" t="s">
        <v>640</v>
      </c>
      <c r="G6" s="496">
        <v>44648</v>
      </c>
      <c r="H6" s="407">
        <v>9300</v>
      </c>
      <c r="I6" s="570" t="s">
        <v>738</v>
      </c>
      <c r="J6" s="102"/>
    </row>
    <row r="7" spans="1:10">
      <c r="A7" s="384" t="s">
        <v>515</v>
      </c>
      <c r="B7" s="498" t="s">
        <v>516</v>
      </c>
      <c r="C7" s="319" t="s">
        <v>644</v>
      </c>
      <c r="D7" s="395" t="s">
        <v>645</v>
      </c>
      <c r="E7" s="396" t="s">
        <v>715</v>
      </c>
      <c r="F7" s="400">
        <v>44602</v>
      </c>
      <c r="G7" s="496">
        <v>44648</v>
      </c>
      <c r="H7" s="407">
        <v>0</v>
      </c>
      <c r="I7" s="569" t="s">
        <v>737</v>
      </c>
      <c r="J7" s="102"/>
    </row>
    <row r="8" spans="1:10" ht="30">
      <c r="A8" s="384" t="s">
        <v>515</v>
      </c>
      <c r="B8" s="498" t="s">
        <v>516</v>
      </c>
      <c r="C8" s="327" t="s">
        <v>642</v>
      </c>
      <c r="D8" s="398" t="s">
        <v>651</v>
      </c>
      <c r="E8" s="396" t="s">
        <v>716</v>
      </c>
      <c r="F8" s="399" t="s">
        <v>638</v>
      </c>
      <c r="G8" s="496">
        <v>44648</v>
      </c>
      <c r="H8" s="407">
        <v>0</v>
      </c>
      <c r="I8" s="566" t="s">
        <v>739</v>
      </c>
    </row>
    <row r="9" spans="1:10">
      <c r="A9" s="384" t="s">
        <v>515</v>
      </c>
      <c r="B9" s="498" t="s">
        <v>516</v>
      </c>
      <c r="C9" s="328" t="s">
        <v>657</v>
      </c>
      <c r="D9" s="401" t="s">
        <v>658</v>
      </c>
      <c r="E9" s="396" t="s">
        <v>717</v>
      </c>
      <c r="F9" s="497">
        <v>44594</v>
      </c>
      <c r="G9" s="496">
        <v>44648</v>
      </c>
      <c r="H9" s="407">
        <v>800</v>
      </c>
      <c r="I9" s="566" t="s">
        <v>740</v>
      </c>
      <c r="J9" s="102"/>
    </row>
    <row r="10" spans="1:10">
      <c r="A10" s="384" t="s">
        <v>515</v>
      </c>
      <c r="B10" s="498" t="s">
        <v>516</v>
      </c>
      <c r="C10" s="258">
        <v>21374060000144</v>
      </c>
      <c r="D10" s="402" t="s">
        <v>718</v>
      </c>
      <c r="E10" s="396" t="s">
        <v>719</v>
      </c>
      <c r="F10" s="497">
        <v>44608</v>
      </c>
      <c r="G10" s="496">
        <v>44648</v>
      </c>
      <c r="H10" s="407">
        <v>2200</v>
      </c>
      <c r="I10" s="566" t="s">
        <v>741</v>
      </c>
      <c r="J10" s="102"/>
    </row>
    <row r="11" spans="1:10">
      <c r="A11" s="384" t="s">
        <v>515</v>
      </c>
      <c r="B11" s="498" t="s">
        <v>516</v>
      </c>
      <c r="C11" s="328" t="s">
        <v>656</v>
      </c>
      <c r="D11" s="401" t="s">
        <v>643</v>
      </c>
      <c r="E11" s="396" t="s">
        <v>720</v>
      </c>
      <c r="F11" s="497">
        <v>44595</v>
      </c>
      <c r="G11" s="496">
        <v>44648</v>
      </c>
      <c r="H11" s="407">
        <v>12900</v>
      </c>
      <c r="I11" s="569" t="s">
        <v>742</v>
      </c>
    </row>
    <row r="12" spans="1:10">
      <c r="A12" s="384" t="s">
        <v>515</v>
      </c>
      <c r="B12" s="495" t="s">
        <v>516</v>
      </c>
      <c r="C12" s="403">
        <v>18554757000192</v>
      </c>
      <c r="D12" s="402" t="s">
        <v>721</v>
      </c>
      <c r="E12" s="396" t="s">
        <v>722</v>
      </c>
      <c r="F12" s="399" t="s">
        <v>636</v>
      </c>
      <c r="G12" s="496">
        <v>44648</v>
      </c>
      <c r="H12" s="407">
        <v>0</v>
      </c>
      <c r="I12" s="566" t="s">
        <v>743</v>
      </c>
      <c r="J12" s="102"/>
    </row>
    <row r="13" spans="1:10">
      <c r="A13" s="384" t="s">
        <v>515</v>
      </c>
      <c r="B13" s="495" t="s">
        <v>516</v>
      </c>
      <c r="C13" s="328" t="s">
        <v>659</v>
      </c>
      <c r="D13" s="401" t="s">
        <v>660</v>
      </c>
      <c r="E13" s="396" t="s">
        <v>723</v>
      </c>
      <c r="F13" s="399" t="s">
        <v>634</v>
      </c>
      <c r="G13" s="496">
        <v>44648</v>
      </c>
      <c r="H13" s="407">
        <v>6200</v>
      </c>
      <c r="I13" s="566" t="s">
        <v>744</v>
      </c>
      <c r="J13" s="102"/>
    </row>
    <row r="14" spans="1:10">
      <c r="A14" s="384" t="s">
        <v>515</v>
      </c>
      <c r="B14" s="495" t="s">
        <v>516</v>
      </c>
      <c r="C14" s="328" t="s">
        <v>659</v>
      </c>
      <c r="D14" s="401" t="s">
        <v>660</v>
      </c>
      <c r="E14" s="396" t="s">
        <v>724</v>
      </c>
      <c r="F14" s="399" t="s">
        <v>639</v>
      </c>
      <c r="G14" s="496">
        <v>44648</v>
      </c>
      <c r="H14" s="407">
        <v>0</v>
      </c>
      <c r="I14" s="566" t="s">
        <v>745</v>
      </c>
      <c r="J14" s="102"/>
    </row>
    <row r="15" spans="1:10">
      <c r="A15" s="384" t="s">
        <v>515</v>
      </c>
      <c r="B15" s="495" t="s">
        <v>516</v>
      </c>
      <c r="C15" s="319" t="s">
        <v>661</v>
      </c>
      <c r="D15" s="395" t="s">
        <v>662</v>
      </c>
      <c r="E15" s="396" t="s">
        <v>725</v>
      </c>
      <c r="F15" s="399" t="s">
        <v>641</v>
      </c>
      <c r="G15" s="496">
        <v>44648</v>
      </c>
      <c r="H15" s="407">
        <v>3500</v>
      </c>
      <c r="I15" s="566" t="s">
        <v>746</v>
      </c>
      <c r="J15" s="102"/>
    </row>
    <row r="16" spans="1:10">
      <c r="A16" s="384" t="s">
        <v>515</v>
      </c>
      <c r="B16" s="495" t="s">
        <v>516</v>
      </c>
      <c r="C16" s="319" t="s">
        <v>654</v>
      </c>
      <c r="D16" s="395" t="s">
        <v>655</v>
      </c>
      <c r="E16" s="396" t="s">
        <v>726</v>
      </c>
      <c r="F16" s="399" t="s">
        <v>638</v>
      </c>
      <c r="G16" s="496">
        <v>44648</v>
      </c>
      <c r="H16" s="407">
        <v>300</v>
      </c>
      <c r="I16" s="566" t="s">
        <v>747</v>
      </c>
      <c r="J16" s="102"/>
    </row>
    <row r="17" spans="1:10">
      <c r="A17" s="384" t="s">
        <v>515</v>
      </c>
      <c r="B17" s="495" t="s">
        <v>516</v>
      </c>
      <c r="C17" s="319" t="s">
        <v>646</v>
      </c>
      <c r="D17" s="404" t="s">
        <v>647</v>
      </c>
      <c r="E17" s="396" t="s">
        <v>727</v>
      </c>
      <c r="F17" s="399" t="s">
        <v>650</v>
      </c>
      <c r="G17" s="496">
        <v>44648</v>
      </c>
      <c r="H17" s="407">
        <v>7000</v>
      </c>
      <c r="I17" s="566" t="s">
        <v>748</v>
      </c>
      <c r="J17" s="102"/>
    </row>
    <row r="18" spans="1:10">
      <c r="A18" s="384" t="s">
        <v>515</v>
      </c>
      <c r="B18" s="495" t="s">
        <v>516</v>
      </c>
      <c r="C18" s="329" t="s">
        <v>728</v>
      </c>
      <c r="D18" s="405" t="s">
        <v>729</v>
      </c>
      <c r="E18" s="396" t="s">
        <v>730</v>
      </c>
      <c r="F18" s="399" t="s">
        <v>635</v>
      </c>
      <c r="G18" s="496">
        <v>44648</v>
      </c>
      <c r="H18" s="407">
        <v>0</v>
      </c>
      <c r="I18" s="569" t="s">
        <v>749</v>
      </c>
    </row>
    <row r="19" spans="1:10">
      <c r="A19" s="384" t="s">
        <v>515</v>
      </c>
      <c r="B19" s="495" t="s">
        <v>516</v>
      </c>
      <c r="C19" s="319" t="s">
        <v>663</v>
      </c>
      <c r="D19" s="395" t="s">
        <v>664</v>
      </c>
      <c r="E19" s="494" t="s">
        <v>731</v>
      </c>
      <c r="F19" s="497">
        <v>44630</v>
      </c>
      <c r="G19" s="496">
        <v>44648</v>
      </c>
      <c r="H19" s="407">
        <v>2650</v>
      </c>
      <c r="I19" s="566" t="s">
        <v>773</v>
      </c>
    </row>
    <row r="20" spans="1:10">
      <c r="A20" s="384" t="s">
        <v>515</v>
      </c>
      <c r="B20" s="495" t="s">
        <v>516</v>
      </c>
      <c r="C20" s="319" t="s">
        <v>667</v>
      </c>
      <c r="D20" s="395" t="s">
        <v>668</v>
      </c>
      <c r="E20" s="494" t="s">
        <v>732</v>
      </c>
      <c r="F20" s="497">
        <v>44620</v>
      </c>
      <c r="G20" s="496">
        <v>44648</v>
      </c>
      <c r="H20" s="407">
        <v>3651.35</v>
      </c>
      <c r="I20" s="566" t="s">
        <v>750</v>
      </c>
      <c r="J20" s="102"/>
    </row>
    <row r="21" spans="1:10">
      <c r="A21" s="384" t="s">
        <v>515</v>
      </c>
      <c r="B21" s="495" t="s">
        <v>516</v>
      </c>
      <c r="C21" s="499" t="s">
        <v>669</v>
      </c>
      <c r="D21" s="472" t="s">
        <v>670</v>
      </c>
      <c r="E21" s="396" t="s">
        <v>826</v>
      </c>
      <c r="F21" s="399" t="s">
        <v>637</v>
      </c>
      <c r="G21" s="496">
        <v>44648</v>
      </c>
      <c r="H21" s="474" t="s">
        <v>827</v>
      </c>
      <c r="I21" s="566" t="s">
        <v>828</v>
      </c>
      <c r="J21" s="102"/>
    </row>
    <row r="22" spans="1:10">
      <c r="A22" s="384" t="s">
        <v>515</v>
      </c>
      <c r="B22" s="495" t="s">
        <v>516</v>
      </c>
      <c r="C22" s="499" t="s">
        <v>820</v>
      </c>
      <c r="D22" s="472" t="s">
        <v>821</v>
      </c>
      <c r="E22" s="396" t="s">
        <v>829</v>
      </c>
      <c r="F22" s="399" t="s">
        <v>637</v>
      </c>
      <c r="G22" s="496"/>
      <c r="H22" s="476">
        <v>14547.17</v>
      </c>
      <c r="I22" s="475" t="s">
        <v>830</v>
      </c>
      <c r="J22" s="102"/>
    </row>
    <row r="23" spans="1:10">
      <c r="A23" s="384" t="s">
        <v>864</v>
      </c>
      <c r="B23" s="495" t="s">
        <v>516</v>
      </c>
      <c r="C23" s="473">
        <v>12882148000186</v>
      </c>
      <c r="D23" s="477" t="s">
        <v>831</v>
      </c>
      <c r="E23" s="396" t="s">
        <v>717</v>
      </c>
      <c r="F23" s="497">
        <v>44652</v>
      </c>
      <c r="G23" s="496">
        <v>45017</v>
      </c>
      <c r="H23" s="474" t="s">
        <v>832</v>
      </c>
      <c r="I23" s="569" t="s">
        <v>833</v>
      </c>
    </row>
    <row r="24" spans="1:10">
      <c r="A24" s="384" t="s">
        <v>864</v>
      </c>
      <c r="B24" s="495" t="s">
        <v>516</v>
      </c>
      <c r="C24" s="473">
        <v>36405607000107</v>
      </c>
      <c r="D24" s="477" t="s">
        <v>834</v>
      </c>
      <c r="E24" s="494" t="s">
        <v>835</v>
      </c>
      <c r="F24" s="497">
        <v>44649</v>
      </c>
      <c r="G24" s="496">
        <v>45014</v>
      </c>
      <c r="H24" s="474" t="s">
        <v>827</v>
      </c>
      <c r="I24" s="569" t="s">
        <v>836</v>
      </c>
    </row>
    <row r="25" spans="1:10">
      <c r="A25" s="384" t="s">
        <v>864</v>
      </c>
      <c r="B25" s="495" t="s">
        <v>516</v>
      </c>
      <c r="C25" s="482" t="s">
        <v>879</v>
      </c>
      <c r="D25" s="501" t="s">
        <v>841</v>
      </c>
      <c r="E25" s="494" t="s">
        <v>842</v>
      </c>
      <c r="F25" s="497">
        <v>44649</v>
      </c>
      <c r="G25" s="496">
        <v>45014</v>
      </c>
      <c r="H25" s="474" t="s">
        <v>843</v>
      </c>
      <c r="I25" s="569" t="s">
        <v>844</v>
      </c>
    </row>
    <row r="26" spans="1:10">
      <c r="A26" s="384" t="s">
        <v>864</v>
      </c>
      <c r="B26" s="495" t="s">
        <v>516</v>
      </c>
      <c r="C26" s="473">
        <v>31675417000188</v>
      </c>
      <c r="D26" s="500" t="s">
        <v>845</v>
      </c>
      <c r="E26" s="494" t="s">
        <v>713</v>
      </c>
      <c r="F26" s="497">
        <v>44649</v>
      </c>
      <c r="G26" s="496">
        <v>45014</v>
      </c>
      <c r="H26" s="474" t="s">
        <v>846</v>
      </c>
      <c r="I26" s="569" t="s">
        <v>847</v>
      </c>
      <c r="J26" s="102"/>
    </row>
    <row r="27" spans="1:10">
      <c r="A27" s="384" t="s">
        <v>515</v>
      </c>
      <c r="B27" s="495" t="s">
        <v>516</v>
      </c>
      <c r="C27" s="319" t="s">
        <v>654</v>
      </c>
      <c r="D27" s="395" t="s">
        <v>655</v>
      </c>
      <c r="E27" s="396" t="s">
        <v>726</v>
      </c>
      <c r="F27" s="497">
        <v>44649</v>
      </c>
      <c r="G27" s="496">
        <v>45014</v>
      </c>
      <c r="H27" s="474" t="s">
        <v>848</v>
      </c>
      <c r="I27" s="569" t="s">
        <v>747</v>
      </c>
      <c r="J27" s="102"/>
    </row>
    <row r="28" spans="1:10">
      <c r="A28" s="384" t="s">
        <v>864</v>
      </c>
      <c r="B28" s="495" t="s">
        <v>516</v>
      </c>
      <c r="C28" s="473">
        <v>24380578002041</v>
      </c>
      <c r="D28" s="500" t="s">
        <v>824</v>
      </c>
      <c r="E28" s="494" t="s">
        <v>825</v>
      </c>
      <c r="F28" s="497">
        <v>44649</v>
      </c>
      <c r="G28" s="496">
        <v>45014</v>
      </c>
      <c r="H28" s="407">
        <v>0</v>
      </c>
      <c r="I28" s="502" t="s">
        <v>849</v>
      </c>
    </row>
    <row r="29" spans="1:10">
      <c r="A29" s="384" t="s">
        <v>515</v>
      </c>
      <c r="B29" s="495" t="s">
        <v>516</v>
      </c>
      <c r="C29" s="482" t="s">
        <v>823</v>
      </c>
      <c r="D29" s="477" t="s">
        <v>854</v>
      </c>
      <c r="E29" s="494" t="s">
        <v>853</v>
      </c>
      <c r="F29" s="497">
        <v>44603</v>
      </c>
      <c r="G29" s="503"/>
      <c r="H29" s="484">
        <v>1900.31</v>
      </c>
      <c r="I29" s="569" t="s">
        <v>852</v>
      </c>
    </row>
    <row r="30" spans="1:10">
      <c r="A30" s="384" t="s">
        <v>515</v>
      </c>
      <c r="B30" s="495" t="s">
        <v>516</v>
      </c>
      <c r="C30" s="329" t="s">
        <v>822</v>
      </c>
      <c r="D30" s="477" t="s">
        <v>857</v>
      </c>
      <c r="E30" s="494" t="s">
        <v>858</v>
      </c>
      <c r="F30" s="504">
        <v>44588</v>
      </c>
      <c r="G30" s="496">
        <v>44648</v>
      </c>
      <c r="H30" s="484" t="s">
        <v>859</v>
      </c>
      <c r="I30" s="569" t="s">
        <v>860</v>
      </c>
      <c r="J30" s="102"/>
    </row>
    <row r="31" spans="1:10">
      <c r="A31" s="384" t="s">
        <v>515</v>
      </c>
      <c r="B31" s="495" t="s">
        <v>516</v>
      </c>
      <c r="C31" s="329" t="s">
        <v>867</v>
      </c>
      <c r="D31" s="477" t="s">
        <v>868</v>
      </c>
      <c r="E31" s="494" t="s">
        <v>870</v>
      </c>
      <c r="F31" s="497">
        <v>44588</v>
      </c>
      <c r="G31" s="496">
        <v>44952</v>
      </c>
      <c r="H31" s="505">
        <v>0</v>
      </c>
      <c r="I31" s="571" t="s">
        <v>866</v>
      </c>
    </row>
    <row r="32" spans="1:10" ht="15.75">
      <c r="A32" s="237"/>
      <c r="B32" s="246"/>
      <c r="C32" s="255"/>
      <c r="D32" s="247"/>
      <c r="E32" s="252"/>
      <c r="F32" s="260"/>
      <c r="G32" s="246"/>
      <c r="H32" s="201"/>
      <c r="I32" s="254"/>
      <c r="J32" s="102"/>
    </row>
    <row r="33" spans="1:10" ht="15.75">
      <c r="A33" s="237"/>
      <c r="B33" s="261"/>
      <c r="C33" s="262"/>
      <c r="D33" s="256"/>
      <c r="E33" s="263"/>
      <c r="F33" s="264"/>
      <c r="G33" s="265"/>
      <c r="H33" s="201"/>
      <c r="I33" s="266"/>
      <c r="J33" s="102"/>
    </row>
    <row r="34" spans="1:10" ht="15.75">
      <c r="A34" s="237"/>
      <c r="B34" s="246"/>
      <c r="C34" s="267"/>
      <c r="D34" s="257"/>
      <c r="E34" s="268"/>
      <c r="F34" s="253"/>
      <c r="G34" s="269"/>
      <c r="H34" s="201"/>
      <c r="I34" s="270"/>
    </row>
    <row r="35" spans="1:10" ht="15.75">
      <c r="A35" s="237"/>
      <c r="B35" s="246"/>
      <c r="C35" s="267"/>
      <c r="D35" s="257"/>
      <c r="E35" s="252"/>
      <c r="F35" s="253"/>
      <c r="G35" s="271"/>
      <c r="H35" s="201"/>
      <c r="I35" s="272"/>
    </row>
    <row r="36" spans="1:10" ht="15.75">
      <c r="A36" s="237"/>
      <c r="B36" s="246"/>
      <c r="C36" s="255"/>
      <c r="D36" s="247"/>
      <c r="E36" s="252"/>
      <c r="F36" s="253"/>
      <c r="G36" s="246"/>
      <c r="H36" s="201"/>
      <c r="I36" s="254"/>
    </row>
    <row r="37" spans="1:10" ht="15.75">
      <c r="A37" s="237"/>
      <c r="B37" s="246"/>
      <c r="C37" s="255"/>
      <c r="D37" s="247"/>
      <c r="E37" s="252"/>
      <c r="F37" s="253"/>
      <c r="G37" s="246"/>
      <c r="H37" s="201"/>
      <c r="I37" s="254"/>
    </row>
    <row r="38" spans="1:10" ht="15.75">
      <c r="A38" s="237"/>
      <c r="B38" s="246"/>
      <c r="C38" s="255"/>
      <c r="D38" s="247"/>
      <c r="E38" s="252"/>
      <c r="F38" s="253"/>
      <c r="G38" s="246"/>
      <c r="H38" s="201"/>
      <c r="I38" s="249"/>
    </row>
    <row r="39" spans="1:10" ht="15.75">
      <c r="A39" s="237"/>
      <c r="B39" s="246"/>
      <c r="C39" s="255"/>
      <c r="D39" s="247"/>
      <c r="E39" s="252"/>
      <c r="F39" s="253"/>
      <c r="G39" s="246"/>
      <c r="H39" s="201"/>
      <c r="I39" s="254"/>
    </row>
    <row r="40" spans="1:10" ht="15.75">
      <c r="A40" s="237"/>
      <c r="B40" s="238"/>
      <c r="C40" s="250"/>
      <c r="D40" s="247"/>
      <c r="E40" s="251"/>
      <c r="F40" s="273"/>
      <c r="G40" s="238"/>
      <c r="H40" s="201"/>
      <c r="I40" s="274"/>
    </row>
    <row r="41" spans="1:10" ht="15.75">
      <c r="A41" s="237"/>
      <c r="B41" s="246"/>
      <c r="C41" s="255"/>
      <c r="D41" s="247"/>
      <c r="E41" s="252"/>
      <c r="F41" s="253"/>
      <c r="G41" s="246"/>
      <c r="H41" s="201"/>
      <c r="I41" s="254"/>
    </row>
    <row r="42" spans="1:10" ht="15.75">
      <c r="A42" s="237"/>
      <c r="B42" s="246"/>
      <c r="C42" s="255"/>
      <c r="D42" s="275"/>
      <c r="E42" s="276"/>
      <c r="F42" s="277"/>
      <c r="G42" s="246"/>
      <c r="H42" s="201"/>
      <c r="I42" s="278"/>
    </row>
    <row r="43" spans="1:10" ht="15.75">
      <c r="A43" s="237"/>
      <c r="B43" s="246"/>
      <c r="C43" s="255"/>
      <c r="D43" s="275"/>
      <c r="E43" s="276"/>
      <c r="F43" s="277"/>
      <c r="G43" s="246"/>
      <c r="H43" s="201"/>
      <c r="I43" s="279"/>
    </row>
    <row r="44" spans="1:10" ht="15.75">
      <c r="A44" s="237"/>
      <c r="B44" s="246"/>
      <c r="C44" s="255"/>
      <c r="D44" s="275"/>
      <c r="E44" s="276"/>
      <c r="F44" s="277"/>
      <c r="G44" s="239"/>
      <c r="H44" s="201"/>
      <c r="I44" s="278"/>
    </row>
    <row r="45" spans="1:10" ht="15.75">
      <c r="A45" s="237"/>
      <c r="B45" s="246"/>
      <c r="C45" s="280"/>
      <c r="D45" s="281"/>
      <c r="E45" s="282"/>
      <c r="F45" s="283"/>
      <c r="G45" s="284"/>
      <c r="H45" s="201"/>
      <c r="I45" s="285"/>
    </row>
    <row r="46" spans="1:10" ht="15.75">
      <c r="A46" s="237"/>
      <c r="B46" s="246"/>
      <c r="C46" s="286"/>
      <c r="D46" s="286"/>
      <c r="E46" s="248"/>
      <c r="F46" s="286"/>
      <c r="G46" s="287"/>
      <c r="H46" s="201"/>
      <c r="I46" s="288"/>
    </row>
    <row r="47" spans="1:10" ht="15.75">
      <c r="A47" s="237"/>
      <c r="B47" s="238"/>
      <c r="C47" s="289"/>
      <c r="D47" s="290"/>
      <c r="E47" s="291"/>
      <c r="F47" s="292"/>
      <c r="G47" s="293"/>
      <c r="H47" s="201"/>
      <c r="I47" s="294"/>
    </row>
    <row r="48" spans="1:10" ht="15.75">
      <c r="A48" s="237"/>
      <c r="B48" s="238"/>
      <c r="C48" s="239"/>
      <c r="D48" s="240"/>
      <c r="E48" s="291"/>
      <c r="F48" s="239"/>
      <c r="G48" s="242"/>
      <c r="H48" s="201"/>
      <c r="I48" s="5"/>
    </row>
    <row r="49" spans="1:9" ht="15.75">
      <c r="A49" s="237"/>
      <c r="B49" s="238"/>
      <c r="C49" s="239"/>
      <c r="D49" s="240"/>
      <c r="E49" s="241"/>
      <c r="F49" s="239"/>
      <c r="G49" s="242"/>
      <c r="H49" s="201"/>
      <c r="I49" s="5"/>
    </row>
    <row r="50" spans="1:9" ht="15.75">
      <c r="A50" s="237"/>
      <c r="B50" s="238"/>
      <c r="C50" s="295"/>
      <c r="D50" s="296"/>
      <c r="E50" s="297"/>
      <c r="F50" s="298"/>
      <c r="G50" s="243"/>
      <c r="H50" s="201">
        <v>0</v>
      </c>
      <c r="I50" s="299"/>
    </row>
    <row r="51" spans="1:9" ht="15.75">
      <c r="A51" s="237"/>
      <c r="B51" s="238"/>
      <c r="C51" s="259"/>
      <c r="D51" s="300"/>
      <c r="E51" s="297"/>
      <c r="F51" s="298"/>
      <c r="G51" s="243"/>
      <c r="H51" s="201">
        <v>0</v>
      </c>
      <c r="I51" s="299"/>
    </row>
    <row r="52" spans="1:9" ht="15.75">
      <c r="A52" s="237"/>
      <c r="B52" s="238"/>
      <c r="C52" s="259"/>
      <c r="D52" s="300"/>
      <c r="E52" s="297"/>
      <c r="F52" s="298"/>
      <c r="G52" s="243"/>
      <c r="H52" s="201">
        <v>0</v>
      </c>
      <c r="I52" s="299"/>
    </row>
    <row r="53" spans="1:9" ht="15.75">
      <c r="A53" s="237"/>
      <c r="B53" s="238"/>
      <c r="C53" s="259"/>
      <c r="D53" s="301"/>
      <c r="E53" s="297"/>
      <c r="F53" s="298"/>
      <c r="G53" s="243"/>
      <c r="H53" s="201">
        <v>0</v>
      </c>
      <c r="I53" s="235"/>
    </row>
    <row r="54" spans="1:9">
      <c r="B54" s="105"/>
    </row>
    <row r="55" spans="1:9">
      <c r="B55" s="105"/>
    </row>
    <row r="56" spans="1:9">
      <c r="B56" s="105"/>
    </row>
    <row r="57" spans="1:9">
      <c r="B57" s="105"/>
    </row>
    <row r="58" spans="1:9">
      <c r="B58" s="105"/>
    </row>
    <row r="59" spans="1:9">
      <c r="B59" s="105"/>
    </row>
    <row r="60" spans="1:9">
      <c r="B60" s="105"/>
    </row>
    <row r="61" spans="1:9">
      <c r="B61" s="105"/>
    </row>
    <row r="62" spans="1:9">
      <c r="B62" s="105"/>
    </row>
    <row r="63" spans="1:9">
      <c r="B63" s="105"/>
    </row>
    <row r="64" spans="1:9">
      <c r="B64" s="105"/>
    </row>
    <row r="65" spans="2:2">
      <c r="B65" s="105"/>
    </row>
    <row r="66" spans="2:2">
      <c r="B66" s="105"/>
    </row>
    <row r="67" spans="2:2">
      <c r="B67" s="105"/>
    </row>
    <row r="68" spans="2:2">
      <c r="B68" s="105"/>
    </row>
    <row r="69" spans="2:2">
      <c r="B69" s="105"/>
    </row>
    <row r="70" spans="2:2">
      <c r="B70" s="105"/>
    </row>
    <row r="71" spans="2:2">
      <c r="B71" s="105"/>
    </row>
    <row r="72" spans="2:2">
      <c r="B72" s="105"/>
    </row>
    <row r="73" spans="2:2">
      <c r="B73" s="105"/>
    </row>
    <row r="74" spans="2:2">
      <c r="B74" s="105"/>
    </row>
    <row r="75" spans="2:2">
      <c r="B75" s="105"/>
    </row>
    <row r="76" spans="2:2">
      <c r="B76" s="105"/>
    </row>
    <row r="77" spans="2:2">
      <c r="B77" s="105"/>
    </row>
    <row r="78" spans="2:2">
      <c r="B78" s="105"/>
    </row>
    <row r="79" spans="2:2">
      <c r="B79" s="105"/>
    </row>
    <row r="80" spans="2:2">
      <c r="B80" s="105"/>
    </row>
    <row r="81" spans="2:2">
      <c r="B81" s="105"/>
    </row>
    <row r="82" spans="2:2">
      <c r="B82" s="105"/>
    </row>
    <row r="83" spans="2:2">
      <c r="B83" s="105"/>
    </row>
    <row r="84" spans="2:2">
      <c r="B84" s="105"/>
    </row>
    <row r="85" spans="2:2">
      <c r="B85" s="105"/>
    </row>
    <row r="86" spans="2:2">
      <c r="B86" s="105"/>
    </row>
    <row r="87" spans="2:2">
      <c r="B87" s="105"/>
    </row>
    <row r="88" spans="2:2">
      <c r="B88" s="105"/>
    </row>
    <row r="89" spans="2:2">
      <c r="B89" s="105"/>
    </row>
    <row r="90" spans="2:2">
      <c r="B90" s="105"/>
    </row>
    <row r="91" spans="2:2">
      <c r="B91" s="105"/>
    </row>
    <row r="92" spans="2:2">
      <c r="B92" s="105"/>
    </row>
    <row r="93" spans="2:2">
      <c r="B93" s="105"/>
    </row>
    <row r="94" spans="2:2">
      <c r="B94" s="105"/>
    </row>
    <row r="95" spans="2:2">
      <c r="B95" s="105"/>
    </row>
    <row r="96" spans="2:2">
      <c r="B96" s="105"/>
    </row>
    <row r="97" spans="2:2">
      <c r="B97" s="105"/>
    </row>
    <row r="98" spans="2:2">
      <c r="B98" s="105"/>
    </row>
    <row r="99" spans="2:2">
      <c r="B99" s="105"/>
    </row>
    <row r="100" spans="2:2">
      <c r="B100" s="105"/>
    </row>
    <row r="101" spans="2:2">
      <c r="B101" s="105"/>
    </row>
    <row r="102" spans="2:2">
      <c r="B102" s="105"/>
    </row>
    <row r="103" spans="2:2">
      <c r="B103" s="105"/>
    </row>
    <row r="104" spans="2:2">
      <c r="B104" s="105"/>
    </row>
    <row r="105" spans="2:2">
      <c r="B105" s="105"/>
    </row>
    <row r="106" spans="2:2">
      <c r="B106" s="105"/>
    </row>
    <row r="107" spans="2:2">
      <c r="B107" s="105"/>
    </row>
    <row r="108" spans="2:2">
      <c r="B108" s="105"/>
    </row>
    <row r="109" spans="2:2">
      <c r="B109" s="105"/>
    </row>
    <row r="110" spans="2:2">
      <c r="B110" s="105"/>
    </row>
    <row r="111" spans="2:2">
      <c r="B111" s="105"/>
    </row>
    <row r="112" spans="2:2">
      <c r="B112" s="105"/>
    </row>
    <row r="113" spans="2:2">
      <c r="B113" s="105"/>
    </row>
    <row r="114" spans="2:2">
      <c r="B114" s="105"/>
    </row>
    <row r="115" spans="2:2">
      <c r="B115" s="105"/>
    </row>
    <row r="116" spans="2:2">
      <c r="B116" s="105"/>
    </row>
    <row r="117" spans="2:2">
      <c r="B117" s="105"/>
    </row>
    <row r="118" spans="2:2">
      <c r="B118" s="105"/>
    </row>
    <row r="119" spans="2:2">
      <c r="B119" s="105"/>
    </row>
    <row r="120" spans="2:2">
      <c r="B120" s="105"/>
    </row>
    <row r="121" spans="2:2">
      <c r="B121" s="105"/>
    </row>
    <row r="122" spans="2:2">
      <c r="B122" s="105"/>
    </row>
    <row r="123" spans="2:2">
      <c r="B123" s="105"/>
    </row>
    <row r="124" spans="2:2">
      <c r="B124" s="105"/>
    </row>
    <row r="125" spans="2:2">
      <c r="B125" s="105"/>
    </row>
    <row r="126" spans="2:2">
      <c r="B126" s="105"/>
    </row>
    <row r="127" spans="2:2">
      <c r="B127" s="105"/>
    </row>
    <row r="128" spans="2:2">
      <c r="B128" s="105"/>
    </row>
    <row r="129" spans="2:2">
      <c r="B129" s="105"/>
    </row>
    <row r="130" spans="2:2">
      <c r="B130" s="105"/>
    </row>
    <row r="131" spans="2:2">
      <c r="B131" s="105"/>
    </row>
    <row r="132" spans="2:2">
      <c r="B132" s="105"/>
    </row>
    <row r="133" spans="2:2">
      <c r="B133" s="105"/>
    </row>
    <row r="134" spans="2:2">
      <c r="B134" s="105"/>
    </row>
    <row r="135" spans="2:2">
      <c r="B135" s="105"/>
    </row>
    <row r="136" spans="2:2">
      <c r="B136" s="105"/>
    </row>
    <row r="137" spans="2:2">
      <c r="B137" s="105"/>
    </row>
    <row r="138" spans="2:2">
      <c r="B138" s="105"/>
    </row>
    <row r="139" spans="2:2">
      <c r="B139" s="105"/>
    </row>
    <row r="140" spans="2:2">
      <c r="B140" s="105"/>
    </row>
    <row r="141" spans="2:2">
      <c r="B141" s="105"/>
    </row>
    <row r="142" spans="2:2">
      <c r="B142" s="105"/>
    </row>
    <row r="143" spans="2:2">
      <c r="B143" s="105"/>
    </row>
    <row r="144" spans="2:2">
      <c r="B144" s="105"/>
    </row>
    <row r="145" spans="2:2">
      <c r="B145" s="105"/>
    </row>
    <row r="146" spans="2:2">
      <c r="B146" s="105"/>
    </row>
    <row r="147" spans="2:2">
      <c r="B147" s="105"/>
    </row>
    <row r="148" spans="2:2">
      <c r="B148" s="105"/>
    </row>
    <row r="149" spans="2:2">
      <c r="B149" s="105"/>
    </row>
    <row r="150" spans="2:2">
      <c r="B150" s="105"/>
    </row>
    <row r="151" spans="2:2">
      <c r="B151" s="105"/>
    </row>
    <row r="152" spans="2:2">
      <c r="B152" s="105"/>
    </row>
    <row r="153" spans="2:2">
      <c r="B153" s="105"/>
    </row>
    <row r="154" spans="2:2">
      <c r="B154" s="105"/>
    </row>
    <row r="155" spans="2:2">
      <c r="B155" s="105"/>
    </row>
    <row r="160" spans="2:2">
      <c r="B160" s="2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  <row r="172" spans="2:2">
      <c r="B172" s="2"/>
    </row>
    <row r="173" spans="2:2">
      <c r="B173" s="2"/>
    </row>
    <row r="174" spans="2:2">
      <c r="B174" s="2"/>
    </row>
    <row r="175" spans="2:2">
      <c r="B175" s="2"/>
    </row>
  </sheetData>
  <protectedRanges>
    <protectedRange sqref="E46 D29:E41" name="Intervalo2_2_1_2_1"/>
    <protectedRange sqref="D45:E45" name="Intervalo2_2_1_1_1_1"/>
    <protectedRange sqref="D48" name="Intervalo3_1_1_1_1"/>
    <protectedRange sqref="B2:B20" name="Intervalo2_1_1_1"/>
    <protectedRange sqref="D10:E10 E11 D12:E12 E2:E9 E13:E20" name="Intervalo2_2_1_2_1_1"/>
    <protectedRange sqref="E21:E22 D23 D24:E25 D28:E28 D26" name="Intervalo2_2_1_2_1_2"/>
    <protectedRange sqref="B21:B31" name="Intervalo2_1_1_1_1"/>
    <protectedRange sqref="E23 E26:E27" name="Intervalo2_2_1_2_1_2_1"/>
    <protectedRange sqref="C21" name="Intervalo2_1_1_1_1_1"/>
    <protectedRange sqref="C22" name="Intervalo2_1_1_1_1_1_1"/>
  </protectedRanges>
  <hyperlinks>
    <hyperlink ref="I19" r:id="rId1"/>
    <hyperlink ref="I28" r:id="rId2"/>
    <hyperlink ref="I22" r:id="rId3"/>
    <hyperlink ref="I2" r:id="rId4"/>
    <hyperlink ref="I3" r:id="rId5"/>
    <hyperlink ref="I4" r:id="rId6"/>
    <hyperlink ref="I5" r:id="rId7"/>
    <hyperlink ref="I6" r:id="rId8"/>
    <hyperlink ref="I7" r:id="rId9"/>
    <hyperlink ref="I8" r:id="rId10"/>
    <hyperlink ref="I9" r:id="rId11"/>
    <hyperlink ref="I10" r:id="rId12"/>
    <hyperlink ref="I11" r:id="rId13"/>
    <hyperlink ref="I12" r:id="rId14"/>
    <hyperlink ref="I13" r:id="rId15"/>
    <hyperlink ref="I14" r:id="rId16"/>
    <hyperlink ref="I15" r:id="rId17"/>
    <hyperlink ref="I16" r:id="rId18"/>
    <hyperlink ref="I17" r:id="rId19"/>
    <hyperlink ref="I18" r:id="rId20"/>
    <hyperlink ref="I20" r:id="rId21"/>
    <hyperlink ref="I21" r:id="rId22"/>
    <hyperlink ref="I23" r:id="rId23"/>
    <hyperlink ref="I24" r:id="rId24"/>
    <hyperlink ref="I25" r:id="rId25"/>
    <hyperlink ref="I26" r:id="rId26"/>
    <hyperlink ref="I27" r:id="rId27"/>
    <hyperlink ref="I29" r:id="rId28"/>
    <hyperlink ref="I30" r:id="rId29"/>
    <hyperlink ref="I31" r:id="rId30"/>
  </hyperlink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8" orientation="landscape" r:id="rId31"/>
  <drawing r:id="rId3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8"/>
  <sheetViews>
    <sheetView topLeftCell="B1" zoomScale="90" zoomScaleNormal="90" workbookViewId="0">
      <selection activeCell="D23" sqref="D23"/>
    </sheetView>
  </sheetViews>
  <sheetFormatPr defaultRowHeight="15"/>
  <cols>
    <col min="1" max="1" width="22.85546875" customWidth="1"/>
    <col min="2" max="2" width="58.85546875" customWidth="1"/>
    <col min="3" max="3" width="17.28515625" customWidth="1"/>
    <col min="4" max="4" width="67" bestFit="1" customWidth="1"/>
    <col min="5" max="5" width="19.85546875" bestFit="1" customWidth="1"/>
    <col min="6" max="6" width="13.85546875" customWidth="1"/>
    <col min="7" max="7" width="11.5703125" bestFit="1" customWidth="1"/>
    <col min="8" max="8" width="13.5703125" bestFit="1" customWidth="1"/>
    <col min="9" max="9" width="96.85546875" bestFit="1" customWidth="1"/>
    <col min="10" max="10" width="0.140625" hidden="1" customWidth="1"/>
  </cols>
  <sheetData>
    <row r="1" spans="1:10" ht="31.5">
      <c r="A1" s="200" t="s">
        <v>177</v>
      </c>
      <c r="B1" s="200" t="s">
        <v>178</v>
      </c>
      <c r="C1" s="104" t="s">
        <v>223</v>
      </c>
      <c r="D1" s="104" t="s">
        <v>217</v>
      </c>
      <c r="E1" s="104" t="s">
        <v>224</v>
      </c>
      <c r="F1" s="104" t="s">
        <v>219</v>
      </c>
      <c r="G1" s="104" t="s">
        <v>225</v>
      </c>
      <c r="H1" s="104" t="s">
        <v>226</v>
      </c>
      <c r="I1" s="104" t="s">
        <v>227</v>
      </c>
    </row>
    <row r="2" spans="1:10">
      <c r="A2" s="384" t="s">
        <v>864</v>
      </c>
      <c r="B2" s="495" t="s">
        <v>516</v>
      </c>
      <c r="C2" s="473">
        <v>24380578002041</v>
      </c>
      <c r="D2" s="509" t="s">
        <v>824</v>
      </c>
      <c r="E2" s="494" t="s">
        <v>850</v>
      </c>
      <c r="F2" s="497">
        <v>44649</v>
      </c>
      <c r="G2" s="561">
        <v>45014</v>
      </c>
      <c r="H2" s="493">
        <v>0</v>
      </c>
      <c r="I2" s="506" t="s">
        <v>851</v>
      </c>
      <c r="J2" s="102"/>
    </row>
    <row r="3" spans="1:10">
      <c r="A3" s="384" t="s">
        <v>864</v>
      </c>
      <c r="B3" s="495" t="s">
        <v>516</v>
      </c>
      <c r="C3" s="327" t="s">
        <v>648</v>
      </c>
      <c r="D3" s="510" t="s">
        <v>649</v>
      </c>
      <c r="E3" s="494" t="s">
        <v>850</v>
      </c>
      <c r="F3" s="497">
        <v>44649</v>
      </c>
      <c r="G3" s="561">
        <v>45014</v>
      </c>
      <c r="H3" s="474" t="s">
        <v>840</v>
      </c>
      <c r="I3" s="478" t="s">
        <v>861</v>
      </c>
      <c r="J3" s="106"/>
    </row>
    <row r="4" spans="1:10">
      <c r="A4" s="384" t="s">
        <v>864</v>
      </c>
      <c r="B4" s="495" t="s">
        <v>516</v>
      </c>
      <c r="C4" s="327" t="s">
        <v>642</v>
      </c>
      <c r="D4" s="510" t="s">
        <v>651</v>
      </c>
      <c r="E4" s="494" t="s">
        <v>850</v>
      </c>
      <c r="F4" s="497">
        <v>44649</v>
      </c>
      <c r="G4" s="561">
        <v>45014</v>
      </c>
      <c r="H4" s="493">
        <v>0</v>
      </c>
      <c r="I4" s="478" t="s">
        <v>863</v>
      </c>
      <c r="J4" s="106"/>
    </row>
    <row r="5" spans="1:10">
      <c r="A5" s="384" t="s">
        <v>864</v>
      </c>
      <c r="B5" s="495" t="s">
        <v>516</v>
      </c>
      <c r="C5" s="319" t="s">
        <v>654</v>
      </c>
      <c r="D5" s="511" t="s">
        <v>655</v>
      </c>
      <c r="E5" s="494" t="s">
        <v>850</v>
      </c>
      <c r="F5" s="497">
        <v>44649</v>
      </c>
      <c r="G5" s="561">
        <v>45014</v>
      </c>
      <c r="H5" s="474" t="s">
        <v>848</v>
      </c>
      <c r="I5" s="478" t="s">
        <v>862</v>
      </c>
    </row>
    <row r="6" spans="1:10">
      <c r="A6" s="384" t="s">
        <v>864</v>
      </c>
      <c r="B6" s="495" t="s">
        <v>516</v>
      </c>
      <c r="C6" s="491" t="s">
        <v>665</v>
      </c>
      <c r="D6" s="511" t="s">
        <v>666</v>
      </c>
      <c r="E6" s="507" t="s">
        <v>850</v>
      </c>
      <c r="F6" s="497">
        <v>44649</v>
      </c>
      <c r="G6" s="561">
        <v>45014</v>
      </c>
      <c r="H6" s="492">
        <v>890</v>
      </c>
      <c r="I6" s="508" t="s">
        <v>865</v>
      </c>
    </row>
    <row r="7" spans="1:10">
      <c r="A7" s="384" t="s">
        <v>864</v>
      </c>
      <c r="B7" s="495" t="s">
        <v>516</v>
      </c>
      <c r="C7" s="482" t="s">
        <v>823</v>
      </c>
      <c r="D7" s="477" t="s">
        <v>854</v>
      </c>
      <c r="E7" s="507" t="s">
        <v>850</v>
      </c>
      <c r="F7" s="574">
        <v>44630</v>
      </c>
      <c r="G7" s="562"/>
      <c r="H7" s="484">
        <v>1900.31</v>
      </c>
      <c r="I7" s="508" t="s">
        <v>869</v>
      </c>
    </row>
    <row r="8" spans="1:10">
      <c r="A8" s="384" t="s">
        <v>864</v>
      </c>
      <c r="B8" s="495" t="s">
        <v>516</v>
      </c>
      <c r="C8" s="403">
        <v>18554757000192</v>
      </c>
      <c r="D8" s="402" t="s">
        <v>721</v>
      </c>
      <c r="E8" s="507" t="s">
        <v>850</v>
      </c>
      <c r="F8" s="574">
        <v>44649</v>
      </c>
      <c r="G8" s="562" t="s">
        <v>871</v>
      </c>
      <c r="H8" s="492">
        <v>0</v>
      </c>
      <c r="I8" s="506" t="s">
        <v>872</v>
      </c>
    </row>
    <row r="9" spans="1:10">
      <c r="A9" s="384" t="s">
        <v>515</v>
      </c>
      <c r="B9" s="495" t="s">
        <v>516</v>
      </c>
      <c r="C9" s="319" t="s">
        <v>646</v>
      </c>
      <c r="D9" s="512" t="s">
        <v>647</v>
      </c>
      <c r="E9" s="507" t="s">
        <v>850</v>
      </c>
      <c r="F9" s="575">
        <v>44649</v>
      </c>
      <c r="G9" s="563">
        <v>44689</v>
      </c>
      <c r="H9" s="492">
        <v>0</v>
      </c>
      <c r="I9" s="235" t="s">
        <v>873</v>
      </c>
    </row>
    <row r="10" spans="1:10">
      <c r="A10" s="384" t="s">
        <v>864</v>
      </c>
      <c r="B10" s="495" t="s">
        <v>516</v>
      </c>
      <c r="C10" s="473">
        <v>32464716000136</v>
      </c>
      <c r="D10" s="509" t="s">
        <v>837</v>
      </c>
      <c r="E10" s="507" t="s">
        <v>850</v>
      </c>
      <c r="F10" s="497">
        <v>44649</v>
      </c>
      <c r="G10" s="561">
        <v>45014</v>
      </c>
      <c r="H10" s="474" t="s">
        <v>838</v>
      </c>
      <c r="I10" s="478" t="s">
        <v>839</v>
      </c>
    </row>
    <row r="11" spans="1:10" ht="14.25" customHeight="1">
      <c r="A11" s="384" t="s">
        <v>864</v>
      </c>
      <c r="B11" s="498" t="s">
        <v>516</v>
      </c>
      <c r="C11" s="319" t="s">
        <v>710</v>
      </c>
      <c r="D11" s="511" t="s">
        <v>711</v>
      </c>
      <c r="E11" s="507" t="s">
        <v>850</v>
      </c>
      <c r="F11" s="576" t="s">
        <v>874</v>
      </c>
      <c r="G11" s="565" t="s">
        <v>871</v>
      </c>
      <c r="H11" s="492">
        <v>0</v>
      </c>
      <c r="I11" s="235" t="s">
        <v>877</v>
      </c>
    </row>
    <row r="12" spans="1:10">
      <c r="A12" s="384" t="s">
        <v>515</v>
      </c>
      <c r="B12" s="495" t="s">
        <v>516</v>
      </c>
      <c r="C12" s="258">
        <v>21374060000144</v>
      </c>
      <c r="D12" s="402" t="s">
        <v>718</v>
      </c>
      <c r="E12" s="507" t="s">
        <v>850</v>
      </c>
      <c r="F12" s="576" t="s">
        <v>875</v>
      </c>
      <c r="G12" s="565" t="s">
        <v>876</v>
      </c>
      <c r="H12" s="492">
        <v>2200</v>
      </c>
      <c r="I12" s="235" t="s">
        <v>878</v>
      </c>
    </row>
    <row r="13" spans="1:10">
      <c r="A13" s="384" t="s">
        <v>864</v>
      </c>
      <c r="B13" s="495" t="s">
        <v>516</v>
      </c>
      <c r="C13" s="329" t="s">
        <v>659</v>
      </c>
      <c r="D13" s="333" t="s">
        <v>1093</v>
      </c>
      <c r="E13" s="507" t="s">
        <v>850</v>
      </c>
      <c r="F13" s="577">
        <v>44649</v>
      </c>
      <c r="G13" s="564">
        <v>45014</v>
      </c>
      <c r="H13" s="492">
        <v>1400</v>
      </c>
      <c r="I13" s="235" t="s">
        <v>1094</v>
      </c>
    </row>
    <row r="14" spans="1:10">
      <c r="A14" s="384" t="s">
        <v>864</v>
      </c>
      <c r="B14" s="495" t="s">
        <v>516</v>
      </c>
      <c r="C14" s="499" t="s">
        <v>669</v>
      </c>
      <c r="D14" s="472" t="s">
        <v>670</v>
      </c>
      <c r="E14" s="507" t="s">
        <v>850</v>
      </c>
      <c r="F14" s="578">
        <v>44649</v>
      </c>
      <c r="G14" s="572">
        <v>45014</v>
      </c>
      <c r="H14" s="573">
        <v>480</v>
      </c>
      <c r="I14" s="235" t="s">
        <v>1095</v>
      </c>
    </row>
    <row r="15" spans="1:10">
      <c r="A15" s="384" t="s">
        <v>864</v>
      </c>
      <c r="B15" s="495" t="s">
        <v>516</v>
      </c>
      <c r="C15" s="319" t="s">
        <v>644</v>
      </c>
      <c r="D15" s="395" t="s">
        <v>645</v>
      </c>
      <c r="E15" s="507" t="s">
        <v>850</v>
      </c>
      <c r="F15" s="578">
        <v>44649</v>
      </c>
      <c r="G15" s="572">
        <v>45014</v>
      </c>
      <c r="H15" s="573">
        <v>0</v>
      </c>
      <c r="I15" s="235" t="s">
        <v>1096</v>
      </c>
    </row>
    <row r="16" spans="1:10">
      <c r="A16" s="384" t="s">
        <v>864</v>
      </c>
      <c r="B16" s="495" t="s">
        <v>516</v>
      </c>
      <c r="C16" s="329" t="s">
        <v>822</v>
      </c>
      <c r="D16" s="477" t="s">
        <v>857</v>
      </c>
      <c r="E16" s="507" t="s">
        <v>850</v>
      </c>
      <c r="F16" s="578">
        <v>44649</v>
      </c>
      <c r="G16" s="572">
        <v>45014</v>
      </c>
      <c r="H16" s="573">
        <v>1840</v>
      </c>
      <c r="I16" s="235" t="s">
        <v>1097</v>
      </c>
    </row>
    <row r="17" spans="1:9">
      <c r="A17" s="384" t="s">
        <v>864</v>
      </c>
      <c r="B17" s="495" t="s">
        <v>516</v>
      </c>
      <c r="C17" s="329" t="s">
        <v>728</v>
      </c>
      <c r="D17" s="405" t="s">
        <v>729</v>
      </c>
      <c r="E17" s="507" t="s">
        <v>850</v>
      </c>
      <c r="F17" s="579">
        <v>44621</v>
      </c>
      <c r="G17" s="580">
        <v>45381</v>
      </c>
      <c r="H17" s="581">
        <v>0</v>
      </c>
      <c r="I17" s="243" t="s">
        <v>1099</v>
      </c>
    </row>
    <row r="18" spans="1:9">
      <c r="A18" s="384" t="s">
        <v>864</v>
      </c>
      <c r="B18" s="495" t="s">
        <v>516</v>
      </c>
      <c r="C18" s="329" t="s">
        <v>659</v>
      </c>
      <c r="D18" s="333" t="s">
        <v>1093</v>
      </c>
      <c r="E18" s="507" t="s">
        <v>850</v>
      </c>
      <c r="F18" s="578">
        <v>44649</v>
      </c>
      <c r="G18" s="572">
        <v>45014</v>
      </c>
      <c r="H18" s="573">
        <v>6200</v>
      </c>
      <c r="I18" s="235" t="s">
        <v>1098</v>
      </c>
    </row>
    <row r="19" spans="1:9">
      <c r="B19" s="2"/>
    </row>
    <row r="20" spans="1:9">
      <c r="B20" s="2"/>
    </row>
    <row r="21" spans="1:9">
      <c r="B21" s="2"/>
    </row>
    <row r="22" spans="1:9">
      <c r="B22" s="2"/>
    </row>
    <row r="23" spans="1:9">
      <c r="B23" s="2"/>
    </row>
    <row r="24" spans="1:9">
      <c r="B24" s="2"/>
    </row>
    <row r="25" spans="1:9">
      <c r="B25" s="2"/>
    </row>
    <row r="26" spans="1:9">
      <c r="B26" s="2"/>
    </row>
    <row r="27" spans="1:9">
      <c r="B27" s="2"/>
    </row>
    <row r="28" spans="1:9">
      <c r="B28" s="2"/>
    </row>
    <row r="29" spans="1:9">
      <c r="B29" s="2"/>
    </row>
    <row r="30" spans="1:9">
      <c r="B30" s="2"/>
    </row>
    <row r="31" spans="1:9">
      <c r="B31" s="2"/>
    </row>
    <row r="32" spans="1:9">
      <c r="B32" s="2"/>
    </row>
    <row r="33" spans="2:2">
      <c r="B33" s="2"/>
    </row>
    <row r="34" spans="2:2">
      <c r="B34" s="2"/>
    </row>
    <row r="35" spans="2:2">
      <c r="B35" s="2"/>
    </row>
    <row r="36" spans="2:2">
      <c r="B36" s="2"/>
    </row>
    <row r="37" spans="2:2">
      <c r="B37" s="2"/>
    </row>
    <row r="38" spans="2:2">
      <c r="B38" s="2"/>
    </row>
    <row r="39" spans="2:2">
      <c r="B39" s="2"/>
    </row>
    <row r="40" spans="2:2">
      <c r="B40" s="2"/>
    </row>
    <row r="41" spans="2:2">
      <c r="B41" s="2"/>
    </row>
    <row r="42" spans="2:2">
      <c r="B42" s="2"/>
    </row>
    <row r="43" spans="2:2">
      <c r="B43" s="2"/>
    </row>
    <row r="44" spans="2:2">
      <c r="B44" s="2"/>
    </row>
    <row r="45" spans="2:2">
      <c r="B45" s="2"/>
    </row>
    <row r="46" spans="2:2">
      <c r="B46" s="2"/>
    </row>
    <row r="47" spans="2:2">
      <c r="B47" s="2"/>
    </row>
    <row r="48" spans="2:2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  <row r="53" spans="2:2">
      <c r="B53" s="2"/>
    </row>
    <row r="54" spans="2:2">
      <c r="B54" s="2"/>
    </row>
    <row r="55" spans="2:2">
      <c r="B55" s="2"/>
    </row>
    <row r="56" spans="2:2">
      <c r="B56" s="2"/>
    </row>
    <row r="57" spans="2:2">
      <c r="B57" s="2"/>
    </row>
    <row r="58" spans="2:2">
      <c r="B58" s="2"/>
    </row>
    <row r="59" spans="2:2">
      <c r="B59" s="2"/>
    </row>
    <row r="60" spans="2:2">
      <c r="B60" s="2"/>
    </row>
    <row r="61" spans="2:2">
      <c r="B61" s="2"/>
    </row>
    <row r="62" spans="2:2">
      <c r="B62" s="2"/>
    </row>
    <row r="63" spans="2:2">
      <c r="B63" s="2"/>
    </row>
    <row r="64" spans="2:2">
      <c r="B64" s="2"/>
    </row>
    <row r="65" spans="2:2">
      <c r="B65" s="2"/>
    </row>
    <row r="66" spans="2:2">
      <c r="B66" s="2"/>
    </row>
    <row r="67" spans="2:2">
      <c r="B67" s="2"/>
    </row>
    <row r="68" spans="2:2">
      <c r="B68" s="2"/>
    </row>
    <row r="69" spans="2:2">
      <c r="B69" s="2"/>
    </row>
    <row r="70" spans="2:2">
      <c r="B70" s="2"/>
    </row>
    <row r="71" spans="2:2">
      <c r="B71" s="2"/>
    </row>
    <row r="72" spans="2:2">
      <c r="B72" s="2"/>
    </row>
    <row r="73" spans="2:2">
      <c r="B73" s="2"/>
    </row>
    <row r="74" spans="2:2">
      <c r="B74" s="2"/>
    </row>
    <row r="75" spans="2:2">
      <c r="B75" s="2"/>
    </row>
    <row r="76" spans="2:2">
      <c r="B76" s="2"/>
    </row>
    <row r="77" spans="2:2">
      <c r="B77" s="2"/>
    </row>
    <row r="78" spans="2:2">
      <c r="B78" s="2"/>
    </row>
    <row r="79" spans="2:2">
      <c r="B79" s="2"/>
    </row>
    <row r="80" spans="2:2">
      <c r="B80" s="2"/>
    </row>
    <row r="81" spans="2:2">
      <c r="B81" s="2"/>
    </row>
    <row r="82" spans="2:2">
      <c r="B82" s="2"/>
    </row>
    <row r="83" spans="2:2">
      <c r="B83" s="2"/>
    </row>
    <row r="84" spans="2:2">
      <c r="B84" s="2"/>
    </row>
    <row r="85" spans="2:2">
      <c r="B85" s="2"/>
    </row>
    <row r="86" spans="2:2">
      <c r="B86" s="2"/>
    </row>
    <row r="87" spans="2:2">
      <c r="B87" s="2"/>
    </row>
    <row r="88" spans="2:2">
      <c r="B88" s="2"/>
    </row>
    <row r="89" spans="2:2">
      <c r="B89" s="2"/>
    </row>
    <row r="90" spans="2:2">
      <c r="B90" s="2"/>
    </row>
    <row r="91" spans="2:2">
      <c r="B91" s="2"/>
    </row>
    <row r="92" spans="2:2">
      <c r="B92" s="2"/>
    </row>
    <row r="93" spans="2:2">
      <c r="B93" s="2"/>
    </row>
    <row r="94" spans="2:2">
      <c r="B94" s="2"/>
    </row>
    <row r="95" spans="2:2">
      <c r="B95" s="2"/>
    </row>
    <row r="96" spans="2:2">
      <c r="B96" s="2"/>
    </row>
    <row r="97" spans="2:2">
      <c r="B97" s="2"/>
    </row>
    <row r="98" spans="2:2">
      <c r="B98" s="2"/>
    </row>
    <row r="99" spans="2:2">
      <c r="B99" s="2"/>
    </row>
    <row r="100" spans="2:2">
      <c r="B100" s="2"/>
    </row>
    <row r="101" spans="2:2">
      <c r="B101" s="2"/>
    </row>
    <row r="102" spans="2:2">
      <c r="B102" s="2"/>
    </row>
    <row r="103" spans="2:2">
      <c r="B103" s="2"/>
    </row>
    <row r="104" spans="2:2">
      <c r="B104" s="2"/>
    </row>
    <row r="105" spans="2:2">
      <c r="B105" s="2"/>
    </row>
    <row r="106" spans="2:2">
      <c r="B106" s="2"/>
    </row>
    <row r="107" spans="2:2">
      <c r="B107" s="2"/>
    </row>
    <row r="108" spans="2:2">
      <c r="B108" s="2"/>
    </row>
    <row r="109" spans="2:2">
      <c r="B109" s="2"/>
    </row>
    <row r="110" spans="2:2">
      <c r="B110" s="2"/>
    </row>
    <row r="111" spans="2:2">
      <c r="B111" s="2"/>
    </row>
    <row r="112" spans="2:2">
      <c r="B112" s="2"/>
    </row>
    <row r="113" spans="2:2">
      <c r="B113" s="2"/>
    </row>
    <row r="114" spans="2:2">
      <c r="B114" s="2"/>
    </row>
    <row r="115" spans="2:2">
      <c r="B115" s="2"/>
    </row>
    <row r="116" spans="2:2">
      <c r="B116" s="2"/>
    </row>
    <row r="117" spans="2:2">
      <c r="B117" s="2"/>
    </row>
    <row r="118" spans="2:2">
      <c r="B118" s="2"/>
    </row>
    <row r="119" spans="2:2">
      <c r="B119" s="2"/>
    </row>
    <row r="120" spans="2:2">
      <c r="B120" s="2"/>
    </row>
    <row r="121" spans="2:2">
      <c r="B121" s="2"/>
    </row>
    <row r="122" spans="2:2">
      <c r="B122" s="2"/>
    </row>
    <row r="123" spans="2:2">
      <c r="B123" s="2"/>
    </row>
    <row r="124" spans="2:2">
      <c r="B124" s="2"/>
    </row>
    <row r="125" spans="2:2">
      <c r="B125" s="2"/>
    </row>
    <row r="126" spans="2:2">
      <c r="B126" s="2"/>
    </row>
    <row r="127" spans="2:2">
      <c r="B127" s="2"/>
    </row>
    <row r="128" spans="2:2">
      <c r="B128" s="2"/>
    </row>
    <row r="129" spans="2:2">
      <c r="B129" s="2"/>
    </row>
    <row r="130" spans="2:2">
      <c r="B130" s="2"/>
    </row>
    <row r="131" spans="2:2">
      <c r="B131" s="2"/>
    </row>
    <row r="132" spans="2:2">
      <c r="B132" s="2"/>
    </row>
    <row r="133" spans="2:2">
      <c r="B133" s="2"/>
    </row>
    <row r="134" spans="2:2">
      <c r="B134" s="2"/>
    </row>
    <row r="135" spans="2:2">
      <c r="B135" s="2"/>
    </row>
    <row r="136" spans="2:2">
      <c r="B136" s="2"/>
    </row>
    <row r="137" spans="2:2">
      <c r="B137" s="2"/>
    </row>
    <row r="138" spans="2:2">
      <c r="B138" s="2"/>
    </row>
    <row r="139" spans="2:2">
      <c r="B139" s="2"/>
    </row>
    <row r="140" spans="2:2">
      <c r="B140" s="2"/>
    </row>
    <row r="141" spans="2:2">
      <c r="B141" s="2"/>
    </row>
    <row r="142" spans="2:2">
      <c r="B142" s="2"/>
    </row>
    <row r="143" spans="2:2">
      <c r="B143" s="2"/>
    </row>
    <row r="144" spans="2:2">
      <c r="B144" s="2"/>
    </row>
    <row r="145" spans="2:2">
      <c r="B145" s="2"/>
    </row>
    <row r="146" spans="2:2">
      <c r="B146" s="2"/>
    </row>
    <row r="147" spans="2:2">
      <c r="B147" s="2"/>
    </row>
    <row r="148" spans="2:2">
      <c r="B148" s="2"/>
    </row>
    <row r="149" spans="2:2">
      <c r="B149" s="2"/>
    </row>
    <row r="150" spans="2:2">
      <c r="B150" s="2"/>
    </row>
    <row r="151" spans="2:2">
      <c r="B151" s="2"/>
    </row>
    <row r="152" spans="2:2">
      <c r="B152" s="2"/>
    </row>
    <row r="153" spans="2:2">
      <c r="B153" s="2"/>
    </row>
    <row r="154" spans="2:2">
      <c r="B154" s="2"/>
    </row>
    <row r="155" spans="2:2">
      <c r="B155" s="2"/>
    </row>
    <row r="156" spans="2:2">
      <c r="B156" s="2"/>
    </row>
    <row r="157" spans="2:2">
      <c r="B157" s="2"/>
    </row>
    <row r="158" spans="2:2">
      <c r="B158" s="2"/>
    </row>
    <row r="159" spans="2:2">
      <c r="B159" s="2"/>
    </row>
    <row r="160" spans="2:2">
      <c r="B160" s="2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</sheetData>
  <protectedRanges>
    <protectedRange sqref="E6:E18" name="Intervalo2_1_1_1_1_2_1_1_1"/>
    <protectedRange sqref="I2" name="Intervalo2_1_1_1_1_4_1_1_1"/>
    <protectedRange sqref="B2" name="Intervalo2_1_1_1"/>
    <protectedRange sqref="D2:E2 E3:E5" name="Intervalo2_2_1_2_1_1"/>
    <protectedRange sqref="B3" name="Intervalo2_1_1_1_1"/>
    <protectedRange sqref="B4" name="Intervalo2_1_1_1_1_1"/>
    <protectedRange sqref="B5:B6" name="Intervalo2_1_1_1_1_2"/>
    <protectedRange sqref="D7" name="Intervalo2_2_1_2_1_2"/>
    <protectedRange sqref="B7" name="Intervalo2_1_1_1_1_3"/>
    <protectedRange sqref="B8:B9 B12:B13 B18" name="Intervalo2_1_1_1_2"/>
    <protectedRange sqref="D8" name="Intervalo2_2_1_2_1_1_1"/>
    <protectedRange sqref="D10" name="Intervalo2_2_1_2_1_2_1"/>
    <protectedRange sqref="B10" name="Intervalo2_1_1_1_1_4"/>
    <protectedRange sqref="B11" name="Intervalo2_1_1_1_3"/>
    <protectedRange sqref="D12" name="Intervalo2_2_1_2_1_1_2"/>
    <protectedRange sqref="B14:B15" name="Intervalo2_1_1_1_1_5"/>
    <protectedRange sqref="C14" name="Intervalo2_1_1_1_1_1_1"/>
    <protectedRange sqref="D16" name="Intervalo2_2_1_2_1"/>
    <protectedRange sqref="B16:B17" name="Intervalo2_1_1_1_1_6"/>
  </protectedRanges>
  <hyperlinks>
    <hyperlink ref="I4" r:id="rId1"/>
  </hyperlink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0" orientation="landscape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27"/>
  <sheetViews>
    <sheetView topLeftCell="B10" zoomScale="90" zoomScaleNormal="90" workbookViewId="0">
      <selection activeCell="F31" sqref="F31"/>
    </sheetView>
  </sheetViews>
  <sheetFormatPr defaultColWidth="9.140625" defaultRowHeight="15"/>
  <cols>
    <col min="1" max="1" width="38.42578125" style="65" customWidth="1"/>
    <col min="2" max="2" width="9.140625" style="65"/>
    <col min="3" max="14" width="15.85546875" style="65" customWidth="1"/>
    <col min="15" max="16384" width="9.140625" style="65"/>
  </cols>
  <sheetData>
    <row r="7" spans="1:14" ht="21" customHeight="1">
      <c r="A7" s="800" t="s">
        <v>0</v>
      </c>
      <c r="B7" s="800"/>
      <c r="C7" s="800"/>
      <c r="D7" s="800"/>
      <c r="E7" s="800"/>
      <c r="F7" s="800"/>
      <c r="G7" s="800"/>
      <c r="H7" s="800"/>
      <c r="I7" s="800"/>
      <c r="J7" s="800"/>
      <c r="K7" s="800"/>
      <c r="L7" s="800"/>
    </row>
    <row r="8" spans="1:14" ht="21" customHeight="1">
      <c r="A8" s="800" t="s">
        <v>1</v>
      </c>
      <c r="B8" s="800"/>
      <c r="C8" s="800"/>
      <c r="D8" s="800"/>
      <c r="E8" s="800"/>
      <c r="F8" s="800"/>
      <c r="G8" s="800"/>
      <c r="H8" s="800"/>
      <c r="I8" s="800"/>
      <c r="J8" s="800"/>
      <c r="K8" s="800"/>
      <c r="L8" s="800"/>
    </row>
    <row r="9" spans="1:14" ht="21" customHeight="1">
      <c r="A9" s="854" t="s">
        <v>4</v>
      </c>
      <c r="B9" s="854"/>
      <c r="C9" s="854"/>
      <c r="D9" s="854"/>
      <c r="E9" s="854"/>
      <c r="F9" s="854"/>
      <c r="G9" s="854"/>
      <c r="H9" s="854"/>
      <c r="I9" s="854"/>
      <c r="J9" s="854"/>
      <c r="K9" s="854"/>
      <c r="L9" s="854"/>
    </row>
    <row r="10" spans="1:14" ht="21">
      <c r="A10" s="68"/>
      <c r="B10" s="68"/>
      <c r="C10" s="69"/>
      <c r="D10" s="68"/>
      <c r="E10" s="68"/>
      <c r="F10" s="68"/>
      <c r="G10" s="68"/>
      <c r="H10" s="68"/>
      <c r="I10" s="68"/>
    </row>
    <row r="11" spans="1:14" ht="38.25" customHeight="1">
      <c r="A11" s="860" t="s">
        <v>241</v>
      </c>
      <c r="B11" s="860"/>
      <c r="C11" s="860"/>
      <c r="D11" s="860"/>
      <c r="E11" s="860"/>
      <c r="F11" s="860"/>
      <c r="G11" s="860"/>
      <c r="H11" s="860"/>
      <c r="I11" s="860"/>
      <c r="J11" s="860"/>
      <c r="K11" s="860"/>
      <c r="L11" s="860"/>
      <c r="M11" s="861" t="s">
        <v>406</v>
      </c>
      <c r="N11" s="861"/>
    </row>
    <row r="12" spans="1:14" ht="21" customHeight="1">
      <c r="A12" s="862" t="s">
        <v>6</v>
      </c>
      <c r="B12" s="862"/>
      <c r="C12" s="862"/>
      <c r="D12" s="862"/>
      <c r="E12" s="862"/>
      <c r="F12" s="862"/>
      <c r="G12" s="862" t="s">
        <v>229</v>
      </c>
      <c r="H12" s="862"/>
      <c r="I12" s="862"/>
      <c r="J12" s="862"/>
      <c r="K12" s="862"/>
      <c r="L12" s="862"/>
      <c r="M12" s="797" t="s">
        <v>230</v>
      </c>
      <c r="N12" s="797"/>
    </row>
    <row r="13" spans="1:14" ht="23.25" customHeight="1">
      <c r="A13" s="863" t="s">
        <v>392</v>
      </c>
      <c r="B13" s="864"/>
      <c r="C13" s="864"/>
      <c r="D13" s="864"/>
      <c r="E13" s="864"/>
      <c r="F13" s="865"/>
      <c r="G13" s="798" t="s">
        <v>755</v>
      </c>
      <c r="H13" s="798"/>
      <c r="I13" s="798"/>
      <c r="J13" s="798"/>
      <c r="K13" s="798"/>
      <c r="L13" s="798"/>
      <c r="M13" s="866" t="s">
        <v>751</v>
      </c>
      <c r="N13" s="866"/>
    </row>
    <row r="14" spans="1:14" ht="15.75">
      <c r="A14" s="70"/>
      <c r="B14" s="71"/>
      <c r="C14" s="72"/>
      <c r="D14" s="73"/>
      <c r="E14" s="73"/>
      <c r="F14" s="73"/>
      <c r="G14" s="73"/>
      <c r="H14" s="73"/>
    </row>
    <row r="15" spans="1:14">
      <c r="A15" s="70"/>
      <c r="B15" s="74"/>
      <c r="C15" s="70"/>
    </row>
    <row r="16" spans="1:14" ht="18" customHeight="1">
      <c r="A16" s="867" t="s">
        <v>242</v>
      </c>
      <c r="B16" s="868"/>
      <c r="C16" s="868"/>
      <c r="D16" s="868"/>
      <c r="E16" s="868"/>
      <c r="F16" s="868"/>
      <c r="G16" s="868"/>
      <c r="H16" s="868"/>
      <c r="I16" s="868"/>
      <c r="J16" s="868"/>
      <c r="K16" s="868"/>
      <c r="L16" s="868"/>
      <c r="M16" s="868"/>
      <c r="N16" s="868"/>
    </row>
    <row r="17" spans="1:14">
      <c r="A17" s="871" t="s">
        <v>241</v>
      </c>
      <c r="B17" s="872" t="s">
        <v>243</v>
      </c>
      <c r="C17" s="75" t="s">
        <v>244</v>
      </c>
      <c r="D17" s="75" t="s">
        <v>245</v>
      </c>
      <c r="E17" s="75" t="s">
        <v>246</v>
      </c>
      <c r="F17" s="75" t="s">
        <v>247</v>
      </c>
      <c r="G17" s="75" t="s">
        <v>248</v>
      </c>
      <c r="H17" s="75" t="s">
        <v>249</v>
      </c>
      <c r="I17" s="75" t="s">
        <v>250</v>
      </c>
      <c r="J17" s="75" t="s">
        <v>251</v>
      </c>
      <c r="K17" s="75" t="s">
        <v>252</v>
      </c>
      <c r="L17" s="75" t="s">
        <v>253</v>
      </c>
      <c r="M17" s="75" t="s">
        <v>254</v>
      </c>
      <c r="N17" s="75" t="s">
        <v>255</v>
      </c>
    </row>
    <row r="18" spans="1:14">
      <c r="A18" s="871"/>
      <c r="B18" s="872"/>
      <c r="C18" s="75" t="s">
        <v>256</v>
      </c>
      <c r="D18" s="75" t="s">
        <v>256</v>
      </c>
      <c r="E18" s="75" t="s">
        <v>256</v>
      </c>
      <c r="F18" s="75" t="s">
        <v>256</v>
      </c>
      <c r="G18" s="75" t="s">
        <v>256</v>
      </c>
      <c r="H18" s="75" t="s">
        <v>256</v>
      </c>
      <c r="I18" s="75" t="s">
        <v>256</v>
      </c>
      <c r="J18" s="75" t="s">
        <v>256</v>
      </c>
      <c r="K18" s="75" t="s">
        <v>256</v>
      </c>
      <c r="L18" s="75" t="s">
        <v>256</v>
      </c>
      <c r="M18" s="75" t="s">
        <v>256</v>
      </c>
      <c r="N18" s="75" t="s">
        <v>256</v>
      </c>
    </row>
    <row r="19" spans="1:14">
      <c r="A19" s="76" t="s">
        <v>257</v>
      </c>
      <c r="B19" s="873" t="s">
        <v>258</v>
      </c>
      <c r="C19" s="77">
        <v>0</v>
      </c>
      <c r="D19" s="77">
        <v>0</v>
      </c>
      <c r="E19" s="409">
        <v>24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</row>
    <row r="20" spans="1:14" ht="25.5">
      <c r="A20" s="78" t="s">
        <v>259</v>
      </c>
      <c r="B20" s="873"/>
      <c r="C20" s="231">
        <v>65</v>
      </c>
      <c r="D20" s="231">
        <v>68</v>
      </c>
      <c r="E20" s="409">
        <v>70</v>
      </c>
      <c r="F20" s="231">
        <v>0</v>
      </c>
      <c r="G20" s="231">
        <v>0</v>
      </c>
      <c r="H20" s="231">
        <v>0</v>
      </c>
      <c r="I20" s="231">
        <v>0</v>
      </c>
      <c r="J20" s="231">
        <v>0</v>
      </c>
      <c r="K20" s="231">
        <v>0</v>
      </c>
      <c r="L20" s="231">
        <v>0</v>
      </c>
      <c r="M20" s="231">
        <v>0</v>
      </c>
      <c r="N20" s="231">
        <v>0</v>
      </c>
    </row>
    <row r="21" spans="1:14">
      <c r="A21" s="76" t="s">
        <v>260</v>
      </c>
      <c r="B21" s="873"/>
      <c r="C21" s="231">
        <v>47</v>
      </c>
      <c r="D21" s="231">
        <v>49</v>
      </c>
      <c r="E21" s="409">
        <v>52</v>
      </c>
      <c r="F21" s="231">
        <v>0</v>
      </c>
      <c r="G21" s="231">
        <v>0</v>
      </c>
      <c r="H21" s="231">
        <v>0</v>
      </c>
      <c r="I21" s="231">
        <v>0</v>
      </c>
      <c r="J21" s="231">
        <v>0</v>
      </c>
      <c r="K21" s="231">
        <v>0</v>
      </c>
      <c r="L21" s="231">
        <v>0</v>
      </c>
      <c r="M21" s="231">
        <v>0</v>
      </c>
      <c r="N21" s="231">
        <v>0</v>
      </c>
    </row>
    <row r="22" spans="1:14">
      <c r="A22" s="869" t="s">
        <v>261</v>
      </c>
      <c r="B22" s="869"/>
      <c r="C22" s="79">
        <f t="shared" ref="C22:N22" si="0">SUM(C19:C21)</f>
        <v>112</v>
      </c>
      <c r="D22" s="79">
        <f t="shared" si="0"/>
        <v>117</v>
      </c>
      <c r="E22" s="79">
        <f t="shared" si="0"/>
        <v>146</v>
      </c>
      <c r="F22" s="79">
        <f t="shared" si="0"/>
        <v>0</v>
      </c>
      <c r="G22" s="79">
        <f t="shared" si="0"/>
        <v>0</v>
      </c>
      <c r="H22" s="79">
        <f t="shared" si="0"/>
        <v>0</v>
      </c>
      <c r="I22" s="79">
        <f t="shared" si="0"/>
        <v>0</v>
      </c>
      <c r="J22" s="79">
        <f t="shared" si="0"/>
        <v>0</v>
      </c>
      <c r="K22" s="79">
        <f t="shared" si="0"/>
        <v>0</v>
      </c>
      <c r="L22" s="79">
        <f t="shared" si="0"/>
        <v>0</v>
      </c>
      <c r="M22" s="79">
        <f t="shared" si="0"/>
        <v>0</v>
      </c>
      <c r="N22" s="79">
        <f t="shared" si="0"/>
        <v>0</v>
      </c>
    </row>
    <row r="23" spans="1:14">
      <c r="A23" s="76" t="s">
        <v>262</v>
      </c>
      <c r="B23" s="874" t="s">
        <v>263</v>
      </c>
      <c r="C23" s="232">
        <v>0</v>
      </c>
      <c r="D23" s="232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</row>
    <row r="24" spans="1:14">
      <c r="A24" s="76" t="s">
        <v>264</v>
      </c>
      <c r="B24" s="874"/>
      <c r="C24" s="77">
        <v>0</v>
      </c>
      <c r="D24" s="77">
        <v>0</v>
      </c>
      <c r="E24" s="77">
        <v>0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1:14">
      <c r="A25" s="869" t="s">
        <v>265</v>
      </c>
      <c r="B25" s="869"/>
      <c r="C25" s="79">
        <f t="shared" ref="C25:N25" si="1">SUM(C23:C24)</f>
        <v>0</v>
      </c>
      <c r="D25" s="79">
        <f t="shared" si="1"/>
        <v>0</v>
      </c>
      <c r="E25" s="79">
        <f t="shared" si="1"/>
        <v>0</v>
      </c>
      <c r="F25" s="79">
        <f t="shared" si="1"/>
        <v>0</v>
      </c>
      <c r="G25" s="79">
        <f t="shared" si="1"/>
        <v>0</v>
      </c>
      <c r="H25" s="79">
        <f t="shared" si="1"/>
        <v>0</v>
      </c>
      <c r="I25" s="79">
        <f t="shared" si="1"/>
        <v>0</v>
      </c>
      <c r="J25" s="79">
        <f t="shared" si="1"/>
        <v>0</v>
      </c>
      <c r="K25" s="79">
        <f t="shared" si="1"/>
        <v>0</v>
      </c>
      <c r="L25" s="79">
        <f t="shared" si="1"/>
        <v>0</v>
      </c>
      <c r="M25" s="79">
        <f t="shared" si="1"/>
        <v>0</v>
      </c>
      <c r="N25" s="79">
        <f t="shared" si="1"/>
        <v>0</v>
      </c>
    </row>
    <row r="26" spans="1:14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</row>
    <row r="27" spans="1:14">
      <c r="A27" s="870" t="s">
        <v>266</v>
      </c>
      <c r="B27" s="870"/>
      <c r="C27" s="81">
        <f t="shared" ref="C27:N27" si="2">C25+C22</f>
        <v>112</v>
      </c>
      <c r="D27" s="81">
        <f t="shared" si="2"/>
        <v>117</v>
      </c>
      <c r="E27" s="81">
        <f t="shared" si="2"/>
        <v>146</v>
      </c>
      <c r="F27" s="81">
        <f t="shared" si="2"/>
        <v>0</v>
      </c>
      <c r="G27" s="81">
        <f t="shared" si="2"/>
        <v>0</v>
      </c>
      <c r="H27" s="81">
        <f t="shared" si="2"/>
        <v>0</v>
      </c>
      <c r="I27" s="81">
        <f t="shared" si="2"/>
        <v>0</v>
      </c>
      <c r="J27" s="81">
        <f t="shared" si="2"/>
        <v>0</v>
      </c>
      <c r="K27" s="81">
        <f t="shared" si="2"/>
        <v>0</v>
      </c>
      <c r="L27" s="81">
        <f t="shared" si="2"/>
        <v>0</v>
      </c>
      <c r="M27" s="81">
        <f t="shared" si="2"/>
        <v>0</v>
      </c>
      <c r="N27" s="81">
        <f t="shared" si="2"/>
        <v>0</v>
      </c>
    </row>
  </sheetData>
  <sheetProtection password="B090" sheet="1" objects="1" scenarios="1"/>
  <mergeCells count="19">
    <mergeCell ref="A16:N16"/>
    <mergeCell ref="A22:B22"/>
    <mergeCell ref="A25:B25"/>
    <mergeCell ref="A27:B27"/>
    <mergeCell ref="A17:A18"/>
    <mergeCell ref="B17:B18"/>
    <mergeCell ref="B19:B21"/>
    <mergeCell ref="B23:B24"/>
    <mergeCell ref="A12:F12"/>
    <mergeCell ref="G12:L12"/>
    <mergeCell ref="M12:N12"/>
    <mergeCell ref="A13:F13"/>
    <mergeCell ref="G13:L13"/>
    <mergeCell ref="M13:N13"/>
    <mergeCell ref="A7:L7"/>
    <mergeCell ref="A8:L8"/>
    <mergeCell ref="A9:L9"/>
    <mergeCell ref="A11:L11"/>
    <mergeCell ref="M11:N11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5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opLeftCell="A4" workbookViewId="0">
      <selection activeCell="H10" sqref="H10"/>
    </sheetView>
  </sheetViews>
  <sheetFormatPr defaultColWidth="9.140625" defaultRowHeight="15"/>
  <cols>
    <col min="1" max="1" width="16.140625" style="1" customWidth="1"/>
    <col min="2" max="2" width="46" style="1" customWidth="1"/>
    <col min="3" max="3" width="14.28515625" style="1" customWidth="1"/>
    <col min="4" max="4" width="8.7109375" style="1" customWidth="1"/>
    <col min="5" max="5" width="12.5703125" style="1" customWidth="1"/>
    <col min="6" max="6" width="61.28515625" style="1" customWidth="1"/>
    <col min="7" max="7" width="16" style="1" customWidth="1"/>
    <col min="8" max="9" width="8.7109375" style="1" customWidth="1"/>
    <col min="10" max="10" width="29.140625" style="1" customWidth="1"/>
    <col min="11" max="996" width="8.7109375" style="1" customWidth="1"/>
    <col min="997" max="16384" width="9.140625" style="1"/>
  </cols>
  <sheetData>
    <row r="1" spans="1:7">
      <c r="B1" s="2"/>
      <c r="C1" s="2"/>
      <c r="D1" s="2"/>
    </row>
    <row r="2" spans="1:7">
      <c r="B2" s="2"/>
      <c r="C2" s="2"/>
      <c r="D2" s="2"/>
    </row>
    <row r="3" spans="1:7">
      <c r="B3" s="2"/>
      <c r="C3" s="2"/>
      <c r="D3" s="2"/>
    </row>
    <row r="4" spans="1:7">
      <c r="B4" s="2"/>
      <c r="C4" s="2"/>
      <c r="D4" s="2"/>
    </row>
    <row r="5" spans="1:7">
      <c r="B5" s="2"/>
      <c r="C5" s="2"/>
      <c r="D5" s="2"/>
    </row>
    <row r="6" spans="1:7" ht="15.75" customHeight="1">
      <c r="A6" s="774" t="s">
        <v>0</v>
      </c>
      <c r="B6" s="774"/>
      <c r="C6" s="774"/>
      <c r="D6" s="774"/>
      <c r="E6" s="774"/>
      <c r="F6" s="774"/>
      <c r="G6" s="774"/>
    </row>
    <row r="7" spans="1:7" ht="15.75" customHeight="1">
      <c r="A7" s="774" t="s">
        <v>1</v>
      </c>
      <c r="B7" s="774"/>
      <c r="C7" s="774"/>
      <c r="D7" s="774"/>
      <c r="E7" s="774"/>
      <c r="F7" s="774"/>
      <c r="G7" s="774"/>
    </row>
    <row r="8" spans="1:7" ht="15" customHeight="1">
      <c r="A8" s="775" t="s">
        <v>328</v>
      </c>
      <c r="B8" s="775"/>
      <c r="C8" s="775"/>
      <c r="D8" s="775"/>
      <c r="E8" s="775"/>
      <c r="F8" s="775"/>
      <c r="G8" s="775"/>
    </row>
    <row r="9" spans="1:7">
      <c r="B9" s="3"/>
      <c r="C9" s="3"/>
      <c r="D9" s="3"/>
    </row>
    <row r="10" spans="1:7" ht="41.25" customHeight="1">
      <c r="A10" s="875" t="s">
        <v>393</v>
      </c>
      <c r="B10" s="875"/>
      <c r="C10" s="875"/>
      <c r="D10" s="875"/>
      <c r="E10" s="875"/>
      <c r="F10" s="875"/>
      <c r="G10" s="875"/>
    </row>
    <row r="12" spans="1:7" ht="28.5" customHeight="1">
      <c r="A12" s="876" t="s">
        <v>756</v>
      </c>
      <c r="B12" s="877"/>
      <c r="C12" s="877"/>
      <c r="D12" s="877"/>
      <c r="E12" s="877"/>
      <c r="F12" s="877"/>
      <c r="G12" s="878"/>
    </row>
    <row r="13" spans="1:7" ht="30.75" customHeight="1">
      <c r="A13" s="879" t="s">
        <v>329</v>
      </c>
      <c r="B13" s="879"/>
      <c r="C13" s="879"/>
      <c r="E13" s="880" t="s">
        <v>330</v>
      </c>
      <c r="F13" s="880"/>
      <c r="G13" s="880"/>
    </row>
    <row r="14" spans="1:7" ht="27.75" customHeight="1">
      <c r="A14" s="888" t="s">
        <v>331</v>
      </c>
      <c r="B14" s="4" t="s">
        <v>332</v>
      </c>
      <c r="C14" s="5" t="s">
        <v>671</v>
      </c>
      <c r="E14" s="881" t="s">
        <v>333</v>
      </c>
      <c r="F14" s="881"/>
      <c r="G14" s="6">
        <v>1</v>
      </c>
    </row>
    <row r="15" spans="1:7" ht="27.75" customHeight="1">
      <c r="A15" s="889"/>
      <c r="B15" s="4" t="s">
        <v>334</v>
      </c>
      <c r="C15" s="5" t="s">
        <v>671</v>
      </c>
      <c r="E15" s="891" t="s">
        <v>335</v>
      </c>
      <c r="F15" s="7" t="s">
        <v>336</v>
      </c>
      <c r="G15" s="5" t="s">
        <v>671</v>
      </c>
    </row>
    <row r="16" spans="1:7" ht="38.25">
      <c r="A16" s="889"/>
      <c r="B16" s="8" t="s">
        <v>337</v>
      </c>
      <c r="C16" s="5" t="s">
        <v>671</v>
      </c>
      <c r="E16" s="891"/>
      <c r="F16" s="7" t="s">
        <v>338</v>
      </c>
      <c r="G16" s="5" t="s">
        <v>673</v>
      </c>
    </row>
    <row r="17" spans="1:7" ht="27.75" customHeight="1">
      <c r="A17" s="889"/>
      <c r="B17" s="8" t="s">
        <v>339</v>
      </c>
      <c r="C17" s="5" t="s">
        <v>671</v>
      </c>
      <c r="E17" s="891"/>
      <c r="F17" s="7" t="s">
        <v>340</v>
      </c>
      <c r="G17" s="5" t="s">
        <v>671</v>
      </c>
    </row>
    <row r="18" spans="1:7" ht="27.75" customHeight="1">
      <c r="A18" s="889"/>
      <c r="B18" s="8" t="s">
        <v>341</v>
      </c>
      <c r="C18" s="5" t="s">
        <v>671</v>
      </c>
      <c r="E18" s="891"/>
      <c r="F18" s="7" t="s">
        <v>21</v>
      </c>
      <c r="G18" s="5" t="s">
        <v>672</v>
      </c>
    </row>
    <row r="19" spans="1:7" ht="89.25">
      <c r="A19" s="889"/>
      <c r="B19" s="8" t="s">
        <v>342</v>
      </c>
      <c r="C19" s="5" t="s">
        <v>671</v>
      </c>
      <c r="E19" s="891"/>
      <c r="F19" s="7" t="s">
        <v>343</v>
      </c>
      <c r="G19" s="5" t="s">
        <v>671</v>
      </c>
    </row>
    <row r="20" spans="1:7" ht="27.75" customHeight="1">
      <c r="A20" s="889"/>
      <c r="B20" s="4" t="s">
        <v>344</v>
      </c>
      <c r="C20" s="5" t="s">
        <v>671</v>
      </c>
      <c r="E20" s="891"/>
      <c r="F20" s="7" t="s">
        <v>345</v>
      </c>
      <c r="G20" s="388" t="s">
        <v>671</v>
      </c>
    </row>
    <row r="21" spans="1:7" ht="27.75" customHeight="1">
      <c r="A21" s="889"/>
      <c r="B21" s="4" t="s">
        <v>346</v>
      </c>
      <c r="C21" s="5" t="s">
        <v>671</v>
      </c>
      <c r="E21" s="891"/>
      <c r="F21" s="7" t="s">
        <v>347</v>
      </c>
      <c r="G21" s="5" t="s">
        <v>672</v>
      </c>
    </row>
    <row r="22" spans="1:7" ht="27.75" customHeight="1">
      <c r="A22" s="889"/>
      <c r="B22" s="4" t="s">
        <v>348</v>
      </c>
      <c r="C22" s="5" t="s">
        <v>671</v>
      </c>
      <c r="E22" s="891"/>
      <c r="F22" s="7" t="s">
        <v>349</v>
      </c>
      <c r="G22" s="5" t="s">
        <v>671</v>
      </c>
    </row>
    <row r="23" spans="1:7" ht="27.75" customHeight="1">
      <c r="A23" s="889"/>
      <c r="B23" s="4" t="s">
        <v>350</v>
      </c>
      <c r="C23" s="5" t="s">
        <v>671</v>
      </c>
      <c r="E23" s="891"/>
      <c r="F23" s="7" t="s">
        <v>351</v>
      </c>
      <c r="G23" s="5" t="s">
        <v>671</v>
      </c>
    </row>
    <row r="24" spans="1:7" ht="27.75" customHeight="1">
      <c r="A24" s="889"/>
      <c r="B24" s="4" t="s">
        <v>352</v>
      </c>
      <c r="C24" s="5" t="s">
        <v>671</v>
      </c>
      <c r="E24" s="891"/>
      <c r="F24" s="7" t="s">
        <v>353</v>
      </c>
      <c r="G24" s="5" t="s">
        <v>671</v>
      </c>
    </row>
    <row r="25" spans="1:7" ht="27.75" customHeight="1">
      <c r="A25" s="889"/>
      <c r="B25" s="4" t="s">
        <v>354</v>
      </c>
      <c r="C25" s="5" t="s">
        <v>671</v>
      </c>
      <c r="E25" s="891"/>
      <c r="F25" s="7" t="s">
        <v>355</v>
      </c>
      <c r="G25" s="5" t="s">
        <v>671</v>
      </c>
    </row>
    <row r="26" spans="1:7" ht="38.25">
      <c r="A26" s="889"/>
      <c r="B26" s="4" t="s">
        <v>356</v>
      </c>
      <c r="C26" s="5" t="s">
        <v>671</v>
      </c>
      <c r="E26" s="891"/>
      <c r="F26" s="7" t="s">
        <v>357</v>
      </c>
      <c r="G26" s="5" t="s">
        <v>671</v>
      </c>
    </row>
    <row r="27" spans="1:7" ht="25.5">
      <c r="A27" s="889"/>
      <c r="B27" s="4" t="s">
        <v>349</v>
      </c>
      <c r="C27" s="5" t="s">
        <v>671</v>
      </c>
      <c r="E27" s="891"/>
      <c r="F27" s="7" t="s">
        <v>358</v>
      </c>
      <c r="G27" s="5" t="s">
        <v>671</v>
      </c>
    </row>
    <row r="28" spans="1:7" ht="27.75" customHeight="1">
      <c r="A28" s="889"/>
      <c r="B28" s="4" t="s">
        <v>359</v>
      </c>
      <c r="C28" s="5" t="s">
        <v>671</v>
      </c>
      <c r="E28" s="891"/>
      <c r="F28" s="7" t="s">
        <v>360</v>
      </c>
      <c r="G28" s="5" t="s">
        <v>672</v>
      </c>
    </row>
    <row r="29" spans="1:7" ht="25.5" customHeight="1">
      <c r="A29" s="889"/>
      <c r="B29" s="4" t="s">
        <v>361</v>
      </c>
      <c r="C29" s="5" t="s">
        <v>671</v>
      </c>
      <c r="E29" s="891"/>
      <c r="F29" s="7" t="s">
        <v>362</v>
      </c>
      <c r="G29" s="5" t="s">
        <v>671</v>
      </c>
    </row>
    <row r="30" spans="1:7" ht="27.75" customHeight="1">
      <c r="A30" s="888" t="s">
        <v>363</v>
      </c>
      <c r="B30" s="7" t="s">
        <v>364</v>
      </c>
      <c r="C30" s="5" t="s">
        <v>671</v>
      </c>
      <c r="E30" s="891"/>
      <c r="F30" s="7" t="s">
        <v>365</v>
      </c>
      <c r="G30" s="5" t="s">
        <v>671</v>
      </c>
    </row>
    <row r="31" spans="1:7" ht="27.75" customHeight="1">
      <c r="A31" s="890"/>
      <c r="B31" s="9" t="s">
        <v>366</v>
      </c>
      <c r="C31" s="5" t="s">
        <v>671</v>
      </c>
      <c r="E31" s="891"/>
      <c r="F31" s="7" t="s">
        <v>341</v>
      </c>
      <c r="G31" s="5" t="s">
        <v>671</v>
      </c>
    </row>
    <row r="32" spans="1:7" ht="27.75" customHeight="1">
      <c r="A32" s="890"/>
      <c r="B32" s="9" t="s">
        <v>367</v>
      </c>
      <c r="C32" s="5" t="s">
        <v>671</v>
      </c>
      <c r="E32" s="891"/>
      <c r="F32" s="7" t="s">
        <v>368</v>
      </c>
      <c r="G32" s="5" t="s">
        <v>671</v>
      </c>
    </row>
    <row r="33" spans="1:7" ht="27.75" customHeight="1">
      <c r="A33" s="890"/>
      <c r="B33" s="9" t="s">
        <v>369</v>
      </c>
      <c r="C33" s="5" t="s">
        <v>671</v>
      </c>
      <c r="E33" s="891"/>
      <c r="F33" s="7" t="s">
        <v>370</v>
      </c>
      <c r="G33" s="5" t="s">
        <v>671</v>
      </c>
    </row>
    <row r="34" spans="1:7" ht="27.75" customHeight="1">
      <c r="A34" s="890"/>
      <c r="B34" s="7" t="s">
        <v>345</v>
      </c>
      <c r="C34" s="5" t="s">
        <v>671</v>
      </c>
      <c r="E34" s="891"/>
      <c r="F34" s="7" t="s">
        <v>371</v>
      </c>
      <c r="G34" s="5" t="s">
        <v>671</v>
      </c>
    </row>
    <row r="35" spans="1:7" ht="27.75" customHeight="1">
      <c r="A35" s="890"/>
      <c r="B35" s="7" t="s">
        <v>372</v>
      </c>
      <c r="C35" s="5" t="s">
        <v>671</v>
      </c>
      <c r="E35" s="891"/>
      <c r="F35" s="7" t="s">
        <v>373</v>
      </c>
      <c r="G35" s="5" t="s">
        <v>671</v>
      </c>
    </row>
    <row r="36" spans="1:7" ht="27.75" customHeight="1">
      <c r="A36" s="890"/>
      <c r="B36" s="7" t="s">
        <v>374</v>
      </c>
      <c r="C36" s="5" t="s">
        <v>671</v>
      </c>
      <c r="E36" s="891"/>
      <c r="F36" s="7" t="s">
        <v>375</v>
      </c>
      <c r="G36" s="5" t="s">
        <v>671</v>
      </c>
    </row>
    <row r="37" spans="1:7" ht="27.75" customHeight="1">
      <c r="A37" s="890"/>
      <c r="B37" s="7" t="s">
        <v>376</v>
      </c>
      <c r="C37" s="5" t="s">
        <v>671</v>
      </c>
      <c r="E37" s="891"/>
      <c r="F37" s="7" t="s">
        <v>372</v>
      </c>
      <c r="G37" s="5" t="s">
        <v>671</v>
      </c>
    </row>
    <row r="38" spans="1:7" ht="27.75" customHeight="1">
      <c r="A38" s="890"/>
      <c r="B38" s="7" t="s">
        <v>377</v>
      </c>
      <c r="C38" s="5" t="s">
        <v>671</v>
      </c>
      <c r="E38" s="891"/>
      <c r="F38" s="7" t="s">
        <v>374</v>
      </c>
      <c r="G38" s="5" t="s">
        <v>671</v>
      </c>
    </row>
    <row r="39" spans="1:7" ht="27.75" customHeight="1">
      <c r="A39" s="890"/>
      <c r="B39" s="7" t="s">
        <v>378</v>
      </c>
      <c r="C39" s="5" t="s">
        <v>671</v>
      </c>
      <c r="E39" s="891"/>
      <c r="F39" s="7" t="s">
        <v>378</v>
      </c>
      <c r="G39" s="5" t="s">
        <v>671</v>
      </c>
    </row>
    <row r="40" spans="1:7" ht="27.75" customHeight="1">
      <c r="A40" s="890"/>
      <c r="B40" s="7" t="s">
        <v>379</v>
      </c>
      <c r="C40" s="5" t="s">
        <v>671</v>
      </c>
      <c r="E40" s="891"/>
      <c r="F40" s="7" t="s">
        <v>380</v>
      </c>
      <c r="G40" s="5" t="s">
        <v>671</v>
      </c>
    </row>
    <row r="41" spans="1:7" ht="27.75" customHeight="1">
      <c r="A41" s="890"/>
      <c r="B41" s="7" t="s">
        <v>347</v>
      </c>
      <c r="C41" s="5" t="s">
        <v>672</v>
      </c>
      <c r="E41" s="891"/>
      <c r="F41" s="7" t="s">
        <v>379</v>
      </c>
      <c r="G41" s="5" t="s">
        <v>671</v>
      </c>
    </row>
    <row r="42" spans="1:7" ht="38.25">
      <c r="A42" s="890"/>
      <c r="B42" s="7" t="s">
        <v>357</v>
      </c>
      <c r="C42" s="5" t="s">
        <v>671</v>
      </c>
      <c r="E42" s="891"/>
      <c r="F42" s="7" t="s">
        <v>381</v>
      </c>
      <c r="G42" s="5" t="s">
        <v>671</v>
      </c>
    </row>
    <row r="43" spans="1:7" ht="27.75" customHeight="1">
      <c r="A43" s="890"/>
      <c r="B43" s="7" t="s">
        <v>382</v>
      </c>
      <c r="C43" s="5" t="s">
        <v>671</v>
      </c>
      <c r="E43" s="891"/>
      <c r="F43" s="7" t="s">
        <v>383</v>
      </c>
      <c r="G43" s="5" t="s">
        <v>671</v>
      </c>
    </row>
    <row r="44" spans="1:7" ht="27.75" customHeight="1">
      <c r="A44" s="890"/>
      <c r="B44" s="7" t="s">
        <v>384</v>
      </c>
      <c r="C44" s="5" t="s">
        <v>671</v>
      </c>
      <c r="E44" s="891"/>
      <c r="F44" s="7" t="s">
        <v>385</v>
      </c>
      <c r="G44" s="5" t="s">
        <v>671</v>
      </c>
    </row>
    <row r="45" spans="1:7" ht="27.75" customHeight="1">
      <c r="A45" s="890"/>
      <c r="B45" s="7" t="s">
        <v>353</v>
      </c>
      <c r="C45" s="5" t="s">
        <v>672</v>
      </c>
      <c r="E45" s="891"/>
      <c r="F45" s="7" t="s">
        <v>386</v>
      </c>
      <c r="G45" s="5" t="s">
        <v>671</v>
      </c>
    </row>
    <row r="46" spans="1:7" ht="27.75" customHeight="1">
      <c r="A46" s="890"/>
      <c r="B46" s="7" t="s">
        <v>358</v>
      </c>
      <c r="C46" s="5" t="s">
        <v>672</v>
      </c>
      <c r="E46" s="10"/>
      <c r="F46" s="11"/>
      <c r="G46" s="12"/>
    </row>
    <row r="47" spans="1:7" ht="38.25">
      <c r="A47" s="890"/>
      <c r="B47" s="7" t="s">
        <v>360</v>
      </c>
      <c r="C47" s="388" t="s">
        <v>672</v>
      </c>
      <c r="E47" s="10"/>
      <c r="F47" s="11"/>
      <c r="G47" s="12"/>
    </row>
    <row r="48" spans="1:7" ht="27.75" customHeight="1">
      <c r="A48" s="890"/>
      <c r="B48" s="7" t="s">
        <v>362</v>
      </c>
      <c r="C48" s="388" t="s">
        <v>672</v>
      </c>
      <c r="E48" s="10"/>
      <c r="F48" s="11"/>
      <c r="G48" s="12"/>
    </row>
    <row r="49" spans="1:7" ht="27.75" customHeight="1">
      <c r="A49" s="890"/>
      <c r="B49" s="7" t="s">
        <v>368</v>
      </c>
      <c r="C49" s="5" t="s">
        <v>671</v>
      </c>
      <c r="E49" s="10"/>
      <c r="F49" s="11"/>
      <c r="G49" s="12"/>
    </row>
    <row r="50" spans="1:7" ht="27.75" customHeight="1">
      <c r="A50" s="890"/>
      <c r="B50" s="7" t="s">
        <v>370</v>
      </c>
      <c r="C50" s="5" t="s">
        <v>671</v>
      </c>
      <c r="E50" s="10"/>
      <c r="F50" s="11"/>
      <c r="G50" s="12"/>
    </row>
    <row r="51" spans="1:7" ht="27.75" customHeight="1">
      <c r="A51" s="890"/>
      <c r="B51" s="7" t="s">
        <v>371</v>
      </c>
      <c r="C51" s="5" t="s">
        <v>671</v>
      </c>
      <c r="E51" s="10"/>
      <c r="F51" s="11"/>
      <c r="G51" s="12"/>
    </row>
    <row r="52" spans="1:7" ht="27.75" customHeight="1">
      <c r="A52" s="890"/>
      <c r="B52" s="7" t="s">
        <v>373</v>
      </c>
      <c r="C52" s="5" t="s">
        <v>671</v>
      </c>
      <c r="E52" s="10"/>
      <c r="F52" s="11"/>
      <c r="G52" s="12"/>
    </row>
    <row r="53" spans="1:7" ht="27.75" customHeight="1">
      <c r="A53" s="890"/>
      <c r="B53" s="7" t="s">
        <v>383</v>
      </c>
      <c r="C53" s="5" t="s">
        <v>671</v>
      </c>
      <c r="E53" s="10"/>
      <c r="F53" s="11"/>
      <c r="G53" s="12"/>
    </row>
    <row r="54" spans="1:7" ht="27.75" customHeight="1">
      <c r="A54" s="890"/>
      <c r="B54" s="7" t="s">
        <v>386</v>
      </c>
      <c r="C54" s="5" t="s">
        <v>671</v>
      </c>
      <c r="E54" s="10"/>
      <c r="F54" s="11"/>
      <c r="G54" s="12"/>
    </row>
    <row r="55" spans="1:7" ht="27.75" customHeight="1">
      <c r="A55" s="890"/>
      <c r="B55" s="7" t="s">
        <v>387</v>
      </c>
      <c r="C55" s="5" t="s">
        <v>671</v>
      </c>
      <c r="E55" s="10"/>
      <c r="F55" s="11"/>
      <c r="G55" s="12"/>
    </row>
    <row r="56" spans="1:7">
      <c r="E56" s="13"/>
      <c r="F56" s="14"/>
      <c r="G56" s="12"/>
    </row>
    <row r="57" spans="1:7">
      <c r="E57" s="13"/>
      <c r="F57" s="14"/>
      <c r="G57" s="12"/>
    </row>
    <row r="60" spans="1:7">
      <c r="A60" s="882" t="s">
        <v>388</v>
      </c>
      <c r="B60" s="883"/>
      <c r="C60" s="883"/>
      <c r="D60" s="884"/>
    </row>
    <row r="61" spans="1:7">
      <c r="A61" s="885" t="s">
        <v>389</v>
      </c>
      <c r="B61" s="886"/>
      <c r="C61" s="886"/>
      <c r="D61" s="887"/>
    </row>
    <row r="62" spans="1:7">
      <c r="A62" s="885" t="s">
        <v>390</v>
      </c>
      <c r="B62" s="886"/>
      <c r="C62" s="886"/>
      <c r="D62" s="887"/>
    </row>
    <row r="63" spans="1:7">
      <c r="A63" s="885" t="s">
        <v>391</v>
      </c>
      <c r="B63" s="886"/>
      <c r="C63" s="886"/>
      <c r="D63" s="887"/>
    </row>
  </sheetData>
  <mergeCells count="15">
    <mergeCell ref="A62:D62"/>
    <mergeCell ref="A63:D63"/>
    <mergeCell ref="A14:A29"/>
    <mergeCell ref="A30:A55"/>
    <mergeCell ref="E15:E45"/>
    <mergeCell ref="A13:C13"/>
    <mergeCell ref="E13:G13"/>
    <mergeCell ref="E14:F14"/>
    <mergeCell ref="A60:D60"/>
    <mergeCell ref="A61:D61"/>
    <mergeCell ref="A6:G6"/>
    <mergeCell ref="A7:G7"/>
    <mergeCell ref="A8:G8"/>
    <mergeCell ref="A10:G10"/>
    <mergeCell ref="A12:G12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18</vt:i4>
      </vt:variant>
      <vt:variant>
        <vt:lpstr>Intervalos nomeados</vt:lpstr>
      </vt:variant>
      <vt:variant>
        <vt:i4>7</vt:i4>
      </vt:variant>
    </vt:vector>
  </HeadingPairs>
  <TitlesOfParts>
    <vt:vector size="25" baseType="lpstr">
      <vt:lpstr>CONTÁBIL FINANCEIRA - PCF</vt:lpstr>
      <vt:lpstr>CÁLCULO FOLHA DE PAGAMENTO</vt:lpstr>
      <vt:lpstr>TURNOVER</vt:lpstr>
      <vt:lpstr>FUNDO FIXO</vt:lpstr>
      <vt:lpstr>1 CONTA CORRENTE (D E C)</vt:lpstr>
      <vt:lpstr>2 CONTA CORRENTE (D E C)</vt:lpstr>
      <vt:lpstr>2. CONTA CORRENTE (D E C)</vt:lpstr>
      <vt:lpstr>APLICAÇÃO FINANCEIRA</vt:lpstr>
      <vt:lpstr>SALDO DE ESTOQUE</vt:lpstr>
      <vt:lpstr>Despesa pessoal ANEXO II </vt:lpstr>
      <vt:lpstr>Demais despesas pesso ANEXO III</vt:lpstr>
      <vt:lpstr>Despesas Gerais ANEXO IV</vt:lpstr>
      <vt:lpstr>Receitas ANEXO V</vt:lpstr>
      <vt:lpstr>Demais receitas ANEXO VI</vt:lpstr>
      <vt:lpstr>Contratos ANEXO VII</vt:lpstr>
      <vt:lpstr>Termo aditivo ANEXO VIII</vt:lpstr>
      <vt:lpstr>CATEGORIA PROFISSIONAL</vt:lpstr>
      <vt:lpstr>PLANILHA DE CONFERÊNCIA</vt:lpstr>
      <vt:lpstr>'CÁLCULO FOLHA DE PAGAMENTO'!Area_de_impressao</vt:lpstr>
      <vt:lpstr>'CONTÁBIL FINANCEIRA - PCF'!Area_de_impressao</vt:lpstr>
      <vt:lpstr>'Contratos ANEXO VII'!Area_de_impressao</vt:lpstr>
      <vt:lpstr>'Demais despesas pesso ANEXO III'!Area_de_impressao</vt:lpstr>
      <vt:lpstr>'Despesa pessoal ANEXO II '!Area_de_impressao</vt:lpstr>
      <vt:lpstr>'SALDO DE ESTOQUE'!Area_de_impressao</vt:lpstr>
      <vt:lpstr>'Termo aditivo ANEXO VIII'!Area_de_impressao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Ilka Leandra Cruz</dc:creator>
  <cp:lastModifiedBy>Camila Regina Gomes de Oliveira</cp:lastModifiedBy>
  <cp:lastPrinted>2022-08-10T21:57:38Z</cp:lastPrinted>
  <dcterms:created xsi:type="dcterms:W3CDTF">2019-12-13T12:34:00Z</dcterms:created>
  <dcterms:modified xsi:type="dcterms:W3CDTF">2022-08-10T21:57:39Z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1046-11.2.0.9906</vt:lpwstr>
  </property>
</Properties>
</file>