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240" windowWidth="20730" windowHeight="10800" tabRatio="973" activeTab="1"/>
  </bookViews>
  <sheets>
    <sheet name="CONTÁBIL FINANCEIRA - PCF" sheetId="1" r:id="rId1"/>
    <sheet name="CÁLCULO FOLHA DE PAGAMENTO" sheetId="12" r:id="rId2"/>
    <sheet name="FUNDO FIXO" sheetId="19" r:id="rId3"/>
    <sheet name="TURNOVER" sheetId="4" r:id="rId4"/>
    <sheet name="1 CONTA CORRENTE (D E C)" sheetId="17" r:id="rId5"/>
    <sheet name="2 CONTA CORRENTE (D E C)" sheetId="28" state="hidden" r:id="rId6"/>
    <sheet name="2. CONTA CORRENTE (D E C)" sheetId="30" r:id="rId7"/>
    <sheet name="3. CONTA CORRENTE (D E C) (2)" sheetId="32" r:id="rId8"/>
    <sheet name="4. CONTA CORRENTE (D E C) (3)" sheetId="33" r:id="rId9"/>
    <sheet name="APLICAÇÃO FINANCEIRA" sheetId="18" r:id="rId10"/>
    <sheet name="2 APLICAÇÃO FINANCEIRA " sheetId="34" r:id="rId11"/>
    <sheet name="SALDO DE ESTOQUE" sheetId="2" r:id="rId12"/>
    <sheet name="Despesa pessoal ANEXO II " sheetId="20" r:id="rId13"/>
    <sheet name="Demais despesas pesso ANEXO III" sheetId="21" r:id="rId14"/>
    <sheet name="Despesas Gerais ANEXO IV" sheetId="31" r:id="rId15"/>
    <sheet name="Receitas ANEXO V" sheetId="23" r:id="rId16"/>
    <sheet name="Demais receitas ANEXO VI" sheetId="24" r:id="rId17"/>
    <sheet name="Contratos ANEXO VII" sheetId="26" r:id="rId18"/>
    <sheet name="Termo aditivo ANEXO VIII" sheetId="27" r:id="rId19"/>
    <sheet name="CATEGORIA PROFISSIONAL" sheetId="7" r:id="rId20"/>
    <sheet name="PLANILHA DE CONFERÊNCIA" sheetId="11" r:id="rId21"/>
  </sheets>
  <definedNames>
    <definedName name="_xlnm._FilterDatabase" localSheetId="17" hidden="1">'Contratos ANEXO VII'!$A$1:$I$53</definedName>
    <definedName name="_xlnm._FilterDatabase" localSheetId="13" hidden="1">'Demais despesas pesso ANEXO III'!$A$1:$AB$188</definedName>
    <definedName name="_xlnm._FilterDatabase" localSheetId="12" hidden="1">'Despesa pessoal ANEXO II '!$A$1:$P$177</definedName>
    <definedName name="_xlnm._FilterDatabase" localSheetId="14" hidden="1">'Despesas Gerais ANEXO IV'!$A$1:$L$127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7">'Contratos ANEXO VII'!$A$1:$I$36</definedName>
    <definedName name="_xlnm.Print_Area" localSheetId="13">'Demais despesas pesso ANEXO III'!$A$1:$IE$155</definedName>
    <definedName name="_xlnm.Print_Area" localSheetId="12">'Despesa pessoal ANEXO II '!$A$1:$IG$136</definedName>
    <definedName name="_xlnm.Print_Area" localSheetId="14">'Despesas Gerais ANEXO IV'!$A$1:$TC$148</definedName>
    <definedName name="_xlnm.Print_Area" localSheetId="11">'SALDO DE ESTOQUE'!$A$1:$E$61</definedName>
    <definedName name="_xlnm.Print_Area" localSheetId="18">'Termo aditivo ANEXO VIII'!$A$1:$J$19</definedName>
    <definedName name="FORNECEDORES" localSheetId="10">#REF!</definedName>
    <definedName name="FORNECEDORES" localSheetId="7">#REF!</definedName>
    <definedName name="FORNECEDORES" localSheetId="8">#REF!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D104" i="1" l="1"/>
  <c r="V151" i="21" l="1"/>
  <c r="S151" i="21"/>
  <c r="P151" i="21"/>
  <c r="AB151" i="21" s="1"/>
  <c r="M151" i="21"/>
  <c r="AB150" i="21"/>
  <c r="V150" i="21"/>
  <c r="S150" i="21"/>
  <c r="P150" i="21"/>
  <c r="M150" i="21"/>
  <c r="V149" i="21"/>
  <c r="AB149" i="21" s="1"/>
  <c r="S149" i="21"/>
  <c r="P149" i="21"/>
  <c r="M149" i="21"/>
  <c r="AB148" i="21"/>
  <c r="V148" i="21"/>
  <c r="S148" i="21"/>
  <c r="P148" i="21"/>
  <c r="M148" i="21"/>
  <c r="V147" i="21"/>
  <c r="AB147" i="21" s="1"/>
  <c r="S147" i="21"/>
  <c r="P147" i="21"/>
  <c r="M147" i="21"/>
  <c r="V146" i="21"/>
  <c r="AB146" i="21" s="1"/>
  <c r="S146" i="21"/>
  <c r="P146" i="21"/>
  <c r="M146" i="21"/>
  <c r="V145" i="21"/>
  <c r="AB145" i="21" s="1"/>
  <c r="S145" i="21"/>
  <c r="P145" i="21"/>
  <c r="M145" i="21"/>
  <c r="V144" i="21"/>
  <c r="AB144" i="21" s="1"/>
  <c r="S144" i="21"/>
  <c r="P144" i="21"/>
  <c r="M144" i="21"/>
  <c r="V143" i="21"/>
  <c r="S143" i="21"/>
  <c r="P143" i="21"/>
  <c r="AB143" i="21" s="1"/>
  <c r="M143" i="21"/>
  <c r="AB142" i="21"/>
  <c r="V142" i="21"/>
  <c r="S142" i="21"/>
  <c r="P142" i="21"/>
  <c r="M142" i="21"/>
  <c r="V141" i="21"/>
  <c r="R141" i="21"/>
  <c r="S141" i="21" s="1"/>
  <c r="P141" i="21"/>
  <c r="M141" i="21"/>
  <c r="V140" i="21"/>
  <c r="P140" i="21"/>
  <c r="R140" i="21" s="1"/>
  <c r="S140" i="21" s="1"/>
  <c r="AB140" i="21" s="1"/>
  <c r="M140" i="21"/>
  <c r="V139" i="21"/>
  <c r="P139" i="21"/>
  <c r="R139" i="21" s="1"/>
  <c r="S139" i="21" s="1"/>
  <c r="M139" i="21"/>
  <c r="V138" i="21"/>
  <c r="AB138" i="21" s="1"/>
  <c r="R138" i="21"/>
  <c r="S138" i="21" s="1"/>
  <c r="P138" i="21"/>
  <c r="M138" i="21"/>
  <c r="V137" i="21"/>
  <c r="AB137" i="21" s="1"/>
  <c r="S137" i="21"/>
  <c r="P137" i="21"/>
  <c r="M137" i="21"/>
  <c r="AB136" i="21"/>
  <c r="V136" i="21"/>
  <c r="S136" i="21"/>
  <c r="P136" i="21"/>
  <c r="M136" i="21"/>
  <c r="V135" i="21"/>
  <c r="AB135" i="21" s="1"/>
  <c r="S135" i="21"/>
  <c r="P135" i="21"/>
  <c r="M135" i="21"/>
  <c r="V134" i="21"/>
  <c r="AB134" i="21" s="1"/>
  <c r="S134" i="21"/>
  <c r="P134" i="21"/>
  <c r="M134" i="21"/>
  <c r="V133" i="21"/>
  <c r="AB133" i="21" s="1"/>
  <c r="S133" i="21"/>
  <c r="P133" i="21"/>
  <c r="M133" i="21"/>
  <c r="V132" i="21"/>
  <c r="P132" i="21"/>
  <c r="R132" i="21" s="1"/>
  <c r="S132" i="21" s="1"/>
  <c r="M132" i="21"/>
  <c r="V131" i="21"/>
  <c r="P131" i="21"/>
  <c r="R131" i="21" s="1"/>
  <c r="S131" i="21" s="1"/>
  <c r="AB131" i="21" s="1"/>
  <c r="M131" i="21"/>
  <c r="V130" i="21"/>
  <c r="P130" i="21"/>
  <c r="R130" i="21" s="1"/>
  <c r="S130" i="21" s="1"/>
  <c r="AB130" i="21" s="1"/>
  <c r="M130" i="21"/>
  <c r="V129" i="21"/>
  <c r="P129" i="21"/>
  <c r="R129" i="21" s="1"/>
  <c r="S129" i="21" s="1"/>
  <c r="AB129" i="21" s="1"/>
  <c r="M129" i="21"/>
  <c r="V128" i="21"/>
  <c r="P128" i="21"/>
  <c r="R128" i="21" s="1"/>
  <c r="S128" i="21" s="1"/>
  <c r="M128" i="21"/>
  <c r="V127" i="21"/>
  <c r="S127" i="21"/>
  <c r="AB127" i="21" s="1"/>
  <c r="P127" i="21"/>
  <c r="M127" i="21"/>
  <c r="V126" i="21"/>
  <c r="AB126" i="21" s="1"/>
  <c r="S126" i="21"/>
  <c r="P126" i="21"/>
  <c r="M126" i="21"/>
  <c r="V125" i="21"/>
  <c r="AB125" i="21" s="1"/>
  <c r="S125" i="21"/>
  <c r="P125" i="21"/>
  <c r="M125" i="21"/>
  <c r="V124" i="21"/>
  <c r="S124" i="21"/>
  <c r="AB124" i="21" s="1"/>
  <c r="P124" i="21"/>
  <c r="M124" i="21"/>
  <c r="AB123" i="21"/>
  <c r="V123" i="21"/>
  <c r="S123" i="21"/>
  <c r="P123" i="21"/>
  <c r="M123" i="21"/>
  <c r="V122" i="21"/>
  <c r="AB122" i="21" s="1"/>
  <c r="S122" i="21"/>
  <c r="P122" i="21"/>
  <c r="M122" i="21"/>
  <c r="AB121" i="21"/>
  <c r="V121" i="21"/>
  <c r="S121" i="21"/>
  <c r="P121" i="21"/>
  <c r="M121" i="21"/>
  <c r="V120" i="21"/>
  <c r="AB120" i="21" s="1"/>
  <c r="S120" i="21"/>
  <c r="P120" i="21"/>
  <c r="M120" i="21"/>
  <c r="V119" i="21"/>
  <c r="AB119" i="21" s="1"/>
  <c r="S119" i="21"/>
  <c r="P119" i="21"/>
  <c r="M119" i="21"/>
  <c r="V118" i="21"/>
  <c r="AB118" i="21" s="1"/>
  <c r="S118" i="21"/>
  <c r="P118" i="21"/>
  <c r="M118" i="21"/>
  <c r="V117" i="21"/>
  <c r="AB117" i="21" s="1"/>
  <c r="S117" i="21"/>
  <c r="P117" i="21"/>
  <c r="M117" i="21"/>
  <c r="V116" i="21"/>
  <c r="AB116" i="21" s="1"/>
  <c r="S116" i="21"/>
  <c r="P116" i="21"/>
  <c r="M116" i="21"/>
  <c r="AB115" i="21"/>
  <c r="V115" i="21"/>
  <c r="S115" i="21"/>
  <c r="P115" i="21"/>
  <c r="M115" i="21"/>
  <c r="V114" i="21"/>
  <c r="AB114" i="21" s="1"/>
  <c r="S114" i="21"/>
  <c r="P114" i="21"/>
  <c r="M114" i="21"/>
  <c r="AB113" i="21"/>
  <c r="V113" i="21"/>
  <c r="S113" i="21"/>
  <c r="P113" i="21"/>
  <c r="M113" i="21"/>
  <c r="V112" i="21"/>
  <c r="AB112" i="21" s="1"/>
  <c r="S112" i="21"/>
  <c r="P112" i="21"/>
  <c r="M112" i="21"/>
  <c r="V111" i="21"/>
  <c r="AB111" i="21" s="1"/>
  <c r="S111" i="21"/>
  <c r="P111" i="21"/>
  <c r="M111" i="21"/>
  <c r="V110" i="21"/>
  <c r="AB110" i="21" s="1"/>
  <c r="P110" i="21"/>
  <c r="R110" i="21" s="1"/>
  <c r="S110" i="21" s="1"/>
  <c r="M110" i="21"/>
  <c r="V109" i="21"/>
  <c r="AB109" i="21" s="1"/>
  <c r="R109" i="21"/>
  <c r="S109" i="21" s="1"/>
  <c r="P109" i="21"/>
  <c r="M109" i="21"/>
  <c r="V108" i="21"/>
  <c r="R108" i="21"/>
  <c r="S108" i="21" s="1"/>
  <c r="P108" i="21"/>
  <c r="M108" i="21"/>
  <c r="V107" i="21"/>
  <c r="S107" i="21"/>
  <c r="AB107" i="21" s="1"/>
  <c r="P107" i="21"/>
  <c r="M107" i="21"/>
  <c r="AB106" i="21"/>
  <c r="V106" i="21"/>
  <c r="S106" i="21"/>
  <c r="P106" i="21"/>
  <c r="M106" i="21"/>
  <c r="V105" i="21"/>
  <c r="AB105" i="21" s="1"/>
  <c r="S105" i="21"/>
  <c r="P105" i="21"/>
  <c r="M105" i="21"/>
  <c r="V104" i="21"/>
  <c r="P104" i="21"/>
  <c r="R104" i="21" s="1"/>
  <c r="S104" i="21" s="1"/>
  <c r="AB104" i="21" s="1"/>
  <c r="M104" i="21"/>
  <c r="AB103" i="21"/>
  <c r="V103" i="21"/>
  <c r="S103" i="21"/>
  <c r="R103" i="21"/>
  <c r="P103" i="21"/>
  <c r="M103" i="21"/>
  <c r="V102" i="21"/>
  <c r="AB102" i="21" s="1"/>
  <c r="S102" i="21"/>
  <c r="P102" i="21"/>
  <c r="M102" i="21"/>
  <c r="V101" i="21"/>
  <c r="S101" i="21"/>
  <c r="P101" i="21"/>
  <c r="AB101" i="21" s="1"/>
  <c r="M101" i="21"/>
  <c r="AB100" i="21"/>
  <c r="V100" i="21"/>
  <c r="S100" i="21"/>
  <c r="R100" i="21"/>
  <c r="P100" i="21"/>
  <c r="M100" i="21"/>
  <c r="V99" i="21"/>
  <c r="P99" i="21"/>
  <c r="R99" i="21" s="1"/>
  <c r="S99" i="21" s="1"/>
  <c r="M99" i="21"/>
  <c r="V98" i="21"/>
  <c r="AB98" i="21" s="1"/>
  <c r="P98" i="21"/>
  <c r="R98" i="21" s="1"/>
  <c r="S98" i="21" s="1"/>
  <c r="M98" i="21"/>
  <c r="AB97" i="21"/>
  <c r="V97" i="21"/>
  <c r="S97" i="21"/>
  <c r="P97" i="21"/>
  <c r="M97" i="21"/>
  <c r="V96" i="21"/>
  <c r="AB96" i="21" s="1"/>
  <c r="R96" i="21"/>
  <c r="S96" i="21" s="1"/>
  <c r="P96" i="21"/>
  <c r="M96" i="21"/>
  <c r="V95" i="21"/>
  <c r="R95" i="21"/>
  <c r="S95" i="21" s="1"/>
  <c r="P95" i="21"/>
  <c r="M95" i="21"/>
  <c r="V94" i="21"/>
  <c r="AB94" i="21" s="1"/>
  <c r="P94" i="21"/>
  <c r="R94" i="21" s="1"/>
  <c r="S94" i="21" s="1"/>
  <c r="M94" i="21"/>
  <c r="V93" i="21"/>
  <c r="P93" i="21"/>
  <c r="R93" i="21" s="1"/>
  <c r="S93" i="21" s="1"/>
  <c r="M93" i="21"/>
  <c r="V92" i="21"/>
  <c r="AB92" i="21" s="1"/>
  <c r="S92" i="21"/>
  <c r="P92" i="21"/>
  <c r="M92" i="21"/>
  <c r="V91" i="21"/>
  <c r="AB91" i="21" s="1"/>
  <c r="S91" i="21"/>
  <c r="P91" i="21"/>
  <c r="M91" i="21"/>
  <c r="V90" i="21"/>
  <c r="AB90" i="21" s="1"/>
  <c r="S90" i="21"/>
  <c r="P90" i="21"/>
  <c r="M90" i="21"/>
  <c r="V89" i="21"/>
  <c r="AB89" i="21" s="1"/>
  <c r="S89" i="21"/>
  <c r="P89" i="21"/>
  <c r="M89" i="21"/>
  <c r="V88" i="21"/>
  <c r="P88" i="21"/>
  <c r="R88" i="21" s="1"/>
  <c r="S88" i="21" s="1"/>
  <c r="AB88" i="21" s="1"/>
  <c r="M88" i="21"/>
  <c r="V87" i="21"/>
  <c r="AB87" i="21" s="1"/>
  <c r="P87" i="21"/>
  <c r="R87" i="21" s="1"/>
  <c r="S87" i="21" s="1"/>
  <c r="M87" i="21"/>
  <c r="V86" i="21"/>
  <c r="R86" i="21"/>
  <c r="S86" i="21" s="1"/>
  <c r="P86" i="21"/>
  <c r="M86" i="21"/>
  <c r="V85" i="21"/>
  <c r="AB85" i="21" s="1"/>
  <c r="S85" i="21"/>
  <c r="P85" i="21"/>
  <c r="M85" i="21"/>
  <c r="AB84" i="21"/>
  <c r="V84" i="21"/>
  <c r="S84" i="21"/>
  <c r="P84" i="21"/>
  <c r="M84" i="21"/>
  <c r="V83" i="21"/>
  <c r="AB83" i="21" s="1"/>
  <c r="R83" i="21"/>
  <c r="S83" i="21" s="1"/>
  <c r="P83" i="21"/>
  <c r="M83" i="21"/>
  <c r="V82" i="21"/>
  <c r="R82" i="21"/>
  <c r="S82" i="21" s="1"/>
  <c r="P82" i="21"/>
  <c r="M82" i="21"/>
  <c r="V81" i="21"/>
  <c r="P81" i="21"/>
  <c r="R81" i="21" s="1"/>
  <c r="S81" i="21" s="1"/>
  <c r="AB81" i="21" s="1"/>
  <c r="M81" i="21"/>
  <c r="V80" i="21"/>
  <c r="P80" i="21"/>
  <c r="R80" i="21" s="1"/>
  <c r="S80" i="21" s="1"/>
  <c r="M80" i="21"/>
  <c r="V79" i="21"/>
  <c r="AB79" i="21" s="1"/>
  <c r="S79" i="21"/>
  <c r="P79" i="21"/>
  <c r="M79" i="21"/>
  <c r="V78" i="21"/>
  <c r="P78" i="21"/>
  <c r="R78" i="21" s="1"/>
  <c r="S78" i="21" s="1"/>
  <c r="M78" i="21"/>
  <c r="V77" i="21"/>
  <c r="P77" i="21"/>
  <c r="R77" i="21" s="1"/>
  <c r="S77" i="21" s="1"/>
  <c r="AB77" i="21" s="1"/>
  <c r="M77" i="21"/>
  <c r="V76" i="21"/>
  <c r="P76" i="21"/>
  <c r="R76" i="21" s="1"/>
  <c r="S76" i="21" s="1"/>
  <c r="AB76" i="21" s="1"/>
  <c r="M76" i="21"/>
  <c r="V75" i="21"/>
  <c r="P75" i="21"/>
  <c r="R75" i="21" s="1"/>
  <c r="S75" i="21" s="1"/>
  <c r="M75" i="21"/>
  <c r="V74" i="21"/>
  <c r="S74" i="21"/>
  <c r="AB74" i="21" s="1"/>
  <c r="P74" i="21"/>
  <c r="M74" i="21"/>
  <c r="V73" i="21"/>
  <c r="AB73" i="21" s="1"/>
  <c r="S73" i="21"/>
  <c r="P73" i="21"/>
  <c r="M73" i="21"/>
  <c r="V72" i="21"/>
  <c r="AB72" i="21" s="1"/>
  <c r="S72" i="21"/>
  <c r="P72" i="21"/>
  <c r="M72" i="21"/>
  <c r="V71" i="21"/>
  <c r="S71" i="21"/>
  <c r="P71" i="21"/>
  <c r="AB71" i="21" s="1"/>
  <c r="M71" i="21"/>
  <c r="AB70" i="21"/>
  <c r="V70" i="21"/>
  <c r="S70" i="21"/>
  <c r="P70" i="21"/>
  <c r="M70" i="21"/>
  <c r="V69" i="21"/>
  <c r="AB69" i="21" s="1"/>
  <c r="S69" i="21"/>
  <c r="P69" i="21"/>
  <c r="M69" i="21"/>
  <c r="AB68" i="21"/>
  <c r="V68" i="21"/>
  <c r="S68" i="21"/>
  <c r="P68" i="21"/>
  <c r="M68" i="21"/>
  <c r="V67" i="21"/>
  <c r="AB67" i="21" s="1"/>
  <c r="S67" i="21"/>
  <c r="P67" i="21"/>
  <c r="M67" i="21"/>
  <c r="V66" i="21"/>
  <c r="AB66" i="21" s="1"/>
  <c r="S66" i="21"/>
  <c r="P66" i="21"/>
  <c r="M66" i="21"/>
  <c r="V65" i="21"/>
  <c r="AB65" i="21" s="1"/>
  <c r="S65" i="21"/>
  <c r="P65" i="21"/>
  <c r="M65" i="21"/>
  <c r="V64" i="21"/>
  <c r="AB64" i="21" s="1"/>
  <c r="S64" i="21"/>
  <c r="P64" i="21"/>
  <c r="M64" i="21"/>
  <c r="V63" i="21"/>
  <c r="AB63" i="21" s="1"/>
  <c r="S63" i="21"/>
  <c r="P63" i="21"/>
  <c r="M63" i="21"/>
  <c r="V62" i="21"/>
  <c r="P62" i="21"/>
  <c r="R62" i="21" s="1"/>
  <c r="S62" i="21" s="1"/>
  <c r="AB62" i="21" s="1"/>
  <c r="M62" i="21"/>
  <c r="V61" i="21"/>
  <c r="P61" i="21"/>
  <c r="R61" i="21" s="1"/>
  <c r="S61" i="21" s="1"/>
  <c r="M61" i="21"/>
  <c r="V60" i="21"/>
  <c r="P60" i="21"/>
  <c r="R60" i="21" s="1"/>
  <c r="S60" i="21" s="1"/>
  <c r="M60" i="21"/>
  <c r="AB59" i="21"/>
  <c r="V59" i="21"/>
  <c r="S59" i="21"/>
  <c r="P59" i="21"/>
  <c r="M59" i="21"/>
  <c r="V58" i="21"/>
  <c r="AB58" i="21" s="1"/>
  <c r="S58" i="21"/>
  <c r="P58" i="21"/>
  <c r="M58" i="21"/>
  <c r="V57" i="21"/>
  <c r="S57" i="21"/>
  <c r="AB57" i="21" s="1"/>
  <c r="P57" i="21"/>
  <c r="M57" i="21"/>
  <c r="V56" i="21"/>
  <c r="AB56" i="21" s="1"/>
  <c r="S56" i="21"/>
  <c r="P56" i="21"/>
  <c r="M56" i="21"/>
  <c r="V55" i="21"/>
  <c r="AB55" i="21" s="1"/>
  <c r="S55" i="21"/>
  <c r="P55" i="21"/>
  <c r="M55" i="21"/>
  <c r="V54" i="21"/>
  <c r="S54" i="21"/>
  <c r="P54" i="21"/>
  <c r="AB54" i="21" s="1"/>
  <c r="M54" i="21"/>
  <c r="AB53" i="21"/>
  <c r="V53" i="21"/>
  <c r="S53" i="21"/>
  <c r="P53" i="21"/>
  <c r="M53" i="21"/>
  <c r="V52" i="21"/>
  <c r="AB52" i="21" s="1"/>
  <c r="S52" i="21"/>
  <c r="P52" i="21"/>
  <c r="M52" i="21"/>
  <c r="AB51" i="21"/>
  <c r="V51" i="21"/>
  <c r="S51" i="21"/>
  <c r="P51" i="21"/>
  <c r="M51" i="21"/>
  <c r="V50" i="21"/>
  <c r="AB50" i="21" s="1"/>
  <c r="S50" i="21"/>
  <c r="P50" i="21"/>
  <c r="M50" i="21"/>
  <c r="V49" i="21"/>
  <c r="S49" i="21"/>
  <c r="AB49" i="21" s="1"/>
  <c r="P49" i="21"/>
  <c r="M49" i="21"/>
  <c r="V48" i="21"/>
  <c r="AB48" i="21" s="1"/>
  <c r="S48" i="21"/>
  <c r="P48" i="21"/>
  <c r="M48" i="21"/>
  <c r="V47" i="21"/>
  <c r="AB47" i="21" s="1"/>
  <c r="S47" i="21"/>
  <c r="P47" i="21"/>
  <c r="M47" i="21"/>
  <c r="V46" i="21"/>
  <c r="S46" i="21"/>
  <c r="AB46" i="21" s="1"/>
  <c r="P46" i="21"/>
  <c r="M46" i="21"/>
  <c r="AB45" i="21"/>
  <c r="V45" i="21"/>
  <c r="S45" i="21"/>
  <c r="P45" i="21"/>
  <c r="M45" i="21"/>
  <c r="V44" i="21"/>
  <c r="R44" i="21"/>
  <c r="S44" i="21" s="1"/>
  <c r="P44" i="21"/>
  <c r="M44" i="21"/>
  <c r="V43" i="21"/>
  <c r="P43" i="21"/>
  <c r="R43" i="21" s="1"/>
  <c r="S43" i="21" s="1"/>
  <c r="AB43" i="21" s="1"/>
  <c r="M43" i="21"/>
  <c r="V42" i="21"/>
  <c r="AB42" i="21" s="1"/>
  <c r="S42" i="21"/>
  <c r="P42" i="21"/>
  <c r="M42" i="21"/>
  <c r="V41" i="21"/>
  <c r="P41" i="21"/>
  <c r="R41" i="21" s="1"/>
  <c r="S41" i="21" s="1"/>
  <c r="M41" i="21"/>
  <c r="V40" i="21"/>
  <c r="P40" i="21"/>
  <c r="R40" i="21" s="1"/>
  <c r="S40" i="21" s="1"/>
  <c r="M40" i="21"/>
  <c r="V39" i="21"/>
  <c r="P39" i="21"/>
  <c r="R39" i="21" s="1"/>
  <c r="S39" i="21" s="1"/>
  <c r="AB39" i="21" s="1"/>
  <c r="M39" i="21"/>
  <c r="AB38" i="21"/>
  <c r="V38" i="21"/>
  <c r="S38" i="21"/>
  <c r="P38" i="21"/>
  <c r="M38" i="21"/>
  <c r="V37" i="21"/>
  <c r="R37" i="21"/>
  <c r="S37" i="21" s="1"/>
  <c r="P37" i="21"/>
  <c r="M37" i="21"/>
  <c r="V36" i="21"/>
  <c r="P36" i="21"/>
  <c r="R36" i="21" s="1"/>
  <c r="S36" i="21" s="1"/>
  <c r="M36" i="21"/>
  <c r="V35" i="21"/>
  <c r="P35" i="21"/>
  <c r="R35" i="21" s="1"/>
  <c r="S35" i="21" s="1"/>
  <c r="M35" i="21"/>
  <c r="V34" i="21"/>
  <c r="R34" i="21"/>
  <c r="S34" i="21" s="1"/>
  <c r="P34" i="21"/>
  <c r="M34" i="21"/>
  <c r="V33" i="21"/>
  <c r="AB33" i="21" s="1"/>
  <c r="R33" i="21"/>
  <c r="S33" i="21" s="1"/>
  <c r="P33" i="21"/>
  <c r="M33" i="21"/>
  <c r="V32" i="21"/>
  <c r="P32" i="21"/>
  <c r="R32" i="21" s="1"/>
  <c r="S32" i="21" s="1"/>
  <c r="AB32" i="21" s="1"/>
  <c r="M32" i="21"/>
  <c r="V31" i="21"/>
  <c r="P31" i="21"/>
  <c r="R31" i="21" s="1"/>
  <c r="S31" i="21" s="1"/>
  <c r="M31" i="21"/>
  <c r="V30" i="21"/>
  <c r="R30" i="21"/>
  <c r="S30" i="21" s="1"/>
  <c r="P30" i="21"/>
  <c r="M30" i="21"/>
  <c r="V29" i="21"/>
  <c r="R29" i="21"/>
  <c r="S29" i="21" s="1"/>
  <c r="P29" i="21"/>
  <c r="M29" i="21"/>
  <c r="V28" i="21"/>
  <c r="S28" i="21"/>
  <c r="P28" i="21"/>
  <c r="AB28" i="21" s="1"/>
  <c r="M28" i="21"/>
  <c r="AB27" i="21"/>
  <c r="V27" i="21"/>
  <c r="S27" i="21"/>
  <c r="P27" i="21"/>
  <c r="M27" i="21"/>
  <c r="V26" i="21"/>
  <c r="AB26" i="21" s="1"/>
  <c r="S26" i="21"/>
  <c r="P26" i="21"/>
  <c r="M26" i="21"/>
  <c r="AB25" i="21"/>
  <c r="V25" i="21"/>
  <c r="S25" i="21"/>
  <c r="P25" i="21"/>
  <c r="M25" i="21"/>
  <c r="V24" i="21"/>
  <c r="AB24" i="21" s="1"/>
  <c r="S24" i="21"/>
  <c r="P24" i="21"/>
  <c r="M24" i="21"/>
  <c r="V23" i="21"/>
  <c r="AB23" i="21" s="1"/>
  <c r="S23" i="21"/>
  <c r="P23" i="21"/>
  <c r="M23" i="21"/>
  <c r="V22" i="21"/>
  <c r="AB22" i="21" s="1"/>
  <c r="S22" i="21"/>
  <c r="P22" i="21"/>
  <c r="M22" i="21"/>
  <c r="V21" i="21"/>
  <c r="AB21" i="21" s="1"/>
  <c r="S21" i="21"/>
  <c r="P21" i="21"/>
  <c r="M21" i="21"/>
  <c r="V20" i="21"/>
  <c r="S20" i="21"/>
  <c r="P20" i="21"/>
  <c r="AB20" i="21" s="1"/>
  <c r="M20" i="21"/>
  <c r="AB19" i="21"/>
  <c r="V19" i="21"/>
  <c r="S19" i="21"/>
  <c r="P19" i="21"/>
  <c r="M19" i="21"/>
  <c r="V18" i="21"/>
  <c r="AB18" i="21" s="1"/>
  <c r="S18" i="21"/>
  <c r="P18" i="21"/>
  <c r="M18" i="21"/>
  <c r="AB17" i="21"/>
  <c r="V17" i="21"/>
  <c r="S17" i="21"/>
  <c r="P17" i="21"/>
  <c r="M17" i="21"/>
  <c r="V16" i="21"/>
  <c r="AB16" i="21" s="1"/>
  <c r="S16" i="21"/>
  <c r="P16" i="21"/>
  <c r="M16" i="21"/>
  <c r="V15" i="21"/>
  <c r="AB15" i="21" s="1"/>
  <c r="S15" i="21"/>
  <c r="P15" i="21"/>
  <c r="M15" i="21"/>
  <c r="V14" i="21"/>
  <c r="AB14" i="21" s="1"/>
  <c r="S14" i="21"/>
  <c r="P14" i="21"/>
  <c r="M14" i="21"/>
  <c r="V13" i="21"/>
  <c r="AB13" i="21" s="1"/>
  <c r="S13" i="21"/>
  <c r="P13" i="21"/>
  <c r="M13" i="21"/>
  <c r="V12" i="21"/>
  <c r="S12" i="21"/>
  <c r="P12" i="21"/>
  <c r="AB12" i="21" s="1"/>
  <c r="M12" i="21"/>
  <c r="AB11" i="21"/>
  <c r="V11" i="21"/>
  <c r="S11" i="21"/>
  <c r="P11" i="21"/>
  <c r="M11" i="21"/>
  <c r="V10" i="21"/>
  <c r="AB10" i="21" s="1"/>
  <c r="P10" i="21"/>
  <c r="M10" i="21"/>
  <c r="V9" i="21"/>
  <c r="AB9" i="21" s="1"/>
  <c r="S9" i="21"/>
  <c r="P9" i="21"/>
  <c r="M9" i="21"/>
  <c r="V8" i="21"/>
  <c r="AB8" i="21" s="1"/>
  <c r="P8" i="21"/>
  <c r="M8" i="21"/>
  <c r="AB7" i="21"/>
  <c r="V7" i="21"/>
  <c r="S7" i="21"/>
  <c r="P7" i="21"/>
  <c r="M7" i="21"/>
  <c r="V6" i="21"/>
  <c r="AB6" i="21" s="1"/>
  <c r="S6" i="21"/>
  <c r="P6" i="21"/>
  <c r="M6" i="21"/>
  <c r="V5" i="21"/>
  <c r="S5" i="21"/>
  <c r="AB5" i="21" s="1"/>
  <c r="P5" i="21"/>
  <c r="M5" i="21"/>
  <c r="V4" i="21"/>
  <c r="AB4" i="21" s="1"/>
  <c r="S4" i="21"/>
  <c r="P4" i="21"/>
  <c r="M4" i="21"/>
  <c r="V3" i="21"/>
  <c r="AB3" i="21" s="1"/>
  <c r="S3" i="21"/>
  <c r="P3" i="21"/>
  <c r="M3" i="21"/>
  <c r="V2" i="21"/>
  <c r="AB2" i="21" s="1"/>
  <c r="S2" i="21"/>
  <c r="P2" i="21"/>
  <c r="M2" i="21"/>
  <c r="P151" i="20"/>
  <c r="P150" i="20"/>
  <c r="P149" i="20"/>
  <c r="P148" i="20"/>
  <c r="P147" i="20"/>
  <c r="P146" i="20"/>
  <c r="P145" i="20"/>
  <c r="P144" i="20"/>
  <c r="P143" i="20"/>
  <c r="P142" i="20"/>
  <c r="P141" i="20"/>
  <c r="P140" i="20"/>
  <c r="P139" i="20"/>
  <c r="P138" i="20"/>
  <c r="P137" i="20"/>
  <c r="P136" i="20"/>
  <c r="P135" i="20"/>
  <c r="P134" i="20"/>
  <c r="P133" i="20"/>
  <c r="P132" i="20"/>
  <c r="P131" i="20"/>
  <c r="P130" i="20"/>
  <c r="P129" i="20"/>
  <c r="P128" i="20"/>
  <c r="P127" i="20"/>
  <c r="P126" i="20"/>
  <c r="P125" i="20"/>
  <c r="P124" i="20"/>
  <c r="P123" i="20"/>
  <c r="P122" i="20"/>
  <c r="P121" i="20"/>
  <c r="P120" i="20"/>
  <c r="P119" i="20"/>
  <c r="P118" i="20"/>
  <c r="P117" i="20"/>
  <c r="P116" i="20"/>
  <c r="P115" i="20"/>
  <c r="P114" i="20"/>
  <c r="P113" i="20"/>
  <c r="P112" i="20"/>
  <c r="P111" i="20"/>
  <c r="P110" i="20"/>
  <c r="P109" i="20"/>
  <c r="P108" i="20"/>
  <c r="P107" i="20"/>
  <c r="P106" i="20"/>
  <c r="P105" i="20"/>
  <c r="P104" i="20"/>
  <c r="P103" i="20"/>
  <c r="P102" i="20"/>
  <c r="P101" i="20"/>
  <c r="P100" i="20"/>
  <c r="P99" i="20"/>
  <c r="P98" i="20"/>
  <c r="P97" i="20"/>
  <c r="P96" i="20"/>
  <c r="P95" i="20"/>
  <c r="P94" i="20"/>
  <c r="P93" i="20"/>
  <c r="P92" i="20"/>
  <c r="P91" i="20"/>
  <c r="P90" i="20"/>
  <c r="P89" i="20"/>
  <c r="P88" i="20"/>
  <c r="P87" i="20"/>
  <c r="P86" i="20"/>
  <c r="P85" i="20"/>
  <c r="P84" i="20"/>
  <c r="P83" i="20"/>
  <c r="P82" i="20"/>
  <c r="P81" i="20"/>
  <c r="P80" i="20"/>
  <c r="P79" i="20"/>
  <c r="P78" i="20"/>
  <c r="P77" i="20"/>
  <c r="P76" i="20"/>
  <c r="P75" i="20"/>
  <c r="P74" i="20"/>
  <c r="P73" i="20"/>
  <c r="P72" i="20"/>
  <c r="P71" i="20"/>
  <c r="P70" i="20"/>
  <c r="P69" i="20"/>
  <c r="P68" i="20"/>
  <c r="P67" i="20"/>
  <c r="P66" i="20"/>
  <c r="P65" i="20"/>
  <c r="P64" i="20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2" i="20"/>
  <c r="B37" i="12"/>
  <c r="G83" i="12"/>
  <c r="G81" i="12"/>
  <c r="G77" i="12"/>
  <c r="G23" i="12"/>
  <c r="E19" i="12"/>
  <c r="D19" i="12"/>
  <c r="AB34" i="21" l="1"/>
  <c r="AB108" i="21"/>
  <c r="AB31" i="21"/>
  <c r="AB40" i="21"/>
  <c r="AB29" i="21"/>
  <c r="AB36" i="21"/>
  <c r="AB60" i="21"/>
  <c r="AB132" i="21"/>
  <c r="AB41" i="21"/>
  <c r="AB75" i="21"/>
  <c r="AB37" i="21"/>
  <c r="AB82" i="21"/>
  <c r="AB99" i="21"/>
  <c r="AB61" i="21"/>
  <c r="AB80" i="21"/>
  <c r="AB86" i="21"/>
  <c r="AB95" i="21"/>
  <c r="AB141" i="21"/>
  <c r="AB30" i="21"/>
  <c r="AB78" i="21"/>
  <c r="AB93" i="21"/>
  <c r="AB128" i="21"/>
  <c r="AB139" i="21"/>
  <c r="AB35" i="21"/>
  <c r="AB44" i="21"/>
  <c r="D87" i="1"/>
  <c r="D121" i="1" l="1"/>
  <c r="D10" i="1"/>
  <c r="D45" i="2"/>
  <c r="D44" i="2"/>
  <c r="E13" i="34" l="1"/>
  <c r="C13" i="34"/>
  <c r="G22" i="34" l="1"/>
  <c r="F22" i="34"/>
  <c r="E22" i="34"/>
  <c r="D22" i="34"/>
  <c r="C22" i="34"/>
  <c r="B22" i="34"/>
  <c r="G21" i="34"/>
  <c r="G20" i="34"/>
  <c r="G18" i="34"/>
  <c r="F17" i="34"/>
  <c r="F23" i="34" s="1"/>
  <c r="E17" i="34"/>
  <c r="E23" i="34" s="1"/>
  <c r="D17" i="34"/>
  <c r="D23" i="34" s="1"/>
  <c r="C17" i="34"/>
  <c r="B17" i="34"/>
  <c r="B23" i="34" s="1"/>
  <c r="G16" i="34"/>
  <c r="G15" i="34"/>
  <c r="G14" i="34"/>
  <c r="G13" i="34"/>
  <c r="C23" i="34" l="1"/>
  <c r="G17" i="34"/>
  <c r="G23" i="34" s="1"/>
  <c r="D72" i="1"/>
  <c r="D71" i="1"/>
  <c r="D175" i="1" l="1"/>
  <c r="D350" i="33"/>
  <c r="C350" i="33"/>
  <c r="D351" i="33" l="1"/>
  <c r="D140" i="1"/>
  <c r="D137" i="1"/>
  <c r="D123" i="1"/>
  <c r="D92" i="1"/>
  <c r="D113" i="1" l="1"/>
  <c r="D350" i="32" l="1"/>
  <c r="C350" i="32"/>
  <c r="D351" i="32" l="1"/>
  <c r="D99" i="1" l="1"/>
  <c r="D168" i="1" l="1"/>
  <c r="G13" i="18" l="1"/>
  <c r="D23" i="2" l="1"/>
  <c r="D149" i="1" l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D53" i="2"/>
  <c r="D184" i="1" s="1"/>
  <c r="D40" i="2"/>
  <c r="D37" i="2"/>
  <c r="D35" i="2"/>
  <c r="D33" i="2"/>
  <c r="D32" i="2" l="1"/>
  <c r="D46" i="2" s="1"/>
  <c r="D55" i="2" s="1"/>
  <c r="D182" i="1"/>
  <c r="D110" i="1"/>
  <c r="D100" i="1" s="1"/>
  <c r="D84" i="1"/>
  <c r="D63" i="1"/>
  <c r="D126" i="1"/>
  <c r="D183" i="1" l="1"/>
  <c r="D185" i="1" s="1"/>
  <c r="D350" i="30"/>
  <c r="C350" i="30"/>
  <c r="D351" i="30" l="1"/>
  <c r="E17" i="12"/>
  <c r="D350" i="17" l="1"/>
  <c r="D177" i="1" s="1"/>
  <c r="C350" i="17"/>
  <c r="D176" i="1" s="1"/>
  <c r="H66" i="12"/>
  <c r="G66" i="12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2" i="18"/>
  <c r="E22" i="18"/>
  <c r="D22" i="18"/>
  <c r="C22" i="18"/>
  <c r="B22" i="18"/>
  <c r="G21" i="18"/>
  <c r="G20" i="18"/>
  <c r="G18" i="18" s="1"/>
  <c r="F17" i="18"/>
  <c r="E17" i="18"/>
  <c r="D17" i="18"/>
  <c r="C17" i="18"/>
  <c r="B17" i="18"/>
  <c r="G16" i="18"/>
  <c r="G15" i="18"/>
  <c r="G14" i="18"/>
  <c r="D23" i="18" l="1"/>
  <c r="D191" i="1" s="1"/>
  <c r="C28" i="12"/>
  <c r="G29" i="12"/>
  <c r="G17" i="18"/>
  <c r="D249" i="28"/>
  <c r="C249" i="28"/>
  <c r="G48" i="19"/>
  <c r="F48" i="19"/>
  <c r="C53" i="19" s="1"/>
  <c r="D169" i="1" s="1"/>
  <c r="C23" i="18" l="1"/>
  <c r="D190" i="1" s="1"/>
  <c r="D250" i="28"/>
  <c r="C29" i="12"/>
  <c r="B23" i="18" l="1"/>
  <c r="D189" i="1" s="1"/>
  <c r="C54" i="19"/>
  <c r="D170" i="1" s="1"/>
  <c r="D171" i="1" s="1"/>
  <c r="G22" i="18" l="1"/>
  <c r="G23" i="18" s="1"/>
  <c r="F23" i="18" s="1"/>
  <c r="D193" i="1" s="1"/>
  <c r="C55" i="19"/>
  <c r="G19" i="12"/>
  <c r="H19" i="12" s="1"/>
  <c r="D212" i="1" s="1"/>
  <c r="D213" i="1" s="1"/>
  <c r="E23" i="18" l="1"/>
  <c r="D192" i="1" l="1"/>
  <c r="D194" i="1" s="1"/>
  <c r="D196" i="1" s="1"/>
  <c r="D16" i="1" l="1"/>
  <c r="D19" i="1" s="1"/>
  <c r="D20" i="1" s="1"/>
  <c r="D50" i="1"/>
  <c r="D49" i="1" s="1"/>
  <c r="D43" i="1" s="1"/>
  <c r="D151" i="1" s="1"/>
  <c r="D152" i="1" l="1"/>
</calcChain>
</file>

<file path=xl/sharedStrings.xml><?xml version="1.0" encoding="utf-8"?>
<sst xmlns="http://schemas.openxmlformats.org/spreadsheetml/2006/main" count="4168" uniqueCount="1237">
  <si>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</si>
  <si>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</si>
  <si>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</si>
  <si>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</si>
  <si>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</si>
  <si>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</si>
  <si>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</si>
  <si>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</si>
  <si>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</si>
  <si>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</si>
  <si>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</si>
  <si>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</si>
  <si>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</si>
  <si>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</si>
  <si>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</si>
  <si>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</si>
  <si>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</si>
  <si>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</si>
  <si>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</si>
  <si>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</si>
  <si>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</si>
  <si>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</si>
  <si>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</si>
  <si>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</si>
  <si>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</si>
  <si>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</si>
  <si>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</si>
  <si>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</si>
  <si>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</si>
  <si>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</si>
  <si>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</si>
  <si>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</si>
  <si>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</si>
  <si>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</si>
  <si>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</si>
  <si>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</si>
  <si>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</si>
  <si>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</si>
  <si>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</si>
  <si>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</si>
  <si>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</si>
  <si>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</si>
  <si>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</si>
  <si>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</si>
  <si>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</si>
  <si>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</si>
  <si>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</si>
  <si>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</si>
  <si>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</si>
  <si>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</si>
  <si>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</si>
  <si>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</si>
  <si>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</si>
  <si>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</si>
  <si>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</si>
  <si>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</si>
  <si>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</si>
  <si>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</si>
  <si>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</si>
  <si>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</si>
  <si>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</si>
  <si>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</si>
  <si>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</si>
  <si>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</si>
  <si>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</si>
  <si>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</si>
  <si>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</si>
  <si>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</si>
  <si>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</si>
  <si>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</si>
  <si>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</si>
  <si>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</si>
  <si>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</si>
  <si>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</si>
  <si>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</si>
  <si>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</si>
  <si>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</si>
  <si>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</si>
  <si>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</si>
  <si>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</si>
  <si>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</si>
  <si>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</si>
  <si>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</si>
  <si>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</si>
  <si>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</si>
  <si>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</si>
  <si>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</si>
  <si>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</si>
  <si>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</si>
  <si>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</si>
  <si>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</si>
  <si>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</si>
  <si>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</si>
  <si>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</si>
  <si>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</si>
  <si>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</si>
  <si>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</si>
  <si>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</si>
  <si>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</si>
  <si>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</si>
  <si>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</si>
  <si>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</si>
  <si>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</si>
  <si>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</si>
  <si>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</si>
  <si>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</si>
  <si>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</si>
  <si>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</si>
  <si>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</si>
  <si>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</si>
  <si>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</si>
  <si>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</si>
  <si>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</si>
  <si>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</si>
  <si>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</si>
  <si>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</si>
  <si>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</si>
  <si>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</si>
  <si>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</si>
  <si>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</si>
  <si>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</si>
  <si>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</si>
  <si>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</si>
  <si>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</si>
  <si>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</si>
  <si>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</si>
  <si>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</si>
  <si>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</si>
  <si>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</si>
  <si>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</si>
  <si>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</si>
  <si>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</si>
  <si>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</si>
  <si>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</si>
  <si>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</si>
  <si>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</si>
  <si>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</si>
  <si>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</si>
  <si>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</si>
  <si>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</si>
  <si>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</si>
  <si>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</si>
  <si>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</si>
  <si>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</si>
  <si>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</si>
  <si>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</si>
  <si>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</si>
  <si>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</si>
  <si>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</si>
  <si>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</si>
  <si>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</si>
  <si>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</si>
  <si>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</si>
  <si>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</si>
  <si>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</si>
  <si>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</si>
  <si>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</si>
  <si>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</si>
  <si>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</si>
  <si>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</si>
  <si>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</si>
  <si>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</si>
  <si>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</si>
  <si>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</si>
  <si>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</si>
  <si>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</si>
  <si>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</si>
  <si>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</si>
  <si>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</si>
  <si>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</si>
  <si>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</si>
  <si>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</si>
  <si>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</si>
  <si>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</si>
  <si>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</si>
  <si>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</si>
  <si>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</si>
  <si>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</si>
  <si>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</si>
  <si>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</si>
  <si>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</si>
  <si>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</si>
  <si>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</si>
  <si>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</si>
  <si>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</si>
  <si>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</si>
  <si>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</si>
  <si>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</si>
  <si>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</si>
  <si>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</si>
  <si>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</si>
  <si>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</si>
  <si>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</si>
  <si>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</si>
  <si>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</si>
  <si>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</si>
  <si>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</si>
  <si>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</si>
  <si>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</si>
  <si>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</si>
  <si>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</si>
  <si>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</si>
  <si>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</si>
  <si>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</si>
  <si>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</si>
  <si>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</si>
  <si>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</si>
  <si>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</si>
  <si>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</si>
  <si>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</si>
  <si>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</si>
  <si>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</si>
  <si>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</si>
  <si>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</si>
  <si>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</si>
  <si>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</si>
  <si>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</si>
  <si>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</si>
  <si>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</si>
  <si>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</si>
  <si>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</si>
  <si>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</si>
  <si>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</si>
  <si>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</si>
  <si>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</si>
  <si>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</si>
  <si>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</si>
  <si>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</si>
  <si>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</si>
  <si>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</si>
  <si>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</si>
  <si>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</si>
  <si>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</si>
  <si>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</si>
  <si>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</si>
  <si>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</si>
  <si>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</si>
  <si>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</si>
  <si>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</si>
  <si>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</si>
  <si>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</si>
  <si>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</si>
  <si>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</si>
  <si>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</si>
  <si>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</si>
  <si>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</si>
  <si>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</si>
  <si>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</si>
  <si>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</si>
  <si>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</si>
  <si>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</si>
  <si>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</si>
  <si>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</si>
  <si>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</si>
  <si>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</si>
  <si>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</si>
  <si>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</si>
  <si>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</si>
  <si>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</si>
  <si>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</si>
  <si>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</si>
  <si>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</si>
  <si>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</si>
  <si>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</si>
  <si>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</si>
  <si>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</si>
  <si>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</si>
  <si>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</si>
  <si>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</si>
  <si>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</si>
  <si>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</si>
  <si>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</si>
  <si>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</si>
  <si>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</si>
  <si>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</si>
  <si>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</si>
  <si>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</si>
  <si>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</si>
  <si>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</si>
  <si>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</si>
  <si>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</si>
  <si>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</si>
  <si>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</si>
  <si>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</si>
  <si>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</si>
  <si>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</si>
  <si>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</si>
  <si>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</si>
  <si>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</si>
  <si>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</si>
  <si>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</si>
  <si>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</si>
  <si>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</si>
  <si>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</si>
  <si>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</si>
  <si>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</si>
  <si>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</si>
  <si>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</si>
  <si>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</si>
  <si>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</si>
  <si>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</si>
  <si>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</si>
  <si>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</si>
  <si>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</si>
  <si>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</si>
  <si>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</si>
  <si>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</si>
  <si>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</si>
  <si>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</si>
  <si>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</si>
  <si>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</si>
  <si>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</si>
  <si>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</si>
  <si>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</si>
  <si>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</si>
  <si>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</si>
  <si>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</si>
  <si>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</si>
  <si>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</si>
  <si>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</si>
  <si>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</si>
  <si>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</si>
  <si>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</si>
  <si>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</si>
  <si>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</si>
  <si>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</si>
  <si>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</si>
  <si>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</si>
  <si>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</si>
  <si>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</si>
  <si>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</si>
  <si>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</si>
  <si>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</si>
  <si>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</si>
  <si>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</si>
  <si>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</si>
  <si>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</si>
  <si>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</si>
  <si>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</si>
  <si>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</si>
  <si>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</si>
  <si>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</si>
  <si>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</si>
  <si>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</si>
  <si>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</si>
  <si>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</si>
  <si>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</si>
  <si>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</si>
  <si>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</si>
  <si>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</si>
  <si>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</si>
  <si>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</si>
  <si>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</si>
  <si>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</si>
  <si>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</si>
  <si>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</si>
  <si>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</si>
  <si>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</si>
  <si>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</si>
  <si>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</si>
  <si>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</si>
  <si>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</si>
  <si>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</si>
  <si>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</si>
  <si>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</si>
  <si>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</si>
  <si>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</si>
  <si>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</si>
  <si>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</si>
  <si>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</si>
  <si>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</si>
  <si>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</si>
  <si>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</si>
  <si>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</si>
  <si>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</si>
  <si>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</si>
  <si>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</si>
  <si>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</si>
  <si>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</si>
  <si>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</si>
  <si>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</si>
  <si>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</si>
  <si>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</si>
  <si>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</si>
  <si>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</si>
  <si>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</si>
  <si>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</si>
  <si>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</si>
  <si>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</si>
  <si>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</si>
  <si>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</si>
  <si>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</si>
  <si>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</si>
  <si>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</si>
  <si>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</si>
  <si>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</si>
  <si>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</si>
  <si>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</si>
  <si>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</si>
  <si>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</si>
  <si>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</si>
  <si>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</si>
  <si>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</si>
  <si>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</si>
  <si>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</si>
  <si>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</si>
  <si>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</si>
  <si>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</si>
  <si>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</si>
  <si>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</si>
  <si>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</si>
  <si>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</si>
  <si>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</si>
  <si>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</si>
  <si>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</si>
  <si>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</si>
  <si>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</si>
  <si>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</si>
  <si>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</si>
  <si>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</si>
  <si>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</si>
  <si>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</si>
  <si>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</si>
  <si>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</si>
  <si>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</si>
  <si>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</si>
  <si>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</si>
  <si>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</si>
  <si>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</si>
  <si>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</si>
  <si>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</si>
  <si>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</si>
  <si>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</si>
  <si>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</si>
  <si>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</si>
  <si>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</si>
  <si>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</si>
  <si>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</si>
  <si>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</si>
  <si>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</si>
  <si>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</si>
  <si>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</si>
  <si>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</si>
  <si>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</si>
  <si>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</si>
  <si>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</si>
  <si>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</si>
  <si>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</si>
  <si>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</si>
  <si>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</si>
  <si>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</si>
  <si>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</si>
  <si>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</si>
  <si>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</si>
  <si>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</si>
  <si>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</si>
  <si>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</si>
  <si>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</si>
  <si>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</si>
  <si>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</si>
  <si>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</si>
  <si>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</si>
  <si>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</si>
  <si>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</si>
  <si>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</si>
  <si>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</si>
  <si>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</si>
  <si>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</si>
  <si>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</si>
  <si>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</si>
  <si>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</si>
  <si>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</si>
  <si>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</si>
  <si>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</si>
  <si>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</si>
  <si>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</si>
  <si>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</si>
  <si>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</si>
  <si>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</si>
  <si>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</si>
  <si>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</si>
  <si>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</si>
  <si>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</si>
  <si>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</si>
  <si>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</si>
  <si>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</si>
  <si>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</si>
  <si>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</si>
  <si>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</si>
  <si>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</si>
  <si>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</si>
  <si>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</si>
  <si>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</si>
  <si>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</si>
  <si>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</si>
  <si>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</si>
  <si>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</si>
  <si>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</si>
  <si>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</si>
  <si>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</si>
  <si>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</si>
  <si>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</si>
  <si>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</si>
  <si>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</si>
  <si>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</si>
  <si>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</si>
  <si>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</si>
  <si>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</si>
  <si>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</si>
  <si>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</si>
  <si>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</si>
  <si>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</si>
  <si>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INVESTIMENTO AUTORIZADO PELA SMS</t>
  </si>
  <si>
    <t>14284483000108</t>
  </si>
  <si>
    <t>Unidade de Pronto Atendimento Eduardo Campos UPA Sotave</t>
  </si>
  <si>
    <t>CONTA CORRENTE 
BANCO BRADESCO
AG: 02864 C/C 03694-3</t>
  </si>
  <si>
    <t>21/02/2022</t>
  </si>
  <si>
    <t>15/02/2022</t>
  </si>
  <si>
    <t>08/02/2022</t>
  </si>
  <si>
    <t>27/01/2022</t>
  </si>
  <si>
    <t>04/02/2022</t>
  </si>
  <si>
    <t>14/02/2022</t>
  </si>
  <si>
    <t>11/02/2022</t>
  </si>
  <si>
    <t>07/02/2022</t>
  </si>
  <si>
    <t>35343136000189</t>
  </si>
  <si>
    <t>L. C EMPREENDIMENTOS E LOCAÇÕES EIRELI</t>
  </si>
  <si>
    <t>03313161000123</t>
  </si>
  <si>
    <t>CENTRAL DE ATENDIMENTO MEDICO SANTO EXPEDITO LTDA</t>
  </si>
  <si>
    <t>24261778000112</t>
  </si>
  <si>
    <t>CELARE CENTRO LABORATORIAL DE ANÁLISES DO RECIFE LTDA ME</t>
  </si>
  <si>
    <t>11239132000197</t>
  </si>
  <si>
    <t>ANTONIO MARQUES DOS SANTOS ME</t>
  </si>
  <si>
    <t>03/03/2022</t>
  </si>
  <si>
    <t>EMBRAESTER - EMPRESA BRASILEIRA DE ESTERILIZAÇÃO EIRELI</t>
  </si>
  <si>
    <t>27837083000124</t>
  </si>
  <si>
    <t>CLEAN HIGIENIZAÇÃO DE TEXTEIS EIRELI</t>
  </si>
  <si>
    <t>20153710000169</t>
  </si>
  <si>
    <t>TS GERADORES LTDA</t>
  </si>
  <si>
    <t>06349848000107</t>
  </si>
  <si>
    <t>11389239000111</t>
  </si>
  <si>
    <t>JR XAVIER CAVALCANTE</t>
  </si>
  <si>
    <t>18630942000119</t>
  </si>
  <si>
    <t>PROVTEL TECNOLOGIA SERVIÇOS GERENCIADOS LTDA</t>
  </si>
  <si>
    <t>03480539000183</t>
  </si>
  <si>
    <t>SL ENGENHARIA HOSPITALAR LTDA</t>
  </si>
  <si>
    <t>12836422000180</t>
  </si>
  <si>
    <t>SEVERINO SILVANO DA SILVA</t>
  </si>
  <si>
    <t>10891998000115</t>
  </si>
  <si>
    <t>ADVISERSIT SERVIÇOS EM INFORMATICA LTDA</t>
  </si>
  <si>
    <t>04752237000180</t>
  </si>
  <si>
    <t>ILAND COMERCIO E SERVIÇOS DE INFORMATICA LTDA ME</t>
  </si>
  <si>
    <t>22401344000145</t>
  </si>
  <si>
    <t>ALLIANCE MEDINFUSION LTDA</t>
  </si>
  <si>
    <t>ok</t>
  </si>
  <si>
    <t>n/a</t>
  </si>
  <si>
    <t xml:space="preserve"> ok</t>
  </si>
  <si>
    <t>ELAINE MACHADO ALMEIDA</t>
  </si>
  <si>
    <t>SUPORTE E MONITORAMENTO REMOTO DE BANCOS DE DADOS</t>
  </si>
  <si>
    <t>MANUTENÇÃO DE RX</t>
  </si>
  <si>
    <t>11863530000180</t>
  </si>
  <si>
    <t xml:space="preserve">BRASCON AMBIENTAL LTDA </t>
  </si>
  <si>
    <t>COLETA,TRANSPORTE E TRATAMENTO E DISPOSIÇÃO DE RESIDUOS PROVINIENTES DAS UNIDADES DE SAÚDE</t>
  </si>
  <si>
    <t>LAVANDERIA</t>
  </si>
  <si>
    <t>MEDICINA E SEGURANÇA DO TRABALHO (PGR,PCMSO,LTCAT )</t>
  </si>
  <si>
    <t>EXAMES OCUPACIONAIS</t>
  </si>
  <si>
    <t>ESTERELIZAÇÃO REESTERELIZAÇÃO EM MATERIAIS MÉDICOS HOSPITALARES</t>
  </si>
  <si>
    <t>SERVIÇOS DE DEDETIZAÇÃO</t>
  </si>
  <si>
    <t>FM IMOVÉIS - MANUEL  ABAD SANCHEZ - ME</t>
  </si>
  <si>
    <t>LOCAÇÃO DE SALA</t>
  </si>
  <si>
    <t>LOCAÇÃO DE AMBULÂNCIA</t>
  </si>
  <si>
    <t>NUTRIFINE REFEIÇÕES</t>
  </si>
  <si>
    <t>FORNECIMENTO DE REFEIÇÃO</t>
  </si>
  <si>
    <t>LOCAÇÃO DE SERVIDOR</t>
  </si>
  <si>
    <t>LINK DEDICADO</t>
  </si>
  <si>
    <t>ENGENHARIA CLINICA</t>
  </si>
  <si>
    <t>MANUTENÇÃO DE GERADORES</t>
  </si>
  <si>
    <t>EXAMES LABORATORIAIS</t>
  </si>
  <si>
    <t>11735586000159</t>
  </si>
  <si>
    <t>FUNDACAO D APOIO AO DESENVOLVIMENTO DA UNIVERSIDADE FEDERAL</t>
  </si>
  <si>
    <t>DOSIMETROS</t>
  </si>
  <si>
    <t>MANUTENÇÃO AR CONDICONADO</t>
  </si>
  <si>
    <t>LOCAÇÃO SERVIDOR</t>
  </si>
  <si>
    <t>https://drive.google.com/file/d/1l56lZCBbkDT8cFHBFmPY_YCRdVQTCo3u/view?usp=sharing</t>
  </si>
  <si>
    <t>https://drive.google.com/file/d/123viNAHB3InJUg2g1NGnXkEeUsVnj674/view?usp=sharing</t>
  </si>
  <si>
    <t>https://drive.google.com/file/d/1ELls50XuRJV8ZPcT7QDLV4KGoLZTX79C/view?usp=sharing</t>
  </si>
  <si>
    <t>https://drive.google.com/file/d/1eJ1ot9g8-5o-iTVvGmC5jkwtiyYiAGqm/view?usp=sharing</t>
  </si>
  <si>
    <t>https://drive.google.com/file/d/11cE_iCA8FZp8DR_G_Io7ImhH0OZjrccV/view?usp=sharing</t>
  </si>
  <si>
    <t>https://drive.google.com/file/d/1w0B_yWGpR1p4wt5pkqGiqdP7Mfrh_yIn/view?usp=sharing</t>
  </si>
  <si>
    <t>https://drive.google.com/file/d/1fnloq45cmhbvOeUxq9pqsfvWV5UD3ji-/view?usp=sharing</t>
  </si>
  <si>
    <t>https://drive.google.com/file/d/1WuJ-wBB87y0w0fBB8ucJXFqEAM6UqU3F/view?usp=sharing</t>
  </si>
  <si>
    <t>https://drive.google.com/file/d/1y3_EUyZK4Obvul1PRv3I9PrKZq9k9jdi/view?usp=sharing</t>
  </si>
  <si>
    <t>https://drive.google.com/file/d/1P0eLMxzOSGw3WHN6DQ5bGOAJZLqSgdgN/view?usp=sharing</t>
  </si>
  <si>
    <t>https://drive.google.com/file/d/1qSktCU6xkp9T9jtXVSyx-ea5AJeddES2/view?usp=sharing</t>
  </si>
  <si>
    <t>https://drive.google.com/file/d/1hqbu8gphez9UIVjq4uRd-LACzY_MTxcd/view?usp=sharing</t>
  </si>
  <si>
    <t>https://drive.google.com/file/d/108S2l7nZDUwryhUZi_1glNxgP94ocw3p/view?usp=sharing</t>
  </si>
  <si>
    <t>https://drive.google.com/file/d/1Dtg-KJk8mWZbid0a9q23pCzRox1PhcDY/view?usp=sharing</t>
  </si>
  <si>
    <t>https://drive.google.com/file/d/11XGdmaPRt7MfzRF2dI1Zn9OagyEqzmLB/view?usp=sharing</t>
  </si>
  <si>
    <t>https://drive.google.com/file/d/1VO-Fqfx_RjnA-tE3_1o6e1LNV6dlvcIc/view?usp=sharing</t>
  </si>
  <si>
    <t>https://drive.google.com/file/d/1UPOFYQBjAaOW_N7ULQ6xefy3aeNZpdfX/view?usp=sharing</t>
  </si>
  <si>
    <t>https://drive.google.com/file/d/1gZxOP3OtfFui54uFD1PQaGgIGnadEGAA/view?usp=sharing</t>
  </si>
  <si>
    <t>ELAINE ALMEIDA MACHADO</t>
  </si>
  <si>
    <t>https://drive.google.com/file/d/1EsnbBsQ_S3eQ1Oh4U4WZ2i5Nx7l3ZSbV/view?usp=sharing</t>
  </si>
  <si>
    <t>CONTA CORRENTE 
BANCO BRADESCO
AG: 02864 C/C 03683-8</t>
  </si>
  <si>
    <t>BANCO: BRADESCO                    
AG: 2864
CONTA: 0003683-8   
TIPO DE APLICAÇÃO: APLICAÇÃO FIC RF REFERENCIADO DI MAX</t>
  </si>
  <si>
    <t>92306257000780</t>
  </si>
  <si>
    <t>MV INFORMATICA NORDESTE LTDA</t>
  </si>
  <si>
    <t>19533734000164</t>
  </si>
  <si>
    <t>04069709000102</t>
  </si>
  <si>
    <t>White Martins Gases Industriais NE Ltda</t>
  </si>
  <si>
    <t>GASES MEDICINAIS</t>
  </si>
  <si>
    <t>LOCAÇÃO BOM DE INFUSÃO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</si>
  <si>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</si>
  <si>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</si>
  <si>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</si>
  <si>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</si>
  <si>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</si>
  <si>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</si>
  <si>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</si>
  <si>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</si>
  <si>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</si>
  <si>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</si>
  <si>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R &amp; F CLIMATIZAÇÃO LTDA</t>
  </si>
  <si>
    <t>4000,00</t>
  </si>
  <si>
    <t>https://drive.google.com/file/d/1IYxuIfp_7TULeqSIjkXl0Eqcv5ZGRpil/view?usp=sharing</t>
  </si>
  <si>
    <t>500,00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</si>
  <si>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</si>
  <si>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</si>
  <si>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</si>
  <si>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</si>
  <si>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</si>
  <si>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</si>
  <si>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</si>
  <si>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</si>
  <si>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https://drive.google.com/file/d/1zVkbI132rTelVbBKEsJQybhqu7lVb_4o/view?usp=sharing</t>
  </si>
  <si>
    <t>1º TERMO ADITIVO</t>
  </si>
  <si>
    <t>https://drive.google.com/file/d/1H8JjaVkH6ImrmMgoth3R77GcSCifsIZZ/view?usp=sharing</t>
  </si>
  <si>
    <t>https://drive.google.com/file/d/1XXYAsG9Ra8MyylWh6I5J6Gd7SCMy5bsA/view?usp=sharing</t>
  </si>
  <si>
    <t>PLATAFORMA DIGITAL DE COMPRAS</t>
  </si>
  <si>
    <t>BIONEXO S.A</t>
  </si>
  <si>
    <t>ALEXSANDRA DE GUSMÃO NERES</t>
  </si>
  <si>
    <t>LOCAÇÃO DE IMPRESSORA</t>
  </si>
  <si>
    <t>1840,00</t>
  </si>
  <si>
    <t>https://drive.google.com/file/d/1LPnFyR07_zu5T4JKOSTK2tWTOH73BRzq/view?usp=sharing</t>
  </si>
  <si>
    <t>https://drive.google.com/file/d/1iL6UZcbbGOlILIoJmXstoIJtpBB4KRnU/view?usp=sharing</t>
  </si>
  <si>
    <t>https://drive.google.com/file/d/1XX0ouVRXjG3bHz3kqPUASv_nTi6hr8z5/view?usp=sharing</t>
  </si>
  <si>
    <t>https://drive.google.com/file/d/17Fq8-rjNgMQSkqrbAxB96QqnATiOVtro/view?usp=sharing</t>
  </si>
  <si>
    <t>14284483000450</t>
  </si>
  <si>
    <t>https://drive.google.com/file/d/1ywXTL4WJEvH-vqnRvAdqrqRhFLgDEItT/view?usp=sharing</t>
  </si>
  <si>
    <t>https://drive.google.com/file/d/1P27bwpE1Uybq3hkz1GcFbCpgV4r6XGMR/view?usp=sharing</t>
  </si>
  <si>
    <t>22544432000104</t>
  </si>
  <si>
    <t>RBA VIAGENS E TURISMO EIRELI</t>
  </si>
  <si>
    <t>https://drive.google.com/file/d/1Zk0L1UBaFC0L3K7skfipEMcPQD9RUeII/view?usp=sharing</t>
  </si>
  <si>
    <t>SERVIÇOS DE VIAGEM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</si>
  <si>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</si>
  <si>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</si>
  <si>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</si>
  <si>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29/03/2022</t>
  </si>
  <si>
    <t>05/02/2022</t>
  </si>
  <si>
    <t>05/02/2023</t>
  </si>
  <si>
    <t>https://drive.google.com/file/d/1ekfL-5ERUztu3Xvc9JvQUgaCV9XD1MDl/view?usp=sharing</t>
  </si>
  <si>
    <t>https://drive.google.com/file/d/1l9JsEtH6Y40joqSrLkyiygxQERMoBT11/view?usp=sharing</t>
  </si>
  <si>
    <t>01838829000120</t>
  </si>
  <si>
    <t>Categoria de Despesa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</si>
  <si>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</si>
  <si>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</si>
  <si>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</si>
  <si>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</si>
  <si>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</si>
  <si>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</si>
  <si>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</si>
  <si>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PROVTEL TECNOLOGIA SERVIÇOS GERENCIADOS LTDA - LINK DEDICADO</t>
  </si>
  <si>
    <t>https://drive.google.com/file/d/10eWzm6GgJ91EbeS_U5PdxbGelCjCPF-r/view?usp=sharing</t>
  </si>
  <si>
    <t>https://drive.google.com/file/d/1sim5Xz8fRp9IBSsMdWd0pBiJFrvetycS/view?usp=sharing</t>
  </si>
  <si>
    <t>https://drive.google.com/file/d/1pn1nJn2jMgMChrPICCzNUVUjtGjWGN4k/view?usp=sharing</t>
  </si>
  <si>
    <t>https://drive.google.com/file/d/1gbCuonWj1jgH3S3e_HJ6XBR_R5E3mih4/view?usp=sharing</t>
  </si>
  <si>
    <t>https://drive.google.com/file/d/1eZqrrcscxjLi9yiJL1tcFe9XV1jidiQg/view?usp=sharing</t>
  </si>
  <si>
    <t>https://drive.google.com/file/d/11fr_bavXOWRpV3KvITkrEQawImx9bJvv/view?usp=sharing</t>
  </si>
  <si>
    <t>CNPJ / CPF do Fornecedor / Prestador</t>
  </si>
  <si>
    <t>GEAZE MICAEL MIRANDA - INFRALOC</t>
  </si>
  <si>
    <t>LOCAÇÃO DE MÓVEIS</t>
  </si>
  <si>
    <t>https://drive.google.com/file/d/13P0vXiti3mnqbPC4JbfXSA61pGI0j6vY/view?usp=sharing</t>
  </si>
  <si>
    <t>19694602000114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</si>
  <si>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</si>
  <si>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</si>
  <si>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</si>
  <si>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</si>
  <si>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</si>
  <si>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</si>
  <si>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</si>
  <si>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</si>
  <si>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 xml:space="preserve">               ENGENHARIA CLINICA</t>
  </si>
  <si>
    <t>SOCASA SAÚDE AMBIENTAL LTDA</t>
  </si>
  <si>
    <t>https://drive.google.com/file/d/1J51ciCoskLMQvoqG1nLDwjrV3cpibeN6/view?usp=sharing</t>
  </si>
  <si>
    <t>JUNHO/2022</t>
  </si>
  <si>
    <t>UPA EDUARDO CAMPOS - SOTAVE
SALDO DE PROVISÃO - JUNHO/2022</t>
  </si>
  <si>
    <t>UPA EDUARDO CAMPOS - SOTAVE
PLANILHA DO FUNDO FIXO
JUNHO/2022</t>
  </si>
  <si>
    <t>Percentual de turnover do mês de JUNHO/2022</t>
  </si>
  <si>
    <t>UPA EDUARDO CAMPOS - SOTAVE
PLANILHA DÉBITO E CRÉDITO
 MÊS JUNHO/2022</t>
  </si>
  <si>
    <t>ANO 2 0 2 2 - Competência mês de JUNHO / 2022</t>
  </si>
  <si>
    <t>CONTA CORRENTE 
BANCO BRADESCO
AG: 02864 C/C 03750-8</t>
  </si>
  <si>
    <t>CONTA CORRENTE 
BANCO BRADESCO
AG: 2864  C/C: 0003744-3</t>
  </si>
  <si>
    <t>BANCO: BRADESCO                    
AG: 2864
CONTA: 0003750-8   
TIPO DE APLICAÇÃO: APLICAÇÃO FIC RF REFERENCIADO DI MAX</t>
  </si>
  <si>
    <t>IVANILDA SANTOS DA SILVA BARRETO</t>
  </si>
  <si>
    <t xml:space="preserve">AUXILIO CRECHE </t>
  </si>
  <si>
    <t xml:space="preserve">SALARIO FAMILIA </t>
  </si>
  <si>
    <t xml:space="preserve">DESCONTO DE PLANTAO </t>
  </si>
  <si>
    <t>DESCONTO HORAS AFASTADAS</t>
  </si>
  <si>
    <t>DESCONTO VALOR PAGO INDEVIDO</t>
  </si>
  <si>
    <t xml:space="preserve">AVISO PREVIO REAVIDO </t>
  </si>
  <si>
    <t>ABEL JOSE DOS SANTOS</t>
  </si>
  <si>
    <t>322205</t>
  </si>
  <si>
    <t>06/2022</t>
  </si>
  <si>
    <t>1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</si>
  <si>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</si>
  <si>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</si>
  <si>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</si>
  <si>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</si>
  <si>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</si>
  <si>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</si>
  <si>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</si>
  <si>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</si>
  <si>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</si>
  <si>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</si>
  <si>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</si>
  <si>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</si>
  <si>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</si>
  <si>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</si>
  <si>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</si>
  <si>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</si>
  <si>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</si>
  <si>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</si>
  <si>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</si>
  <si>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</si>
  <si>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</si>
  <si>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</si>
  <si>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</si>
  <si>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</si>
  <si>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</si>
  <si>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</si>
  <si>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</si>
  <si>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</si>
  <si>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</si>
  <si>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</si>
  <si>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</si>
  <si>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</si>
  <si>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</si>
  <si>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</si>
  <si>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</si>
  <si>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</si>
  <si>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</si>
  <si>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</si>
  <si>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</si>
  <si>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</si>
  <si>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</si>
  <si>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</si>
  <si>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</si>
  <si>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</si>
  <si>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</si>
  <si>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</si>
  <si>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</si>
  <si>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</si>
  <si>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</si>
  <si>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</si>
  <si>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</si>
  <si>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</si>
  <si>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</si>
  <si>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</si>
  <si>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</si>
  <si>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</si>
  <si>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</si>
  <si>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</si>
  <si>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</si>
  <si>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</si>
  <si>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</si>
  <si>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</si>
  <si>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</si>
  <si>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</si>
  <si>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</si>
  <si>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</si>
  <si>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</si>
  <si>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</si>
  <si>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</si>
  <si>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</si>
  <si>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</si>
  <si>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</si>
  <si>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</si>
  <si>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>FRANCILMAR LINS PAES</t>
  </si>
  <si>
    <t>FRANCISCO DE ASSIS CAVALCANTE SALES</t>
  </si>
  <si>
    <t>FRANCISCO DE ASSIS OLIVEIRA DOS SANTOS</t>
  </si>
  <si>
    <t>GABRIEL BERNADO DOS SANTOS SILVA</t>
  </si>
  <si>
    <t>GABRIELA FARIAS TEIXEIRA DOS SANTOS</t>
  </si>
  <si>
    <t xml:space="preserve">GILVAN JOSE SILVA BORGES </t>
  </si>
  <si>
    <t>GLAUBER MELO DE ALMEIDA</t>
  </si>
  <si>
    <t>GUTHENBERG DE SANTANA LEITE</t>
  </si>
  <si>
    <t xml:space="preserve">HEIZY VIEIRA LIMA </t>
  </si>
  <si>
    <t>HELAN MARCELO AZEVEDO DE LIRA BEZERRA</t>
  </si>
  <si>
    <t>HOGLA MARIA DA SILVA LUIZ</t>
  </si>
  <si>
    <t>ISABELA DA SILVA BARBOSA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</si>
  <si>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</si>
  <si>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</si>
  <si>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</si>
  <si>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</si>
  <si>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</si>
  <si>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</si>
  <si>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</si>
  <si>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</si>
  <si>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</si>
  <si>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</si>
  <si>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</si>
  <si>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</si>
  <si>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</si>
  <si>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</si>
  <si>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</si>
  <si>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</si>
  <si>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</si>
  <si>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</si>
  <si>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</si>
  <si>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</si>
  <si>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</si>
  <si>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</si>
  <si>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</si>
  <si>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</si>
  <si>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</si>
  <si>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</si>
  <si>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</si>
  <si>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</si>
  <si>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</si>
  <si>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</si>
  <si>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</si>
  <si>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</si>
  <si>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</si>
  <si>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</si>
  <si>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</si>
  <si>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</si>
  <si>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</si>
  <si>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</si>
  <si>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</si>
  <si>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</si>
  <si>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</si>
  <si>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</si>
  <si>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</si>
  <si>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</si>
  <si>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</si>
  <si>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</si>
  <si>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</si>
  <si>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</si>
  <si>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</si>
  <si>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</si>
  <si>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</si>
  <si>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</si>
  <si>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</si>
  <si>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</si>
  <si>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</si>
  <si>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</si>
  <si>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</si>
  <si>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</si>
  <si>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</si>
  <si>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</si>
  <si>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</si>
  <si>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</si>
  <si>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</si>
  <si>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</si>
  <si>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</si>
  <si>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</si>
  <si>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</si>
  <si>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</si>
  <si>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</si>
  <si>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</si>
  <si>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</si>
  <si>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</si>
  <si>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</si>
  <si>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</si>
  <si>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</si>
  <si>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</si>
  <si>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</si>
  <si>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</si>
  <si>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</si>
  <si>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</si>
  <si>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</si>
  <si>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</si>
  <si>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</si>
  <si>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</si>
  <si>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</si>
  <si>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</si>
  <si>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</si>
  <si>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76931382420</t>
  </si>
  <si>
    <t xml:space="preserve">VERA LUCIA DA SILVA 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</si>
  <si>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</si>
  <si>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</si>
  <si>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</si>
  <si>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</si>
  <si>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</si>
  <si>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</si>
  <si>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</si>
  <si>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</si>
  <si>
    <t>AUXILIO CRECHE</t>
  </si>
  <si>
    <t>01321-001</t>
  </si>
  <si>
    <t>01/07/2022</t>
  </si>
  <si>
    <t>00191-005</t>
  </si>
  <si>
    <t>00192-005</t>
  </si>
  <si>
    <t>BRADESCO RENDIMENTO DE APLICAÇÃO FINANCEIRA</t>
  </si>
  <si>
    <t>RENDIMENTO DE APLICAÇÃO FINANCEIRA</t>
  </si>
  <si>
    <t>135,95</t>
  </si>
  <si>
    <t>30/06/2022</t>
  </si>
  <si>
    <t>5.99</t>
  </si>
  <si>
    <t>10835932000108</t>
  </si>
  <si>
    <t>NEOENERGIA</t>
  </si>
  <si>
    <t>S</t>
  </si>
  <si>
    <t>211371169</t>
  </si>
  <si>
    <t>14/06/2022</t>
  </si>
  <si>
    <t>N</t>
  </si>
  <si>
    <t>3.6</t>
  </si>
  <si>
    <t>22006201000139</t>
  </si>
  <si>
    <t>FORTPEL COMERCIO DE DESCARTAVEIS LTDA PE</t>
  </si>
  <si>
    <t>B</t>
  </si>
  <si>
    <t>137125</t>
  </si>
  <si>
    <t>07/06/2022</t>
  </si>
  <si>
    <t>26220622006201000139550000001371251101371252</t>
  </si>
  <si>
    <t>08014460000180</t>
  </si>
  <si>
    <t>VANPEL MAT DE ESCRITORIO E INFOR</t>
  </si>
  <si>
    <t>45490</t>
  </si>
  <si>
    <t>06/06/2022</t>
  </si>
  <si>
    <t>26220608014460000180550010000454901001274180</t>
  </si>
  <si>
    <t>00331788002405</t>
  </si>
  <si>
    <t>AIR LIQUIDE BRASIL LTDA</t>
  </si>
  <si>
    <t>154592</t>
  </si>
  <si>
    <t>02/06/2022</t>
  </si>
  <si>
    <t>26220600331788002405552000001545921485342579</t>
  </si>
  <si>
    <t>27058274000198</t>
  </si>
  <si>
    <t>JATOBARRETO CENTRO DE DISTRIBUICAO LTDA ME</t>
  </si>
  <si>
    <t>8757</t>
  </si>
  <si>
    <t>26220627058274000198550010000087571940775941</t>
  </si>
  <si>
    <t>BIONEXO S. A.</t>
  </si>
  <si>
    <t>286652</t>
  </si>
  <si>
    <t>01/06/2022</t>
  </si>
  <si>
    <t>AHC4ZNGP</t>
  </si>
  <si>
    <t>10542511000199</t>
  </si>
  <si>
    <t>ONCOTECH HOSPITALAR COMERCIO DE MEDICAMENTOS LTDA</t>
  </si>
  <si>
    <t>45007</t>
  </si>
  <si>
    <t>26/05/2022</t>
  </si>
  <si>
    <t>52220510542511000199550010000450071000583425</t>
  </si>
  <si>
    <t>08674752000140</t>
  </si>
  <si>
    <t>CIRURGICA MONTEBELLO LTDA</t>
  </si>
  <si>
    <t>134177</t>
  </si>
  <si>
    <t>26220608674752000140550010001341771794786746</t>
  </si>
  <si>
    <t>3.12</t>
  </si>
  <si>
    <t>134173</t>
  </si>
  <si>
    <t>26220608674752000140550010001341731563945505</t>
  </si>
  <si>
    <t>14344</t>
  </si>
  <si>
    <t>26220608674752000301550010000143441872404579</t>
  </si>
  <si>
    <t>25296849000185</t>
  </si>
  <si>
    <t>TIDIMAR COMERCIO DE PRODUTOS MEDICOS HOSPITALARES</t>
  </si>
  <si>
    <t>44520</t>
  </si>
  <si>
    <t>31220525296849000185550010000445201000907089</t>
  </si>
  <si>
    <t>11449180000290</t>
  </si>
  <si>
    <t>DPROSMED DISTRIBUIDORA DE PRODUTOS MEDICOS LTDA</t>
  </si>
  <si>
    <t>4809</t>
  </si>
  <si>
    <t>31/05/2022</t>
  </si>
  <si>
    <t>26220511449180000290550010000048091000074525</t>
  </si>
  <si>
    <t>51306</t>
  </si>
  <si>
    <t>26220511449180000100550010000513061000074511</t>
  </si>
  <si>
    <t>21939878000167</t>
  </si>
  <si>
    <t>BEM ESTAR PRODUTOS FARMACEUTICOS LTDA</t>
  </si>
  <si>
    <t>3906</t>
  </si>
  <si>
    <t>27/05/2022</t>
  </si>
  <si>
    <t>26220521939878000167550010000039061100060931</t>
  </si>
  <si>
    <t>08778201000126</t>
  </si>
  <si>
    <t>DROGAFONTE LTDA</t>
  </si>
  <si>
    <t>375068</t>
  </si>
  <si>
    <t>26220508778201000126550010003750681427691370</t>
  </si>
  <si>
    <t>05578020000168</t>
  </si>
  <si>
    <t>OMNIELMASTER HEMOMED REPRESENTACAO COMERCIO E SERVICOS EM AS</t>
  </si>
  <si>
    <t>11033</t>
  </si>
  <si>
    <t>24/05/2022</t>
  </si>
  <si>
    <t>23220505578020000168550010000110331538130792</t>
  </si>
  <si>
    <t>21596736000144</t>
  </si>
  <si>
    <t>ULTRAMEGA DISTRIBUIDORA HOSPITALAR LTDA</t>
  </si>
  <si>
    <t>156247</t>
  </si>
  <si>
    <t>30/05/2022</t>
  </si>
  <si>
    <t>26220521596736000144550010001562471001615960</t>
  </si>
  <si>
    <t>26754510000148</t>
  </si>
  <si>
    <t>HORUS FARMA DISTRIB DE MEDICAMENTOS LTDA</t>
  </si>
  <si>
    <t>3477</t>
  </si>
  <si>
    <t>26220626754510000148550010000034771830090964</t>
  </si>
  <si>
    <t>06065614000138</t>
  </si>
  <si>
    <t>SUPERMEDICA DISTRIB HOSPITALAR EIRELI</t>
  </si>
  <si>
    <t>179865</t>
  </si>
  <si>
    <t>52220506065614000138550010001798651221810986</t>
  </si>
  <si>
    <t>376936</t>
  </si>
  <si>
    <t>13/06/2022</t>
  </si>
  <si>
    <t>26220608778201000126550010003769361684277399</t>
  </si>
  <si>
    <t>157675</t>
  </si>
  <si>
    <t>15/06/2022</t>
  </si>
  <si>
    <t>26220621596736000144550010001576751001631839</t>
  </si>
  <si>
    <t>5.10</t>
  </si>
  <si>
    <t>12882148000186</t>
  </si>
  <si>
    <t>SOCASA SAUDE AMBIENTAL LTDA-EPP</t>
  </si>
  <si>
    <t>6322</t>
  </si>
  <si>
    <t>UVDC81984</t>
  </si>
  <si>
    <t>157995</t>
  </si>
  <si>
    <t>20/06/2022</t>
  </si>
  <si>
    <t>26220621596736000144050010001579951001635191</t>
  </si>
  <si>
    <t>27970162000109</t>
  </si>
  <si>
    <t>SAUDE BRASIL COMERCIO E IMPORTACAO DE MATERIAL HOSPITALAR EI</t>
  </si>
  <si>
    <t>1993</t>
  </si>
  <si>
    <t>16/06/2022</t>
  </si>
  <si>
    <t>26220627970162000109550010000019931000918565</t>
  </si>
  <si>
    <t>377965</t>
  </si>
  <si>
    <t>21/06/2022</t>
  </si>
  <si>
    <t>26220608778201000126550010003779651773971378</t>
  </si>
  <si>
    <t>4079</t>
  </si>
  <si>
    <t>23/06/2022</t>
  </si>
  <si>
    <t>26220621939878000167550010000040791100097040</t>
  </si>
  <si>
    <t>4085</t>
  </si>
  <si>
    <t>26220621939878000167550010000040851100058042</t>
  </si>
  <si>
    <t>135800</t>
  </si>
  <si>
    <t>22/06/2022</t>
  </si>
  <si>
    <t>26220608674752000140550010001358001103862181</t>
  </si>
  <si>
    <t>378086</t>
  </si>
  <si>
    <t>26220608778201000126550010003780861101126099</t>
  </si>
  <si>
    <t>5115</t>
  </si>
  <si>
    <t>26220611449180000290550010000051151000082797</t>
  </si>
  <si>
    <t>08674752000301</t>
  </si>
  <si>
    <t>14681</t>
  </si>
  <si>
    <t>26220608674752000301550010000146811535990111</t>
  </si>
  <si>
    <t>11449180000100</t>
  </si>
  <si>
    <t>51815</t>
  </si>
  <si>
    <t>26220611449180000100550010000518151000082816</t>
  </si>
  <si>
    <t>30848237000198</t>
  </si>
  <si>
    <t>PH COMERCIO DE PRODUTOS MEDICOS HOSPITAL</t>
  </si>
  <si>
    <t>10301</t>
  </si>
  <si>
    <t>26220630848237000198550010000103011585968598</t>
  </si>
  <si>
    <t>12520483000134</t>
  </si>
  <si>
    <t>MEIRELLES DISTR. DE MEDICAMENTOS</t>
  </si>
  <si>
    <t>25220612520483000134550010001889261518005129</t>
  </si>
  <si>
    <t>4070</t>
  </si>
  <si>
    <t>26220621939878000167550010000040701100007046</t>
  </si>
  <si>
    <t>136023</t>
  </si>
  <si>
    <t>27/06/2022</t>
  </si>
  <si>
    <t>26220608674752000140550010001360231023141882</t>
  </si>
  <si>
    <t>378455</t>
  </si>
  <si>
    <t>26220608778201000126550010003784551448121256</t>
  </si>
  <si>
    <t>24326435000199</t>
  </si>
  <si>
    <t>QUALIMAX DO BRASIL D. P. DE L. H.</t>
  </si>
  <si>
    <t>18354</t>
  </si>
  <si>
    <t>26220624326435000199550010000183541230165237</t>
  </si>
  <si>
    <t>9027</t>
  </si>
  <si>
    <t>26220627058274000198550010000090271645750329</t>
  </si>
  <si>
    <t>9024</t>
  </si>
  <si>
    <t>26220627058274000198550010000090241336467035</t>
  </si>
  <si>
    <t>09617964000158</t>
  </si>
  <si>
    <t>DIFERENCIAL COMERCIO ATACADISTA DE PRODUTOS ALIMENTICIOS EIR</t>
  </si>
  <si>
    <t>14385</t>
  </si>
  <si>
    <t>26220609617964000158550010000143851864784408</t>
  </si>
  <si>
    <t>2610606</t>
  </si>
  <si>
    <t>14386</t>
  </si>
  <si>
    <t>26220609617964000158550010000143861311059227</t>
  </si>
  <si>
    <t>46025</t>
  </si>
  <si>
    <t>28/06/2022</t>
  </si>
  <si>
    <t>26220608014460000180550010000460251001279659</t>
  </si>
  <si>
    <t>2607901</t>
  </si>
  <si>
    <t>1.99</t>
  </si>
  <si>
    <t>09470258000126</t>
  </si>
  <si>
    <t>TECHNO SPACE COM DE PROD TECNOLOGICOS LTDA</t>
  </si>
  <si>
    <t>36358</t>
  </si>
  <si>
    <t>29/06/2022</t>
  </si>
  <si>
    <t>26220609470258000126550010000363581345927686</t>
  </si>
  <si>
    <t>14771</t>
  </si>
  <si>
    <t>26220608674752000301550010000147711794268411</t>
  </si>
  <si>
    <t>07752236000123</t>
  </si>
  <si>
    <t>MEDILAR IMPORT E DISTR DE PRODUTOS MEDICOHOSPITALARES AS</t>
  </si>
  <si>
    <t>792110</t>
  </si>
  <si>
    <t>43220607752236000123550010007921101875096260</t>
  </si>
  <si>
    <t>4322707</t>
  </si>
  <si>
    <t>24436602000154</t>
  </si>
  <si>
    <t>ART CIRURGICA COMERCIO DE PROD HOSP LTDA</t>
  </si>
  <si>
    <t>101930</t>
  </si>
  <si>
    <t>26220624436602000154550010001019301001039521</t>
  </si>
  <si>
    <t>158642</t>
  </si>
  <si>
    <t>26220621596736000144550010001586421001641994</t>
  </si>
  <si>
    <t>2603454</t>
  </si>
  <si>
    <t>136192</t>
  </si>
  <si>
    <t>26220608674752000140550010001361921818029104</t>
  </si>
  <si>
    <t>5.1</t>
  </si>
  <si>
    <t>ALLIANCE MEDINFUSION</t>
  </si>
  <si>
    <t>062022</t>
  </si>
  <si>
    <t>5.15</t>
  </si>
  <si>
    <t>LAVECLIN LAVANDEIRIA HOSPITALAR LTDA</t>
  </si>
  <si>
    <t>303</t>
  </si>
  <si>
    <t>FBSN30190</t>
  </si>
  <si>
    <t>5.17</t>
  </si>
  <si>
    <t>PROVTEL TECNOLOGIA SERVICOS GERENCIADOS LTDA</t>
  </si>
  <si>
    <t>1740</t>
  </si>
  <si>
    <t>SNPMZBUX</t>
  </si>
  <si>
    <t>1739</t>
  </si>
  <si>
    <t>BRBNFZ1Q</t>
  </si>
  <si>
    <t>TS GRUPOS GERADORES LTDA</t>
  </si>
  <si>
    <t>517</t>
  </si>
  <si>
    <t>QYXN97PSX</t>
  </si>
  <si>
    <t>18554757000192</t>
  </si>
  <si>
    <t>NUTRIFINE REFEICOES LTDA EPP</t>
  </si>
  <si>
    <t>3660</t>
  </si>
  <si>
    <t>26220718554757000192550010000036601838138533</t>
  </si>
  <si>
    <t>3647</t>
  </si>
  <si>
    <t>26220718554757000192550010000036471904916274</t>
  </si>
  <si>
    <t>41476791000108</t>
  </si>
  <si>
    <t>INFRALOC LOCACOES DE MOVEIS E EQUIPAMENTOS</t>
  </si>
  <si>
    <t>170003</t>
  </si>
  <si>
    <t>5.16</t>
  </si>
  <si>
    <t>CENTRAL DE ATENDIMENTO MEDICO SANTO EXPEDITO</t>
  </si>
  <si>
    <t>15328</t>
  </si>
  <si>
    <t>PAAA60064</t>
  </si>
  <si>
    <t>ALEXSANDRA DE GUSMAO NERES ME</t>
  </si>
  <si>
    <t>13720</t>
  </si>
  <si>
    <t>SOCASA SAUDE AMBIENTAL LTDA</t>
  </si>
  <si>
    <t>24441891000180</t>
  </si>
  <si>
    <t>RODOVIARIA BORBOREMA LTDA</t>
  </si>
  <si>
    <t>29038</t>
  </si>
  <si>
    <t>5.5</t>
  </si>
  <si>
    <t>32464716000136</t>
  </si>
  <si>
    <t>R &amp; F CLIMATIZACAO LTDA</t>
  </si>
  <si>
    <t>160</t>
  </si>
  <si>
    <t>WIP56UV1</t>
  </si>
  <si>
    <t>02535864000133</t>
  </si>
  <si>
    <t>VR BENEFICIOS E SERVICOS DE PROCESSAMENTO S.A</t>
  </si>
  <si>
    <t>38601119</t>
  </si>
  <si>
    <t>EWZ9HHR5</t>
  </si>
  <si>
    <t>24380578002041</t>
  </si>
  <si>
    <t>WHITE MARTINS GASES INDUSTRIAIS NE LTDA</t>
  </si>
  <si>
    <t>54290</t>
  </si>
  <si>
    <t>26220624380578002041550560000542901883201675</t>
  </si>
  <si>
    <t>47524</t>
  </si>
  <si>
    <t>03/06/2022</t>
  </si>
  <si>
    <t>26220624380578002041550080000475241883488717</t>
  </si>
  <si>
    <t>5677</t>
  </si>
  <si>
    <t>26220624380578002041550880000056771883788086</t>
  </si>
  <si>
    <t>5695</t>
  </si>
  <si>
    <t>09/06/2022</t>
  </si>
  <si>
    <t>26220624380578002041550880000056951884410557</t>
  </si>
  <si>
    <t>5713</t>
  </si>
  <si>
    <t>26220624380578002041550880000057131884787545</t>
  </si>
  <si>
    <t>3610</t>
  </si>
  <si>
    <t>26220624380578002041551010000036101884742061</t>
  </si>
  <si>
    <t>5724</t>
  </si>
  <si>
    <t>26220624380578002041550880000057241884964319</t>
  </si>
  <si>
    <t>10771</t>
  </si>
  <si>
    <t>26220624380578002041550860000107711885438457</t>
  </si>
  <si>
    <t>47712</t>
  </si>
  <si>
    <t>26220624380578002041550080000477121885823556</t>
  </si>
  <si>
    <t>5752</t>
  </si>
  <si>
    <t>26220624380578002041500880000057521885362180</t>
  </si>
  <si>
    <t>47789</t>
  </si>
  <si>
    <t>26220624380578002041550080000477891886892638</t>
  </si>
  <si>
    <t>47767</t>
  </si>
  <si>
    <t>26220624380578002041550080000477671886658581</t>
  </si>
  <si>
    <t>5805</t>
  </si>
  <si>
    <t>26220624380578002041550880000058051886307927</t>
  </si>
  <si>
    <t>5797</t>
  </si>
  <si>
    <t>26220624380578002041550880000057971886239391</t>
  </si>
  <si>
    <t>5.24</t>
  </si>
  <si>
    <t>19335523000206</t>
  </si>
  <si>
    <t>BD2 TECNOLOGIA LTDA</t>
  </si>
  <si>
    <t>1390</t>
  </si>
  <si>
    <t>VUTV61813</t>
  </si>
  <si>
    <t>4.1</t>
  </si>
  <si>
    <t>ADVISERSIT SERVICOS EM INFORMATICA LTDA</t>
  </si>
  <si>
    <t>LRED8850</t>
  </si>
  <si>
    <t>5.8</t>
  </si>
  <si>
    <t>PALLIO COMERCIO E SERVICOS LTDA</t>
  </si>
  <si>
    <t>BRASCON GESTAO AMBIENTAL LTDA</t>
  </si>
  <si>
    <t>KWUE07736</t>
  </si>
  <si>
    <t>5.2</t>
  </si>
  <si>
    <t>01545203000126</t>
  </si>
  <si>
    <t>ENAE EMPRESA NACIONAL DE ESSTERILIZACAO EIRELI</t>
  </si>
  <si>
    <t>2DZEINAF</t>
  </si>
  <si>
    <t>36405607000107</t>
  </si>
  <si>
    <t>HELSON CARLOS LIMA DE SOUZA</t>
  </si>
  <si>
    <t>595</t>
  </si>
  <si>
    <t>04/07/2022</t>
  </si>
  <si>
    <t>ZTKWDTE2</t>
  </si>
  <si>
    <t>37630483</t>
  </si>
  <si>
    <t>ZB4GHW1S</t>
  </si>
  <si>
    <t>38114464</t>
  </si>
  <si>
    <t>XCSXUT6N</t>
  </si>
  <si>
    <t>FUNDACAO DE APOIO AO DESENVOLVIMENTO DA UNIVERSIDADE FE</t>
  </si>
  <si>
    <t>67403</t>
  </si>
  <si>
    <t>05/07/2022</t>
  </si>
  <si>
    <t>GLMPPQVH</t>
  </si>
  <si>
    <t>08776148000124</t>
  </si>
  <si>
    <t>COMERCIAL MIPEL EIRELI-EPP</t>
  </si>
  <si>
    <t>274782</t>
  </si>
  <si>
    <t>26220508776148000124650010002747821200024997</t>
  </si>
  <si>
    <t>10859287000163</t>
  </si>
  <si>
    <t>NEWMED COMERCIO E SERVICOS DE EQUIPAMENTOS HOSPITALARES LTDA</t>
  </si>
  <si>
    <t>5616</t>
  </si>
  <si>
    <t>26220610859287000163550010000056161569340533</t>
  </si>
  <si>
    <t>17895646000187</t>
  </si>
  <si>
    <t>UBER DO BRASIL TECNOLOGIA LTDA</t>
  </si>
  <si>
    <t>18033552000161</t>
  </si>
  <si>
    <t>99 TECNOLOGIA LTDA</t>
  </si>
  <si>
    <t>5.9</t>
  </si>
  <si>
    <t>76535764002278</t>
  </si>
  <si>
    <t>OI S.A.</t>
  </si>
  <si>
    <t>1200116823691</t>
  </si>
  <si>
    <t>10/07/2022</t>
  </si>
  <si>
    <t>1200116823688</t>
  </si>
  <si>
    <t>5.13</t>
  </si>
  <si>
    <t>09769035000164</t>
  </si>
  <si>
    <t>COMPESA</t>
  </si>
  <si>
    <t>202206105049158</t>
  </si>
  <si>
    <t>04/06/2022</t>
  </si>
  <si>
    <t>2611606</t>
  </si>
  <si>
    <t>BIOLAB LABORATORIO CLINICO LTDA</t>
  </si>
  <si>
    <t>350</t>
  </si>
  <si>
    <t>08/07/2022</t>
  </si>
  <si>
    <t>Q2SYMK9FZ</t>
  </si>
  <si>
    <t>28683</t>
  </si>
  <si>
    <t>09759606000180</t>
  </si>
  <si>
    <t>SIND DAS EMP DE TRANSP DE PASSAG DO EST DE PERNAMBUCO</t>
  </si>
  <si>
    <t>8842461</t>
  </si>
  <si>
    <t>8893319</t>
  </si>
  <si>
    <t>17/06/2022</t>
  </si>
  <si>
    <t>https://drive.google.com/file/d/18M2fMXwgkeGzTYDMdSxBnswEVrE3U2Ya/view?usp=sharing</t>
  </si>
  <si>
    <t>MATERIAL DE EXPEDIENTE</t>
  </si>
  <si>
    <t xml:space="preserve">                         5.7.2</t>
  </si>
  <si>
    <t>UBER</t>
  </si>
  <si>
    <t>TRANSPORTE ENVIO DE DOCUMENTO</t>
  </si>
  <si>
    <t>5.7.2</t>
  </si>
  <si>
    <t>99POP</t>
  </si>
  <si>
    <t>TRANSPORTE TROCA DE MATERIAL</t>
  </si>
  <si>
    <t>99 POP</t>
  </si>
  <si>
    <t>TRANSPORTE PARA RETIRADA DE MATERIAL</t>
  </si>
  <si>
    <t>12/07/2022</t>
  </si>
  <si>
    <t>31675417000188</t>
  </si>
  <si>
    <t>10535</t>
  </si>
  <si>
    <t>13/07/2022</t>
  </si>
  <si>
    <t>PBBF53293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</si>
</sst>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00000000000"/>
    <numFmt numFmtId="178" formatCode="#,##0.00_ ;\-#,##0.00\ "/>
    <numFmt numFmtId="179" formatCode="&quot;R$&quot;\ #,##0.00"/>
  </numFmts>
  <fonts count="18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indexed="63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D5156"/>
      <name val="Calibri"/>
      <family val="2"/>
      <scheme val="minor"/>
    </font>
    <font>
      <sz val="12"/>
      <color rgb="FF333333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89">
    <xf numFmtId="0" fontId="0" fillId="0" borderId="0"/>
    <xf numFmtId="0" fontId="106" fillId="44" borderId="0" applyNumberFormat="0" applyBorder="0" applyAlignment="0" applyProtection="0"/>
    <xf numFmtId="0" fontId="137" fillId="46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48" borderId="0" applyNumberFormat="0" applyBorder="0" applyAlignment="0" applyProtection="0"/>
    <xf numFmtId="0" fontId="137" fillId="9" borderId="0" applyNumberFormat="0" applyBorder="0" applyAlignment="0" applyProtection="0"/>
    <xf numFmtId="0" fontId="108" fillId="52" borderId="24" applyNumberFormat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37" fillId="46" borderId="0" applyNumberFormat="0" applyBorder="0" applyAlignment="0" applyProtection="0"/>
    <xf numFmtId="44" fontId="137" fillId="0" borderId="0" applyFont="0" applyFill="0" applyBorder="0" applyAlignment="0" applyProtection="0"/>
    <xf numFmtId="0" fontId="137" fillId="40" borderId="22" applyNumberFormat="0" applyFont="0" applyAlignment="0" applyProtection="0"/>
    <xf numFmtId="0" fontId="137" fillId="0" borderId="0"/>
    <xf numFmtId="0" fontId="65" fillId="0" borderId="0" applyNumberFormat="0" applyFill="0" applyBorder="0" applyAlignment="0" applyProtection="0"/>
    <xf numFmtId="0" fontId="106" fillId="61" borderId="0" applyNumberFormat="0" applyBorder="0" applyAlignment="0" applyProtection="0"/>
    <xf numFmtId="0" fontId="87" fillId="49" borderId="23" applyNumberFormat="0" applyAlignment="0" applyProtection="0"/>
    <xf numFmtId="0" fontId="137" fillId="0" borderId="0"/>
    <xf numFmtId="0" fontId="137" fillId="55" borderId="0" applyNumberFormat="0" applyBorder="0" applyAlignment="0" applyProtection="0"/>
    <xf numFmtId="44" fontId="64" fillId="0" borderId="0" applyFont="0" applyFill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0" borderId="0"/>
    <xf numFmtId="0" fontId="137" fillId="53" borderId="0" applyNumberFormat="0" applyBorder="0" applyAlignment="0" applyProtection="0"/>
    <xf numFmtId="0" fontId="80" fillId="60" borderId="0" applyNumberFormat="0" applyBorder="0" applyAlignment="0" applyProtection="0"/>
    <xf numFmtId="0" fontId="111" fillId="0" borderId="0" applyNumberFormat="0" applyFill="0" applyBorder="0" applyAlignment="0" applyProtection="0"/>
    <xf numFmtId="0" fontId="137" fillId="41" borderId="0" applyNumberFormat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0" borderId="0"/>
    <xf numFmtId="0" fontId="137" fillId="53" borderId="0" applyNumberFormat="0" applyBorder="0" applyAlignment="0" applyProtection="0"/>
    <xf numFmtId="0" fontId="137" fillId="55" borderId="0" applyNumberFormat="0" applyBorder="0" applyAlignment="0" applyProtection="0"/>
    <xf numFmtId="0" fontId="22" fillId="42" borderId="0" applyNumberFormat="0" applyBorder="0" applyAlignment="0" applyProtection="0"/>
    <xf numFmtId="0" fontId="137" fillId="15" borderId="0" applyNumberFormat="0" applyBorder="0" applyAlignment="0" applyProtection="0"/>
    <xf numFmtId="0" fontId="137" fillId="53" borderId="0" applyNumberFormat="0" applyBorder="0" applyAlignment="0" applyProtection="0"/>
    <xf numFmtId="0" fontId="137" fillId="55" borderId="0" applyNumberFormat="0" applyBorder="0" applyAlignment="0" applyProtection="0"/>
    <xf numFmtId="0" fontId="137" fillId="53" borderId="0" applyNumberFormat="0" applyBorder="0" applyAlignment="0" applyProtection="0"/>
    <xf numFmtId="0" fontId="115" fillId="0" borderId="0" applyNumberFormat="0" applyFill="0" applyBorder="0" applyAlignment="0" applyProtection="0"/>
    <xf numFmtId="0" fontId="137" fillId="48" borderId="0" applyNumberFormat="0" applyBorder="0" applyAlignment="0" applyProtection="0"/>
    <xf numFmtId="0" fontId="137" fillId="53" borderId="0" applyNumberFormat="0" applyBorder="0" applyAlignment="0" applyProtection="0"/>
    <xf numFmtId="0" fontId="114" fillId="0" borderId="0" applyNumberFormat="0" applyFill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22" fillId="72" borderId="0" applyNumberFormat="0" applyBorder="0" applyAlignment="0" applyProtection="0"/>
    <xf numFmtId="0" fontId="137" fillId="15" borderId="0" applyNumberFormat="0" applyBorder="0" applyAlignment="0" applyProtection="0"/>
    <xf numFmtId="0" fontId="137" fillId="51" borderId="0" applyNumberFormat="0" applyBorder="0" applyAlignment="0" applyProtection="0"/>
    <xf numFmtId="0" fontId="107" fillId="0" borderId="0" applyNumberFormat="0" applyFill="0" applyBorder="0" applyAlignment="0" applyProtection="0"/>
    <xf numFmtId="0" fontId="137" fillId="48" borderId="0" applyNumberFormat="0" applyBorder="0" applyAlignment="0" applyProtection="0"/>
    <xf numFmtId="0" fontId="137" fillId="46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0" applyNumberFormat="0" applyFill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15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44" fontId="116" fillId="0" borderId="0" applyFont="0" applyFill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6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62" borderId="0" applyNumberFormat="0" applyBorder="0" applyAlignment="0" applyProtection="0"/>
    <xf numFmtId="0" fontId="137" fillId="48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0" borderId="0"/>
    <xf numFmtId="0" fontId="137" fillId="41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62" borderId="0" applyNumberFormat="0" applyBorder="0" applyAlignment="0" applyProtection="0"/>
    <xf numFmtId="0" fontId="106" fillId="74" borderId="0" applyNumberFormat="0" applyBorder="0" applyAlignment="0" applyProtection="0"/>
    <xf numFmtId="0" fontId="137" fillId="39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22" fillId="75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62" borderId="0" applyNumberFormat="0" applyBorder="0" applyAlignment="0" applyProtection="0"/>
    <xf numFmtId="166" fontId="64" fillId="0" borderId="0" applyFont="0" applyFill="0" applyBorder="0" applyAlignment="0" applyProtection="0"/>
    <xf numFmtId="0" fontId="137" fillId="0" borderId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46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51" borderId="0" applyNumberFormat="0" applyBorder="0" applyAlignment="0" applyProtection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0" fontId="137" fillId="54" borderId="0" applyNumberFormat="0" applyBorder="0" applyAlignment="0" applyProtection="0"/>
    <xf numFmtId="0" fontId="137" fillId="39" borderId="0" applyNumberFormat="0" applyBorder="0" applyAlignment="0" applyProtection="0"/>
    <xf numFmtId="0" fontId="137" fillId="15" borderId="0" applyNumberFormat="0" applyBorder="0" applyAlignment="0" applyProtection="0"/>
    <xf numFmtId="0" fontId="137" fillId="62" borderId="0" applyNumberFormat="0" applyBorder="0" applyAlignment="0" applyProtection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39" borderId="0" applyNumberFormat="0" applyBorder="0" applyAlignment="0" applyProtection="0"/>
    <xf numFmtId="0" fontId="137" fillId="55" borderId="0" applyNumberFormat="0" applyBorder="0" applyAlignment="0" applyProtection="0"/>
    <xf numFmtId="0" fontId="137" fillId="62" borderId="0" applyNumberFormat="0" applyBorder="0" applyAlignment="0" applyProtection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39" borderId="0" applyNumberFormat="0" applyBorder="0" applyAlignment="0" applyProtection="0"/>
    <xf numFmtId="0" fontId="137" fillId="53" borderId="0" applyNumberFormat="0" applyBorder="0" applyAlignment="0" applyProtection="0"/>
    <xf numFmtId="0" fontId="137" fillId="62" borderId="0" applyNumberFormat="0" applyBorder="0" applyAlignment="0" applyProtection="0"/>
    <xf numFmtId="0" fontId="137" fillId="47" borderId="0" applyNumberFormat="0" applyBorder="0" applyAlignment="0" applyProtection="0"/>
    <xf numFmtId="0" fontId="137" fillId="0" borderId="0"/>
    <xf numFmtId="0" fontId="137" fillId="47" borderId="0" applyNumberFormat="0" applyBorder="0" applyAlignment="0" applyProtection="0"/>
    <xf numFmtId="0" fontId="137" fillId="41" borderId="0" applyNumberFormat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0" borderId="22" applyNumberFormat="0" applyFont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22" fillId="76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41" fontId="116" fillId="0" borderId="0" applyFont="0" applyFill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0" fontId="137" fillId="15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15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80" fillId="45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06" fillId="77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24" fillId="67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21" fillId="78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22" fillId="84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53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15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55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1" borderId="0" applyNumberFormat="0" applyBorder="0" applyAlignment="0" applyProtection="0"/>
    <xf numFmtId="0" fontId="22" fillId="80" borderId="0" applyNumberFormat="0" applyBorder="0" applyAlignment="0" applyProtection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55" borderId="0" applyNumberFormat="0" applyBorder="0" applyAlignment="0" applyProtection="0"/>
    <xf numFmtId="0" fontId="137" fillId="54" borderId="0" applyNumberFormat="0" applyBorder="0" applyAlignment="0" applyProtection="0"/>
    <xf numFmtId="0" fontId="22" fillId="81" borderId="0" applyNumberFormat="0" applyBorder="0" applyAlignment="0" applyProtection="0"/>
    <xf numFmtId="0" fontId="137" fillId="9" borderId="0" applyNumberFormat="0" applyBorder="0" applyAlignment="0" applyProtection="0"/>
    <xf numFmtId="0" fontId="137" fillId="55" borderId="0" applyNumberFormat="0" applyBorder="0" applyAlignment="0" applyProtection="0"/>
    <xf numFmtId="0" fontId="137" fillId="39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22" fillId="86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4" borderId="0" applyNumberFormat="0" applyBorder="0" applyAlignment="0" applyProtection="0"/>
    <xf numFmtId="0" fontId="137" fillId="53" borderId="0" applyNumberFormat="0" applyBorder="0" applyAlignment="0" applyProtection="0"/>
    <xf numFmtId="0" fontId="137" fillId="46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40" borderId="22" applyNumberFormat="0" applyFont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40" borderId="22" applyNumberFormat="0" applyFont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22" fillId="58" borderId="32" applyNumberFormat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22" fillId="80" borderId="0" applyNumberFormat="0" applyBorder="0" applyAlignment="0" applyProtection="0"/>
    <xf numFmtId="0" fontId="137" fillId="9" borderId="0" applyNumberFormat="0" applyBorder="0" applyAlignment="0" applyProtection="0"/>
    <xf numFmtId="0" fontId="118" fillId="66" borderId="0" applyNumberFormat="0" applyBorder="0" applyAlignment="0" applyProtection="0"/>
    <xf numFmtId="0" fontId="137" fillId="54" borderId="0" applyNumberFormat="0" applyBorder="0" applyAlignment="0" applyProtection="0"/>
    <xf numFmtId="0" fontId="137" fillId="46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80" fillId="68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06" fillId="73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22" fillId="77" borderId="0" applyNumberFormat="0" applyBorder="0" applyAlignment="0" applyProtection="0"/>
    <xf numFmtId="0" fontId="137" fillId="41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51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80" fillId="69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06" fillId="79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22" fillId="73" borderId="0" applyNumberFormat="0" applyBorder="0" applyAlignment="0" applyProtection="0"/>
    <xf numFmtId="0" fontId="137" fillId="41" borderId="0" applyNumberFormat="0" applyBorder="0" applyAlignment="0" applyProtection="0"/>
    <xf numFmtId="0" fontId="129" fillId="0" borderId="0" applyNumberFormat="0" applyFill="0" applyBorder="0" applyAlignment="0" applyProtection="0"/>
    <xf numFmtId="0" fontId="137" fillId="0" borderId="0"/>
    <xf numFmtId="0" fontId="137" fillId="41" borderId="0" applyNumberFormat="0" applyBorder="0" applyAlignment="0" applyProtection="0"/>
    <xf numFmtId="0" fontId="80" fillId="70" borderId="0" applyNumberFormat="0" applyBorder="0" applyAlignment="0" applyProtection="0"/>
    <xf numFmtId="0" fontId="137" fillId="41" borderId="0" applyNumberFormat="0" applyBorder="0" applyAlignment="0" applyProtection="0"/>
    <xf numFmtId="0" fontId="137" fillId="40" borderId="22" applyNumberFormat="0" applyFont="0" applyAlignment="0" applyProtection="0"/>
    <xf numFmtId="0" fontId="137" fillId="41" borderId="0" applyNumberFormat="0" applyBorder="0" applyAlignment="0" applyProtection="0"/>
    <xf numFmtId="0" fontId="106" fillId="87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39" borderId="0" applyNumberFormat="0" applyBorder="0" applyAlignment="0" applyProtection="0"/>
    <xf numFmtId="0" fontId="80" fillId="63" borderId="0" applyNumberFormat="0" applyBorder="0" applyAlignment="0" applyProtection="0"/>
    <xf numFmtId="0" fontId="137" fillId="39" borderId="0" applyNumberFormat="0" applyBorder="0" applyAlignment="0" applyProtection="0"/>
    <xf numFmtId="0" fontId="137" fillId="0" borderId="0"/>
    <xf numFmtId="0" fontId="137" fillId="0" borderId="0"/>
    <xf numFmtId="0" fontId="137" fillId="39" borderId="0" applyNumberFormat="0" applyBorder="0" applyAlignment="0" applyProtection="0"/>
    <xf numFmtId="0" fontId="106" fillId="83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39" borderId="0" applyNumberFormat="0" applyBorder="0" applyAlignment="0" applyProtection="0"/>
    <xf numFmtId="0" fontId="22" fillId="84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39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39" borderId="0" applyNumberFormat="0" applyBorder="0" applyAlignment="0" applyProtection="0"/>
    <xf numFmtId="0" fontId="80" fillId="71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51" borderId="0" applyNumberFormat="0" applyBorder="0" applyAlignment="0" applyProtection="0"/>
    <xf numFmtId="0" fontId="80" fillId="38" borderId="0" applyNumberFormat="0" applyBorder="0" applyAlignment="0" applyProtection="0"/>
    <xf numFmtId="0" fontId="137" fillId="51" borderId="0" applyNumberFormat="0" applyBorder="0" applyAlignment="0" applyProtection="0"/>
    <xf numFmtId="0" fontId="106" fillId="85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09" fillId="52" borderId="25" applyNumberFormat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0" borderId="0"/>
    <xf numFmtId="0" fontId="112" fillId="58" borderId="27" applyNumberFormat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23" fillId="76" borderId="0" applyNumberFormat="0" applyBorder="0" applyAlignment="0" applyProtection="0"/>
    <xf numFmtId="0" fontId="113" fillId="59" borderId="28" applyNumberFormat="0" applyAlignment="0" applyProtection="0"/>
    <xf numFmtId="43" fontId="137" fillId="0" borderId="0" applyFont="0" applyFill="0" applyBorder="0" applyAlignment="0" applyProtection="0"/>
    <xf numFmtId="0" fontId="125" fillId="0" borderId="26" applyNumberFormat="0" applyFill="0" applyAlignment="0" applyProtection="0"/>
    <xf numFmtId="0" fontId="64" fillId="0" borderId="0"/>
    <xf numFmtId="0" fontId="127" fillId="0" borderId="35" applyNumberFormat="0" applyFill="0" applyAlignment="0" applyProtection="0"/>
    <xf numFmtId="0" fontId="80" fillId="56" borderId="0" applyNumberFormat="0" applyBorder="0" applyAlignment="0" applyProtection="0"/>
    <xf numFmtId="0" fontId="106" fillId="82" borderId="0" applyNumberFormat="0" applyBorder="0" applyAlignment="0" applyProtection="0"/>
    <xf numFmtId="0" fontId="130" fillId="75" borderId="0" applyNumberFormat="0" applyBorder="0" applyAlignment="0" applyProtection="0"/>
    <xf numFmtId="0" fontId="80" fillId="43" borderId="0" applyNumberFormat="0" applyBorder="0" applyAlignment="0" applyProtection="0"/>
    <xf numFmtId="0" fontId="80" fillId="50" borderId="0" applyNumberFormat="0" applyBorder="0" applyAlignment="0" applyProtection="0"/>
    <xf numFmtId="0" fontId="106" fillId="79" borderId="0" applyNumberFormat="0" applyBorder="0" applyAlignment="0" applyProtection="0"/>
    <xf numFmtId="0" fontId="80" fillId="64" borderId="0" applyNumberFormat="0" applyBorder="0" applyAlignment="0" applyProtection="0"/>
    <xf numFmtId="0" fontId="106" fillId="87" borderId="0" applyNumberFormat="0" applyBorder="0" applyAlignment="0" applyProtection="0"/>
    <xf numFmtId="0" fontId="128" fillId="65" borderId="24" applyNumberFormat="0" applyAlignment="0" applyProtection="0"/>
    <xf numFmtId="0" fontId="131" fillId="86" borderId="32" applyNumberFormat="0" applyAlignment="0" applyProtection="0"/>
    <xf numFmtId="168" fontId="22" fillId="0" borderId="0" applyBorder="0" applyProtection="0"/>
    <xf numFmtId="0" fontId="132" fillId="0" borderId="0"/>
    <xf numFmtId="0" fontId="133" fillId="57" borderId="0" applyNumberFormat="0" applyBorder="0" applyAlignment="0" applyProtection="0"/>
    <xf numFmtId="0" fontId="137" fillId="0" borderId="0"/>
    <xf numFmtId="0" fontId="137" fillId="40" borderId="22" applyNumberFormat="0" applyFont="0" applyAlignment="0" applyProtection="0"/>
    <xf numFmtId="42" fontId="1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37" fillId="0" borderId="0"/>
    <xf numFmtId="0" fontId="132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22" fillId="0" borderId="0"/>
    <xf numFmtId="0" fontId="64" fillId="0" borderId="0"/>
    <xf numFmtId="0" fontId="137" fillId="0" borderId="0"/>
    <xf numFmtId="0" fontId="137" fillId="0" borderId="0"/>
    <xf numFmtId="0" fontId="137" fillId="0" borderId="0"/>
    <xf numFmtId="0" fontId="82" fillId="0" borderId="0"/>
    <xf numFmtId="0" fontId="137" fillId="0" borderId="0"/>
    <xf numFmtId="0" fontId="137" fillId="0" borderId="0"/>
    <xf numFmtId="0" fontId="64" fillId="0" borderId="0"/>
    <xf numFmtId="0" fontId="64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40" borderId="22" applyNumberFormat="0" applyFont="0" applyAlignment="0" applyProtection="0"/>
    <xf numFmtId="166" fontId="137" fillId="0" borderId="0" applyFont="0" applyFill="0" applyBorder="0" applyAlignment="0" applyProtection="0"/>
    <xf numFmtId="0" fontId="137" fillId="0" borderId="0"/>
    <xf numFmtId="0" fontId="137" fillId="40" borderId="22" applyNumberFormat="0" applyFont="0" applyAlignment="0" applyProtection="0"/>
    <xf numFmtId="166" fontId="137" fillId="0" borderId="0" applyFont="0" applyFill="0" applyBorder="0" applyAlignment="0" applyProtection="0"/>
    <xf numFmtId="0" fontId="137" fillId="0" borderId="0"/>
    <xf numFmtId="0" fontId="137" fillId="40" borderId="22" applyNumberFormat="0" applyFont="0" applyAlignment="0" applyProtection="0"/>
    <xf numFmtId="166" fontId="137" fillId="0" borderId="0" applyFont="0" applyFill="0" applyBorder="0" applyAlignment="0" applyProtection="0"/>
    <xf numFmtId="0" fontId="137" fillId="0" borderId="0"/>
    <xf numFmtId="0" fontId="137" fillId="40" borderId="22" applyNumberFormat="0" applyFont="0" applyAlignment="0" applyProtection="0"/>
    <xf numFmtId="0" fontId="64" fillId="0" borderId="0"/>
    <xf numFmtId="0" fontId="137" fillId="0" borderId="0"/>
    <xf numFmtId="0" fontId="22" fillId="0" borderId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5" fillId="0" borderId="0" applyBorder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22" fillId="88" borderId="38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9" fontId="116" fillId="0" borderId="0" applyFont="0" applyFill="0" applyBorder="0" applyAlignment="0" applyProtection="0"/>
    <xf numFmtId="168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107" fillId="0" borderId="36" applyNumberFormat="0" applyFill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119" fillId="0" borderId="31" applyNumberFormat="0" applyFill="0" applyAlignment="0" applyProtection="0"/>
    <xf numFmtId="166" fontId="13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0" fillId="0" borderId="33" applyNumberFormat="0" applyFill="0" applyAlignment="0" applyProtection="0"/>
    <xf numFmtId="0" fontId="126" fillId="0" borderId="34" applyNumberFormat="0" applyFill="0" applyAlignment="0" applyProtection="0"/>
    <xf numFmtId="0" fontId="105" fillId="0" borderId="30" applyNumberFormat="0" applyFill="0" applyAlignment="0" applyProtection="0"/>
    <xf numFmtId="0" fontId="136" fillId="0" borderId="39" applyNumberFormat="0" applyFill="0" applyAlignment="0" applyProtection="0"/>
    <xf numFmtId="0" fontId="119" fillId="0" borderId="0" applyNumberFormat="0" applyFill="0" applyBorder="0" applyAlignment="0" applyProtection="0"/>
    <xf numFmtId="0" fontId="91" fillId="0" borderId="29" applyNumberFormat="0" applyFill="0" applyAlignment="0" applyProtection="0"/>
    <xf numFmtId="0" fontId="134" fillId="0" borderId="37" applyNumberFormat="0" applyFill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4" fillId="0" borderId="0" applyBorder="0" applyAlignment="0" applyProtection="0"/>
    <xf numFmtId="166" fontId="6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137" fillId="0" borderId="0" applyFont="0" applyFill="0" applyBorder="0" applyAlignment="0" applyProtection="0"/>
    <xf numFmtId="169" fontId="132" fillId="0" borderId="0" applyBorder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40" fillId="0" borderId="0"/>
    <xf numFmtId="169" fontId="150" fillId="0" borderId="0" applyBorder="0" applyProtection="0"/>
    <xf numFmtId="166" fontId="140" fillId="0" borderId="0" applyFont="0" applyFill="0" applyBorder="0" applyAlignment="0" applyProtection="0"/>
    <xf numFmtId="0" fontId="140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14" fillId="0" borderId="0" applyBorder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44" fontId="82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43" fontId="64" fillId="0" borderId="0" applyFont="0" applyFill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41" fontId="82" fillId="0" borderId="0" applyFont="0" applyFill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2" fontId="82" fillId="0" borderId="0" applyFont="0" applyFill="0" applyBorder="0" applyAlignment="0" applyProtection="0"/>
    <xf numFmtId="0" fontId="15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9" fontId="8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Border="0" applyAlignment="0" applyProtection="0"/>
    <xf numFmtId="43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64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44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44" fontId="82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41" fontId="82" fillId="0" borderId="0" applyFont="0" applyFill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2" fillId="58" borderId="32" applyNumberForma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12" fillId="58" borderId="27" applyNumberFormat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31" fillId="86" borderId="32" applyNumberFormat="0" applyAlignment="0" applyProtection="0"/>
    <xf numFmtId="0" fontId="15" fillId="0" borderId="0"/>
    <xf numFmtId="0" fontId="15" fillId="40" borderId="22" applyNumberFormat="0" applyFont="0" applyAlignment="0" applyProtection="0"/>
    <xf numFmtId="42" fontId="82" fillId="0" borderId="0" applyFont="0" applyFill="0" applyBorder="0" applyAlignment="0" applyProtection="0"/>
    <xf numFmtId="0" fontId="15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22" fillId="88" borderId="38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9" fontId="82" fillId="0" borderId="0" applyFont="0" applyFill="0" applyBorder="0" applyAlignment="0" applyProtection="0"/>
    <xf numFmtId="0" fontId="166" fillId="0" borderId="0" applyBorder="0" applyProtection="0"/>
    <xf numFmtId="43" fontId="15" fillId="0" borderId="0" applyFont="0" applyFill="0" applyBorder="0" applyAlignment="0" applyProtection="0"/>
    <xf numFmtId="0" fontId="134" fillId="0" borderId="37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64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4" fillId="0" borderId="37" applyNumberFormat="0" applyFill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2" fillId="88" borderId="38" applyNumberFormat="0" applyFont="0" applyAlignment="0" applyProtection="0"/>
    <xf numFmtId="0" fontId="131" fillId="86" borderId="32" applyNumberFormat="0" applyAlignment="0" applyProtection="0"/>
    <xf numFmtId="0" fontId="112" fillId="58" borderId="27" applyNumberFormat="0" applyAlignment="0" applyProtection="0"/>
    <xf numFmtId="0" fontId="122" fillId="58" borderId="32" applyNumberFormat="0" applyAlignment="0" applyProtection="0"/>
    <xf numFmtId="0" fontId="122" fillId="58" borderId="32" applyNumberFormat="0" applyAlignment="0" applyProtection="0"/>
    <xf numFmtId="0" fontId="134" fillId="0" borderId="37" applyNumberFormat="0" applyFill="0" applyAlignment="0" applyProtection="0"/>
    <xf numFmtId="0" fontId="112" fillId="58" borderId="27" applyNumberFormat="0" applyAlignment="0" applyProtection="0"/>
    <xf numFmtId="44" fontId="15" fillId="0" borderId="0" applyFont="0" applyFill="0" applyBorder="0" applyAlignment="0" applyProtection="0"/>
    <xf numFmtId="0" fontId="131" fillId="86" borderId="32" applyNumberFormat="0" applyAlignment="0" applyProtection="0"/>
    <xf numFmtId="0" fontId="22" fillId="88" borderId="38" applyNumberFormat="0" applyFont="0" applyAlignment="0" applyProtection="0"/>
    <xf numFmtId="0" fontId="22" fillId="88" borderId="38" applyNumberFormat="0" applyFont="0" applyAlignment="0" applyProtection="0"/>
    <xf numFmtId="0" fontId="134" fillId="0" borderId="37" applyNumberFormat="0" applyFill="0" applyAlignment="0" applyProtection="0"/>
    <xf numFmtId="44" fontId="15" fillId="0" borderId="0" applyFont="0" applyFill="0" applyBorder="0" applyAlignment="0" applyProtection="0"/>
    <xf numFmtId="0" fontId="131" fillId="86" borderId="32" applyNumberFormat="0" applyAlignment="0" applyProtection="0"/>
    <xf numFmtId="0" fontId="112" fillId="58" borderId="27" applyNumberFormat="0" applyAlignment="0" applyProtection="0"/>
    <xf numFmtId="0" fontId="122" fillId="58" borderId="32" applyNumberFormat="0" applyAlignment="0" applyProtection="0"/>
    <xf numFmtId="0" fontId="122" fillId="58" borderId="32" applyNumberFormat="0" applyAlignment="0" applyProtection="0"/>
    <xf numFmtId="0" fontId="112" fillId="58" borderId="27" applyNumberFormat="0" applyAlignment="0" applyProtection="0"/>
    <xf numFmtId="0" fontId="131" fillId="86" borderId="32" applyNumberFormat="0" applyAlignment="0" applyProtection="0"/>
    <xf numFmtId="0" fontId="22" fillId="88" borderId="38" applyNumberFormat="0" applyFont="0" applyAlignment="0" applyProtection="0"/>
    <xf numFmtId="0" fontId="134" fillId="0" borderId="37" applyNumberFormat="0" applyFill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" fillId="46" borderId="0" applyNumberFormat="0" applyBorder="0" applyAlignment="0" applyProtection="0"/>
    <xf numFmtId="43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46" borderId="0" applyNumberFormat="0" applyBorder="0" applyAlignment="0" applyProtection="0"/>
    <xf numFmtId="44" fontId="14" fillId="0" borderId="0" applyFont="0" applyFill="0" applyBorder="0" applyAlignment="0" applyProtection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46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54" borderId="0" applyNumberFormat="0" applyBorder="0" applyAlignment="0" applyProtection="0"/>
    <xf numFmtId="0" fontId="14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62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0" borderId="22" applyNumberFormat="0" applyFont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41" fontId="82" fillId="0" borderId="0" applyFont="0" applyFill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43" fontId="14" fillId="0" borderId="0" applyFont="0" applyFill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55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3" borderId="0" applyNumberFormat="0" applyBorder="0" applyAlignment="0" applyProtection="0"/>
    <xf numFmtId="0" fontId="14" fillId="4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4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22" applyNumberFormat="0" applyFont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0" fontId="167" fillId="0" borderId="0"/>
    <xf numFmtId="0" fontId="9" fillId="0" borderId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22" fillId="58" borderId="49" applyNumberForma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112" fillId="58" borderId="48" applyNumberFormat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131" fillId="86" borderId="49" applyNumberForma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22" fillId="88" borderId="51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166" fontId="9" fillId="0" borderId="0" applyFont="0" applyFill="0" applyBorder="0" applyAlignment="0" applyProtection="0"/>
    <xf numFmtId="0" fontId="134" fillId="0" borderId="50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44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22" fillId="58" borderId="49" applyNumberForma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112" fillId="58" borderId="48" applyNumberFormat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131" fillId="86" borderId="49" applyNumberForma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22" fillId="88" borderId="51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134" fillId="0" borderId="50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4" fillId="0" borderId="50" applyNumberFormat="0" applyFill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88" borderId="51" applyNumberFormat="0" applyFont="0" applyAlignment="0" applyProtection="0"/>
    <xf numFmtId="0" fontId="131" fillId="86" borderId="49" applyNumberFormat="0" applyAlignment="0" applyProtection="0"/>
    <xf numFmtId="0" fontId="112" fillId="58" borderId="48" applyNumberFormat="0" applyAlignment="0" applyProtection="0"/>
    <xf numFmtId="0" fontId="122" fillId="58" borderId="49" applyNumberFormat="0" applyAlignment="0" applyProtection="0"/>
    <xf numFmtId="0" fontId="122" fillId="58" borderId="49" applyNumberFormat="0" applyAlignment="0" applyProtection="0"/>
    <xf numFmtId="0" fontId="134" fillId="0" borderId="50" applyNumberFormat="0" applyFill="0" applyAlignment="0" applyProtection="0"/>
    <xf numFmtId="0" fontId="112" fillId="58" borderId="48" applyNumberFormat="0" applyAlignment="0" applyProtection="0"/>
    <xf numFmtId="44" fontId="9" fillId="0" borderId="0" applyFont="0" applyFill="0" applyBorder="0" applyAlignment="0" applyProtection="0"/>
    <xf numFmtId="0" fontId="131" fillId="86" borderId="49" applyNumberFormat="0" applyAlignment="0" applyProtection="0"/>
    <xf numFmtId="0" fontId="22" fillId="88" borderId="51" applyNumberFormat="0" applyFont="0" applyAlignment="0" applyProtection="0"/>
    <xf numFmtId="0" fontId="22" fillId="88" borderId="51" applyNumberFormat="0" applyFont="0" applyAlignment="0" applyProtection="0"/>
    <xf numFmtId="0" fontId="134" fillId="0" borderId="50" applyNumberFormat="0" applyFill="0" applyAlignment="0" applyProtection="0"/>
    <xf numFmtId="44" fontId="9" fillId="0" borderId="0" applyFont="0" applyFill="0" applyBorder="0" applyAlignment="0" applyProtection="0"/>
    <xf numFmtId="0" fontId="131" fillId="86" borderId="49" applyNumberFormat="0" applyAlignment="0" applyProtection="0"/>
    <xf numFmtId="0" fontId="112" fillId="58" borderId="48" applyNumberFormat="0" applyAlignment="0" applyProtection="0"/>
    <xf numFmtId="0" fontId="122" fillId="58" borderId="49" applyNumberFormat="0" applyAlignment="0" applyProtection="0"/>
    <xf numFmtId="0" fontId="122" fillId="58" borderId="49" applyNumberFormat="0" applyAlignment="0" applyProtection="0"/>
    <xf numFmtId="0" fontId="112" fillId="58" borderId="48" applyNumberFormat="0" applyAlignment="0" applyProtection="0"/>
    <xf numFmtId="0" fontId="131" fillId="86" borderId="49" applyNumberFormat="0" applyAlignment="0" applyProtection="0"/>
    <xf numFmtId="0" fontId="22" fillId="88" borderId="51" applyNumberFormat="0" applyFont="0" applyAlignment="0" applyProtection="0"/>
    <xf numFmtId="0" fontId="134" fillId="0" borderId="50" applyNumberFormat="0" applyFill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46" borderId="0" applyNumberFormat="0" applyBorder="0" applyAlignment="0" applyProtection="0"/>
    <xf numFmtId="43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55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46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0" borderId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0" borderId="0"/>
    <xf numFmtId="0" fontId="9" fillId="39" borderId="0" applyNumberFormat="0" applyBorder="0" applyAlignment="0" applyProtection="0"/>
    <xf numFmtId="0" fontId="9" fillId="55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62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62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0" borderId="22" applyNumberFormat="0" applyFont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47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5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1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0" borderId="22" applyNumberFormat="0" applyFont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4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22" applyNumberFormat="0" applyFont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40" borderId="22" applyNumberFormat="0" applyFont="0" applyAlignment="0" applyProtection="0"/>
    <xf numFmtId="0" fontId="9" fillId="0" borderId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0" fontId="9" fillId="40" borderId="22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46" borderId="0" applyNumberFormat="0" applyBorder="0" applyAlignment="0" applyProtection="0"/>
    <xf numFmtId="43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6" borderId="0" applyNumberFormat="0" applyBorder="0" applyAlignment="0" applyProtection="0"/>
    <xf numFmtId="44" fontId="8" fillId="0" borderId="0" applyFont="0" applyFill="0" applyBorder="0" applyAlignment="0" applyProtection="0"/>
    <xf numFmtId="0" fontId="8" fillId="40" borderId="22" applyNumberFormat="0" applyFont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51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62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62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0" borderId="22" applyNumberFormat="0" applyFont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22" applyNumberFormat="0" applyFont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22" applyNumberFormat="0" applyFont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22" applyNumberFormat="0" applyFont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0" borderId="22" applyNumberFormat="0" applyFont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0" fontId="8" fillId="0" borderId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6" borderId="0" applyNumberFormat="0" applyBorder="0" applyAlignment="0" applyProtection="0"/>
    <xf numFmtId="43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6" borderId="0" applyNumberFormat="0" applyBorder="0" applyAlignment="0" applyProtection="0"/>
    <xf numFmtId="44" fontId="8" fillId="0" borderId="0" applyFont="0" applyFill="0" applyBorder="0" applyAlignment="0" applyProtection="0"/>
    <xf numFmtId="0" fontId="8" fillId="40" borderId="22" applyNumberFormat="0" applyFont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51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62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62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0" borderId="22" applyNumberFormat="0" applyFont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22" applyNumberFormat="0" applyFont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22" applyNumberFormat="0" applyFont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22" applyNumberFormat="0" applyFont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0" fontId="8" fillId="0" borderId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6" borderId="0" applyNumberFormat="0" applyBorder="0" applyAlignment="0" applyProtection="0"/>
    <xf numFmtId="43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6" borderId="0" applyNumberFormat="0" applyBorder="0" applyAlignment="0" applyProtection="0"/>
    <xf numFmtId="44" fontId="8" fillId="0" borderId="0" applyFont="0" applyFill="0" applyBorder="0" applyAlignment="0" applyProtection="0"/>
    <xf numFmtId="0" fontId="8" fillId="40" borderId="22" applyNumberFormat="0" applyFont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44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51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62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62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0" borderId="22" applyNumberFormat="0" applyFont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22" applyNumberFormat="0" applyFont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22" applyNumberFormat="0" applyFont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22" applyNumberFormat="0" applyFont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0" fontId="8" fillId="0" borderId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46" borderId="0" applyNumberFormat="0" applyBorder="0" applyAlignment="0" applyProtection="0"/>
    <xf numFmtId="43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6" borderId="0" applyNumberFormat="0" applyBorder="0" applyAlignment="0" applyProtection="0"/>
    <xf numFmtId="44" fontId="8" fillId="0" borderId="0" applyFont="0" applyFill="0" applyBorder="0" applyAlignment="0" applyProtection="0"/>
    <xf numFmtId="0" fontId="8" fillId="40" borderId="22" applyNumberFormat="0" applyFont="0" applyAlignment="0" applyProtection="0"/>
    <xf numFmtId="0" fontId="8" fillId="0" borderId="0"/>
    <xf numFmtId="0" fontId="8" fillId="0" borderId="0"/>
    <xf numFmtId="0" fontId="8" fillId="5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4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51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6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62" borderId="0" applyNumberFormat="0" applyBorder="0" applyAlignment="0" applyProtection="0"/>
    <xf numFmtId="0" fontId="8" fillId="48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46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0" borderId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0" borderId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62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62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47" borderId="0" applyNumberFormat="0" applyBorder="0" applyAlignment="0" applyProtection="0"/>
    <xf numFmtId="0" fontId="8" fillId="4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0" borderId="22" applyNumberFormat="0" applyFont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7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5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15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0" borderId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4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22" applyNumberFormat="0" applyFont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22" applyNumberFormat="0" applyFont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22" applyNumberFormat="0" applyFont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0" borderId="22" applyNumberFormat="0" applyFont="0" applyAlignment="0" applyProtection="0"/>
    <xf numFmtId="0" fontId="8" fillId="0" borderId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0" fontId="8" fillId="40" borderId="22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78" fillId="0" borderId="0" applyFont="0" applyFill="0" applyBorder="0" applyAlignment="0" applyProtection="0"/>
  </cellStyleXfs>
  <cellXfs count="955">
    <xf numFmtId="0" fontId="0" fillId="0" borderId="0" xfId="0"/>
    <xf numFmtId="0" fontId="0" fillId="0" borderId="0" xfId="0" applyProtection="1">
      <protection locked="0"/>
    </xf>
    <xf numFmtId="0" fontId="22" fillId="0" borderId="0" xfId="528" applyAlignment="1" applyProtection="1">
      <alignment vertical="center"/>
      <protection locked="0"/>
    </xf>
    <xf numFmtId="169" fontId="24" fillId="0" borderId="0" xfId="503" applyNumberFormat="1" applyFont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28" fillId="8" borderId="1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0" xfId="0" applyFont="1" applyBorder="1" applyProtection="1">
      <protection locked="0"/>
    </xf>
    <xf numFmtId="0" fontId="33" fillId="0" borderId="0" xfId="528" applyFont="1" applyAlignment="1" applyProtection="1">
      <alignment vertical="center"/>
      <protection locked="0"/>
    </xf>
    <xf numFmtId="0" fontId="36" fillId="0" borderId="0" xfId="0" applyFont="1" applyBorder="1" applyProtection="1">
      <protection locked="0"/>
    </xf>
    <xf numFmtId="0" fontId="35" fillId="0" borderId="0" xfId="0" applyFont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/>
      <protection locked="0"/>
    </xf>
    <xf numFmtId="43" fontId="37" fillId="11" borderId="1" xfId="3" applyFont="1" applyFill="1" applyBorder="1" applyAlignment="1" applyProtection="1">
      <alignment vertical="center" wrapText="1"/>
      <protection locked="0"/>
    </xf>
    <xf numFmtId="44" fontId="37" fillId="11" borderId="1" xfId="10" applyFont="1" applyFill="1" applyBorder="1" applyAlignment="1" applyProtection="1">
      <alignment vertical="center"/>
      <protection locked="0"/>
    </xf>
    <xf numFmtId="44" fontId="38" fillId="12" borderId="1" xfId="10" applyFont="1" applyFill="1" applyBorder="1" applyAlignment="1" applyProtection="1"/>
    <xf numFmtId="0" fontId="38" fillId="0" borderId="0" xfId="0" applyFont="1" applyBorder="1" applyProtection="1">
      <protection locked="0"/>
    </xf>
    <xf numFmtId="44" fontId="37" fillId="11" borderId="1" xfId="10" applyFont="1" applyFill="1" applyBorder="1" applyAlignment="1" applyProtection="1">
      <protection locked="0"/>
    </xf>
    <xf numFmtId="44" fontId="36" fillId="0" borderId="0" xfId="10" applyFont="1" applyBorder="1" applyAlignment="1" applyProtection="1">
      <protection locked="0"/>
    </xf>
    <xf numFmtId="0" fontId="35" fillId="0" borderId="0" xfId="0" applyFont="1" applyBorder="1" applyProtection="1"/>
    <xf numFmtId="0" fontId="36" fillId="0" borderId="0" xfId="0" applyFont="1" applyBorder="1" applyProtection="1"/>
    <xf numFmtId="44" fontId="36" fillId="0" borderId="1" xfId="10" applyFont="1" applyFill="1" applyBorder="1" applyAlignment="1" applyProtection="1"/>
    <xf numFmtId="44" fontId="38" fillId="12" borderId="7" xfId="10" applyFont="1" applyFill="1" applyBorder="1" applyAlignment="1" applyProtection="1"/>
    <xf numFmtId="0" fontId="38" fillId="0" borderId="0" xfId="0" applyFont="1" applyBorder="1" applyAlignment="1" applyProtection="1"/>
    <xf numFmtId="0" fontId="36" fillId="0" borderId="0" xfId="0" applyFont="1" applyBorder="1" applyAlignment="1" applyProtection="1"/>
    <xf numFmtId="44" fontId="36" fillId="14" borderId="1" xfId="10" applyFont="1" applyFill="1" applyBorder="1" applyAlignment="1" applyProtection="1"/>
    <xf numFmtId="170" fontId="36" fillId="15" borderId="1" xfId="0" applyNumberFormat="1" applyFont="1" applyFill="1" applyBorder="1" applyProtection="1"/>
    <xf numFmtId="44" fontId="36" fillId="15" borderId="1" xfId="10" applyFont="1" applyFill="1" applyBorder="1" applyAlignment="1" applyProtection="1"/>
    <xf numFmtId="0" fontId="39" fillId="0" borderId="0" xfId="0" applyFont="1" applyFill="1" applyBorder="1" applyAlignment="1" applyProtection="1">
      <alignment horizontal="center"/>
      <protection locked="0"/>
    </xf>
    <xf numFmtId="170" fontId="35" fillId="16" borderId="1" xfId="0" applyNumberFormat="1" applyFont="1" applyFill="1" applyBorder="1" applyProtection="1"/>
    <xf numFmtId="0" fontId="34" fillId="13" borderId="1" xfId="0" applyFont="1" applyFill="1" applyBorder="1" applyAlignment="1" applyProtection="1">
      <alignment horizontal="center" vertical="center"/>
    </xf>
    <xf numFmtId="44" fontId="34" fillId="13" borderId="1" xfId="10" applyFont="1" applyFill="1" applyBorder="1" applyAlignment="1" applyProtection="1">
      <alignment vertical="center"/>
    </xf>
    <xf numFmtId="0" fontId="36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3" fontId="36" fillId="0" borderId="1" xfId="3" applyFont="1" applyFill="1" applyBorder="1" applyAlignment="1" applyProtection="1">
      <alignment horizontal="right"/>
      <protection locked="0"/>
    </xf>
    <xf numFmtId="44" fontId="37" fillId="13" borderId="1" xfId="10" applyFont="1" applyFill="1" applyBorder="1" applyAlignment="1" applyProtection="1">
      <alignment horizontal="center"/>
    </xf>
    <xf numFmtId="0" fontId="37" fillId="13" borderId="1" xfId="0" applyFont="1" applyFill="1" applyBorder="1" applyAlignment="1" applyProtection="1">
      <alignment horizontal="center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13" borderId="1" xfId="0" applyFont="1" applyFill="1" applyBorder="1" applyAlignment="1" applyProtection="1">
      <alignment horizontal="left"/>
    </xf>
    <xf numFmtId="4" fontId="40" fillId="13" borderId="1" xfId="0" applyNumberFormat="1" applyFont="1" applyFill="1" applyBorder="1" applyAlignment="1" applyProtection="1">
      <alignment horizontal="right"/>
    </xf>
    <xf numFmtId="0" fontId="34" fillId="13" borderId="1" xfId="0" applyFont="1" applyFill="1" applyBorder="1" applyAlignment="1" applyProtection="1">
      <alignment horizontal="center"/>
    </xf>
    <xf numFmtId="44" fontId="36" fillId="12" borderId="1" xfId="10" applyFont="1" applyFill="1" applyBorder="1" applyAlignment="1" applyProtection="1"/>
    <xf numFmtId="44" fontId="37" fillId="17" borderId="2" xfId="10" applyFont="1" applyFill="1" applyBorder="1" applyAlignment="1" applyProtection="1">
      <alignment wrapText="1"/>
    </xf>
    <xf numFmtId="0" fontId="35" fillId="0" borderId="0" xfId="0" applyFont="1" applyBorder="1" applyProtection="1">
      <protection locked="0"/>
    </xf>
    <xf numFmtId="44" fontId="35" fillId="0" borderId="0" xfId="10" applyFont="1" applyBorder="1" applyAlignment="1" applyProtection="1"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5" fillId="18" borderId="1" xfId="0" applyFont="1" applyFill="1" applyBorder="1" applyAlignment="1" applyProtection="1">
      <alignment horizontal="center"/>
    </xf>
    <xf numFmtId="0" fontId="36" fillId="0" borderId="0" xfId="0" applyFont="1" applyFill="1" applyBorder="1" applyProtection="1">
      <protection locked="0"/>
    </xf>
    <xf numFmtId="0" fontId="41" fillId="19" borderId="1" xfId="0" applyFont="1" applyFill="1" applyBorder="1" applyAlignment="1" applyProtection="1">
      <alignment wrapText="1"/>
    </xf>
    <xf numFmtId="44" fontId="41" fillId="19" borderId="1" xfId="10" applyFont="1" applyFill="1" applyBorder="1" applyAlignment="1" applyProtection="1"/>
    <xf numFmtId="0" fontId="35" fillId="0" borderId="0" xfId="0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Protection="1">
      <protection locked="0"/>
    </xf>
    <xf numFmtId="4" fontId="36" fillId="0" borderId="0" xfId="0" applyNumberFormat="1" applyFont="1" applyFill="1" applyBorder="1" applyProtection="1">
      <protection locked="0"/>
    </xf>
    <xf numFmtId="4" fontId="36" fillId="0" borderId="0" xfId="0" applyNumberFormat="1" applyFont="1" applyBorder="1" applyProtection="1">
      <protection locked="0"/>
    </xf>
    <xf numFmtId="0" fontId="137" fillId="0" borderId="0" xfId="233" applyProtection="1">
      <protection locked="0"/>
    </xf>
    <xf numFmtId="169" fontId="23" fillId="0" borderId="0" xfId="503" applyNumberFormat="1" applyFont="1" applyBorder="1" applyAlignment="1" applyProtection="1">
      <alignment horizontal="center" vertical="center"/>
      <protection locked="0"/>
    </xf>
    <xf numFmtId="169" fontId="42" fillId="0" borderId="0" xfId="503" applyNumberFormat="1" applyFont="1" applyBorder="1" applyAlignment="1" applyProtection="1">
      <alignment horizontal="center" vertical="center"/>
      <protection locked="0"/>
    </xf>
    <xf numFmtId="0" fontId="43" fillId="0" borderId="0" xfId="533" applyFont="1" applyBorder="1" applyProtection="1">
      <protection locked="0"/>
    </xf>
    <xf numFmtId="0" fontId="44" fillId="0" borderId="0" xfId="533" applyFont="1" applyBorder="1" applyProtection="1">
      <protection locked="0"/>
    </xf>
    <xf numFmtId="0" fontId="49" fillId="20" borderId="0" xfId="533" applyNumberFormat="1" applyFont="1" applyFill="1" applyBorder="1" applyAlignment="1" applyProtection="1">
      <alignment horizontal="center"/>
      <protection locked="0"/>
    </xf>
    <xf numFmtId="169" fontId="24" fillId="0" borderId="0" xfId="503" applyNumberFormat="1" applyFont="1" applyBorder="1" applyAlignment="1" applyProtection="1">
      <alignment vertical="center"/>
      <protection locked="0"/>
    </xf>
    <xf numFmtId="169" fontId="23" fillId="0" borderId="0" xfId="503" applyNumberFormat="1" applyFont="1" applyBorder="1" applyAlignment="1" applyProtection="1">
      <alignment vertical="center"/>
      <protection locked="0"/>
    </xf>
    <xf numFmtId="0" fontId="50" fillId="20" borderId="0" xfId="533" applyNumberFormat="1" applyFont="1" applyFill="1" applyBorder="1" applyAlignment="1" applyProtection="1">
      <alignment vertical="center"/>
      <protection locked="0"/>
    </xf>
    <xf numFmtId="0" fontId="42" fillId="0" borderId="0" xfId="533" applyNumberFormat="1" applyFont="1" applyBorder="1" applyAlignment="1" applyProtection="1">
      <alignment vertical="center"/>
      <protection locked="0"/>
    </xf>
    <xf numFmtId="17" fontId="42" fillId="23" borderId="1" xfId="533" applyNumberFormat="1" applyFont="1" applyFill="1" applyBorder="1" applyAlignment="1" applyProtection="1">
      <alignment horizontal="center" vertical="center" wrapText="1"/>
    </xf>
    <xf numFmtId="0" fontId="28" fillId="0" borderId="1" xfId="533" applyFont="1" applyBorder="1" applyAlignment="1" applyProtection="1">
      <alignment vertical="center"/>
    </xf>
    <xf numFmtId="0" fontId="42" fillId="0" borderId="1" xfId="533" applyNumberFormat="1" applyFont="1" applyBorder="1" applyAlignment="1" applyProtection="1">
      <alignment horizontal="center" vertical="center"/>
      <protection locked="0"/>
    </xf>
    <xf numFmtId="0" fontId="28" fillId="0" borderId="1" xfId="533" applyFont="1" applyBorder="1" applyAlignment="1" applyProtection="1">
      <alignment vertical="center" wrapText="1"/>
    </xf>
    <xf numFmtId="0" fontId="42" fillId="23" borderId="1" xfId="533" applyNumberFormat="1" applyFont="1" applyFill="1" applyBorder="1" applyAlignment="1" applyProtection="1">
      <alignment horizontal="center" vertical="center"/>
    </xf>
    <xf numFmtId="0" fontId="42" fillId="26" borderId="1" xfId="533" applyNumberFormat="1" applyFont="1" applyFill="1" applyBorder="1" applyAlignment="1" applyProtection="1">
      <alignment horizontal="center" vertical="center"/>
      <protection locked="0"/>
    </xf>
    <xf numFmtId="0" fontId="29" fillId="27" borderId="1" xfId="533" applyNumberFormat="1" applyFont="1" applyFill="1" applyBorder="1" applyAlignment="1" applyProtection="1">
      <alignment horizontal="center" vertical="center"/>
    </xf>
    <xf numFmtId="0" fontId="54" fillId="0" borderId="11" xfId="533" applyFont="1" applyBorder="1" applyAlignment="1" applyProtection="1">
      <alignment horizontal="center" wrapText="1"/>
      <protection locked="0"/>
    </xf>
    <xf numFmtId="0" fontId="55" fillId="0" borderId="0" xfId="533" applyFont="1" applyBorder="1" applyProtection="1">
      <protection locked="0"/>
    </xf>
    <xf numFmtId="0" fontId="56" fillId="0" borderId="0" xfId="533" applyFont="1" applyBorder="1" applyProtection="1">
      <protection locked="0"/>
    </xf>
    <xf numFmtId="0" fontId="57" fillId="0" borderId="0" xfId="533" applyFont="1" applyBorder="1" applyAlignment="1" applyProtection="1">
      <alignment horizontal="center"/>
      <protection locked="0"/>
    </xf>
    <xf numFmtId="0" fontId="56" fillId="0" borderId="0" xfId="533" applyFont="1" applyBorder="1" applyAlignment="1" applyProtection="1">
      <alignment horizontal="right"/>
      <protection locked="0"/>
    </xf>
    <xf numFmtId="0" fontId="58" fillId="0" borderId="11" xfId="533" applyFont="1" applyBorder="1" applyAlignment="1" applyProtection="1">
      <alignment horizontal="right"/>
      <protection locked="0"/>
    </xf>
    <xf numFmtId="0" fontId="58" fillId="0" borderId="11" xfId="533" applyFont="1" applyBorder="1" applyAlignment="1" applyProtection="1">
      <alignment horizontal="center"/>
      <protection locked="0"/>
    </xf>
    <xf numFmtId="0" fontId="58" fillId="0" borderId="11" xfId="533" applyFont="1" applyBorder="1" applyAlignment="1" applyProtection="1">
      <alignment horizontal="center"/>
    </xf>
    <xf numFmtId="0" fontId="58" fillId="0" borderId="11" xfId="533" applyFont="1" applyBorder="1" applyAlignment="1" applyProtection="1">
      <alignment horizontal="left"/>
      <protection locked="0"/>
    </xf>
    <xf numFmtId="0" fontId="58" fillId="0" borderId="0" xfId="533" applyFont="1" applyBorder="1" applyAlignment="1" applyProtection="1">
      <protection locked="0"/>
    </xf>
    <xf numFmtId="0" fontId="58" fillId="0" borderId="0" xfId="533" applyFont="1" applyBorder="1" applyAlignment="1" applyProtection="1"/>
    <xf numFmtId="0" fontId="58" fillId="0" borderId="14" xfId="533" applyFont="1" applyBorder="1" applyAlignment="1" applyProtection="1">
      <protection locked="0"/>
    </xf>
    <xf numFmtId="0" fontId="58" fillId="0" borderId="0" xfId="533" applyFont="1" applyBorder="1" applyProtection="1">
      <protection locked="0"/>
    </xf>
    <xf numFmtId="169" fontId="56" fillId="0" borderId="0" xfId="533" applyNumberFormat="1" applyFont="1" applyBorder="1" applyAlignment="1" applyProtection="1">
      <alignment vertical="center"/>
    </xf>
    <xf numFmtId="169" fontId="56" fillId="0" borderId="0" xfId="533" applyNumberFormat="1" applyFont="1" applyBorder="1" applyAlignment="1" applyProtection="1">
      <alignment vertical="center"/>
      <protection locked="0"/>
    </xf>
    <xf numFmtId="0" fontId="59" fillId="0" borderId="0" xfId="533" applyFont="1" applyBorder="1" applyAlignment="1" applyProtection="1">
      <alignment horizontal="right"/>
      <protection locked="0"/>
    </xf>
    <xf numFmtId="0" fontId="60" fillId="0" borderId="0" xfId="533" applyFont="1" applyBorder="1" applyProtection="1">
      <protection locked="0"/>
    </xf>
    <xf numFmtId="172" fontId="60" fillId="0" borderId="0" xfId="533" applyNumberFormat="1" applyFont="1" applyBorder="1" applyProtection="1">
      <protection locked="0"/>
    </xf>
    <xf numFmtId="0" fontId="61" fillId="0" borderId="0" xfId="533" applyFont="1" applyBorder="1" applyProtection="1">
      <protection locked="0"/>
    </xf>
    <xf numFmtId="49" fontId="52" fillId="0" borderId="0" xfId="533" applyNumberFormat="1" applyFont="1" applyBorder="1" applyAlignment="1" applyProtection="1">
      <alignment horizontal="center" vertical="center"/>
      <protection locked="0"/>
    </xf>
    <xf numFmtId="0" fontId="22" fillId="0" borderId="0" xfId="528" applyFill="1" applyAlignment="1" applyProtection="1">
      <alignment vertical="center"/>
      <protection locked="0"/>
    </xf>
    <xf numFmtId="0" fontId="40" fillId="28" borderId="1" xfId="533" applyFont="1" applyFill="1" applyBorder="1" applyAlignment="1" applyProtection="1">
      <alignment horizontal="center" vertical="center" wrapText="1"/>
    </xf>
    <xf numFmtId="0" fontId="63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2" fillId="0" borderId="0" xfId="528" applyFill="1" applyAlignment="1" applyProtection="1">
      <alignment horizontal="center" vertical="center"/>
      <protection locked="0"/>
    </xf>
    <xf numFmtId="49" fontId="64" fillId="0" borderId="1" xfId="528" applyNumberFormat="1" applyFont="1" applyFill="1" applyBorder="1" applyAlignment="1" applyProtection="1">
      <alignment horizontal="center" vertical="center" wrapText="1"/>
    </xf>
    <xf numFmtId="49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75" fillId="30" borderId="1" xfId="478" applyNumberFormat="1" applyFont="1" applyFill="1" applyBorder="1" applyAlignment="1" applyProtection="1">
      <alignment horizontal="center" vertical="center" wrapText="1"/>
    </xf>
    <xf numFmtId="4" fontId="76" fillId="30" borderId="1" xfId="3" applyNumberFormat="1" applyFont="1" applyFill="1" applyBorder="1" applyAlignment="1" applyProtection="1">
      <alignment horizontal="center" vertical="center"/>
    </xf>
    <xf numFmtId="0" fontId="77" fillId="0" borderId="1" xfId="0" applyFont="1" applyBorder="1" applyAlignment="1" applyProtection="1">
      <alignment vertical="center" wrapText="1"/>
      <protection locked="0"/>
    </xf>
    <xf numFmtId="4" fontId="78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2" fillId="30" borderId="1" xfId="478" applyNumberFormat="1" applyFont="1" applyFill="1" applyBorder="1" applyAlignment="1" applyProtection="1">
      <alignment horizontal="left" vertical="center" wrapText="1"/>
    </xf>
    <xf numFmtId="4" fontId="79" fillId="31" borderId="1" xfId="3" applyNumberFormat="1" applyFont="1" applyFill="1" applyBorder="1" applyAlignment="1" applyProtection="1">
      <alignment vertical="center"/>
    </xf>
    <xf numFmtId="43" fontId="80" fillId="13" borderId="1" xfId="3" applyFont="1" applyFill="1" applyBorder="1" applyProtection="1"/>
    <xf numFmtId="4" fontId="74" fillId="29" borderId="1" xfId="3" applyNumberFormat="1" applyFont="1" applyFill="1" applyBorder="1" applyAlignment="1" applyProtection="1">
      <alignment horizontal="right" vertical="center"/>
    </xf>
    <xf numFmtId="0" fontId="82" fillId="0" borderId="0" xfId="507" applyProtection="1">
      <protection locked="0"/>
    </xf>
    <xf numFmtId="169" fontId="42" fillId="0" borderId="0" xfId="503" applyNumberFormat="1" applyFont="1" applyBorder="1" applyAlignment="1" applyProtection="1">
      <alignment vertical="center"/>
      <protection locked="0"/>
    </xf>
    <xf numFmtId="0" fontId="84" fillId="0" borderId="0" xfId="507" applyFont="1" applyBorder="1" applyAlignment="1" applyProtection="1">
      <alignment horizontal="center" vertical="center" wrapText="1"/>
      <protection locked="0"/>
    </xf>
    <xf numFmtId="0" fontId="85" fillId="0" borderId="0" xfId="507" applyFont="1" applyBorder="1" applyProtection="1">
      <protection locked="0"/>
    </xf>
    <xf numFmtId="0" fontId="82" fillId="0" borderId="0" xfId="507" applyBorder="1" applyProtection="1">
      <protection locked="0"/>
    </xf>
    <xf numFmtId="0" fontId="84" fillId="0" borderId="0" xfId="507" applyFont="1" applyAlignment="1" applyProtection="1">
      <alignment horizontal="center"/>
      <protection locked="0"/>
    </xf>
    <xf numFmtId="44" fontId="88" fillId="13" borderId="1" xfId="10" applyFont="1" applyFill="1" applyBorder="1" applyAlignment="1" applyProtection="1">
      <protection locked="0"/>
    </xf>
    <xf numFmtId="0" fontId="89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88" fillId="13" borderId="1" xfId="0" applyFont="1" applyFill="1" applyBorder="1" applyProtection="1"/>
    <xf numFmtId="173" fontId="88" fillId="13" borderId="1" xfId="0" applyNumberFormat="1" applyFont="1" applyFill="1" applyBorder="1" applyProtection="1"/>
    <xf numFmtId="44" fontId="88" fillId="13" borderId="1" xfId="10" applyFont="1" applyFill="1" applyBorder="1" applyAlignment="1" applyProtection="1"/>
    <xf numFmtId="0" fontId="88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87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91" fillId="0" borderId="0" xfId="0" applyFont="1" applyProtection="1">
      <protection locked="0"/>
    </xf>
    <xf numFmtId="0" fontId="87" fillId="0" borderId="0" xfId="0" applyFont="1" applyFill="1" applyBorder="1" applyAlignment="1" applyProtection="1">
      <alignment horizontal="center" wrapText="1"/>
    </xf>
    <xf numFmtId="44" fontId="92" fillId="0" borderId="1" xfId="0" applyNumberFormat="1" applyFont="1" applyFill="1" applyBorder="1" applyProtection="1">
      <protection locked="0"/>
    </xf>
    <xf numFmtId="44" fontId="92" fillId="0" borderId="0" xfId="0" applyNumberFormat="1" applyFont="1" applyFill="1" applyBorder="1" applyProtection="1">
      <protection locked="0"/>
    </xf>
    <xf numFmtId="44" fontId="92" fillId="0" borderId="1" xfId="0" applyNumberFormat="1" applyFont="1" applyFill="1" applyBorder="1" applyProtection="1"/>
    <xf numFmtId="44" fontId="92" fillId="0" borderId="0" xfId="0" applyNumberFormat="1" applyFont="1" applyFill="1" applyBorder="1" applyProtection="1"/>
    <xf numFmtId="44" fontId="87" fillId="13" borderId="1" xfId="0" applyNumberFormat="1" applyFont="1" applyFill="1" applyBorder="1" applyProtection="1"/>
    <xf numFmtId="44" fontId="87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4" fillId="0" borderId="0" xfId="510" applyProtection="1">
      <protection locked="0"/>
    </xf>
    <xf numFmtId="0" fontId="64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53" fillId="21" borderId="2" xfId="503" applyFont="1" applyFill="1" applyBorder="1" applyAlignment="1" applyProtection="1">
      <alignment vertical="center" wrapText="1"/>
    </xf>
    <xf numFmtId="169" fontId="94" fillId="31" borderId="1" xfId="503" applyNumberFormat="1" applyFont="1" applyFill="1" applyBorder="1" applyAlignment="1" applyProtection="1">
      <alignment horizontal="center" vertical="center"/>
      <protection locked="0"/>
    </xf>
    <xf numFmtId="0" fontId="85" fillId="0" borderId="0" xfId="503" applyFont="1" applyAlignment="1" applyProtection="1">
      <alignment vertical="center"/>
      <protection locked="0"/>
    </xf>
    <xf numFmtId="169" fontId="93" fillId="0" borderId="3" xfId="503" applyNumberFormat="1" applyFont="1" applyBorder="1" applyAlignment="1" applyProtection="1">
      <alignment vertical="center" wrapText="1"/>
      <protection locked="0"/>
    </xf>
    <xf numFmtId="169" fontId="93" fillId="0" borderId="4" xfId="503" applyNumberFormat="1" applyFont="1" applyBorder="1" applyAlignment="1" applyProtection="1">
      <alignment vertical="center" wrapText="1"/>
      <protection locked="0"/>
    </xf>
    <xf numFmtId="0" fontId="85" fillId="0" borderId="0" xfId="503" applyFont="1" applyBorder="1" applyAlignment="1" applyProtection="1">
      <alignment vertical="center"/>
      <protection locked="0"/>
    </xf>
    <xf numFmtId="169" fontId="85" fillId="0" borderId="0" xfId="503" applyNumberFormat="1" applyFont="1" applyAlignment="1" applyProtection="1">
      <alignment vertical="center"/>
      <protection locked="0"/>
    </xf>
    <xf numFmtId="171" fontId="68" fillId="0" borderId="0" xfId="533" applyNumberFormat="1" applyFont="1" applyFill="1" applyBorder="1" applyAlignment="1" applyProtection="1">
      <alignment horizontal="center" vertical="center"/>
      <protection locked="0"/>
    </xf>
    <xf numFmtId="169" fontId="97" fillId="0" borderId="0" xfId="503" applyNumberFormat="1" applyFont="1" applyBorder="1" applyAlignment="1" applyProtection="1">
      <alignment horizontal="left" vertical="center"/>
      <protection locked="0"/>
    </xf>
    <xf numFmtId="169" fontId="97" fillId="0" borderId="17" xfId="503" applyNumberFormat="1" applyFont="1" applyBorder="1" applyAlignment="1" applyProtection="1">
      <alignment vertical="center"/>
      <protection locked="0"/>
    </xf>
    <xf numFmtId="0" fontId="85" fillId="20" borderId="0" xfId="503" applyFont="1" applyFill="1" applyAlignment="1" applyProtection="1">
      <alignment vertical="center"/>
      <protection locked="0"/>
    </xf>
    <xf numFmtId="169" fontId="85" fillId="20" borderId="0" xfId="503" applyNumberFormat="1" applyFont="1" applyFill="1" applyAlignment="1" applyProtection="1">
      <alignment vertical="center"/>
      <protection locked="0"/>
    </xf>
    <xf numFmtId="0" fontId="64" fillId="0" borderId="19" xfId="503" applyBorder="1" applyAlignment="1" applyProtection="1">
      <alignment vertical="center"/>
    </xf>
    <xf numFmtId="0" fontId="85" fillId="0" borderId="19" xfId="503" applyFont="1" applyBorder="1" applyAlignment="1" applyProtection="1">
      <alignment horizontal="right" vertical="center"/>
    </xf>
    <xf numFmtId="0" fontId="85" fillId="0" borderId="0" xfId="503" applyFont="1" applyBorder="1" applyAlignment="1" applyProtection="1">
      <alignment horizontal="center" vertical="center"/>
    </xf>
    <xf numFmtId="0" fontId="84" fillId="0" borderId="0" xfId="503" applyFont="1" applyAlignment="1" applyProtection="1">
      <alignment vertical="center"/>
      <protection locked="0"/>
    </xf>
    <xf numFmtId="0" fontId="84" fillId="0" borderId="9" xfId="503" applyFont="1" applyBorder="1" applyAlignment="1" applyProtection="1">
      <alignment horizontal="center" vertical="top"/>
    </xf>
    <xf numFmtId="169" fontId="84" fillId="20" borderId="21" xfId="503" applyNumberFormat="1" applyFont="1" applyFill="1" applyBorder="1" applyAlignment="1" applyProtection="1">
      <alignment horizontal="left" vertical="center"/>
    </xf>
    <xf numFmtId="169" fontId="84" fillId="20" borderId="19" xfId="503" applyNumberFormat="1" applyFont="1" applyFill="1" applyBorder="1" applyAlignment="1" applyProtection="1">
      <alignment horizontal="left" vertical="center"/>
    </xf>
    <xf numFmtId="0" fontId="84" fillId="0" borderId="0" xfId="503" applyFont="1" applyAlignment="1" applyProtection="1">
      <alignment horizontal="center" vertical="center"/>
      <protection locked="0"/>
    </xf>
    <xf numFmtId="0" fontId="103" fillId="0" borderId="15" xfId="503" applyFont="1" applyBorder="1" applyAlignment="1" applyProtection="1">
      <alignment vertical="center"/>
    </xf>
    <xf numFmtId="0" fontId="64" fillId="0" borderId="17" xfId="503" applyBorder="1" applyAlignment="1" applyProtection="1">
      <alignment vertical="center"/>
      <protection locked="0"/>
    </xf>
    <xf numFmtId="0" fontId="89" fillId="0" borderId="0" xfId="503" applyFont="1" applyAlignment="1" applyProtection="1">
      <alignment vertical="center"/>
      <protection locked="0"/>
    </xf>
    <xf numFmtId="0" fontId="64" fillId="0" borderId="15" xfId="503" applyBorder="1" applyAlignment="1" applyProtection="1">
      <alignment horizontal="left" vertical="center"/>
    </xf>
    <xf numFmtId="0" fontId="64" fillId="0" borderId="0" xfId="503" applyBorder="1" applyAlignment="1" applyProtection="1">
      <alignment horizontal="left" vertical="center"/>
    </xf>
    <xf numFmtId="169" fontId="82" fillId="0" borderId="0" xfId="503" applyNumberFormat="1" applyFont="1" applyBorder="1" applyAlignment="1" applyProtection="1">
      <alignment horizontal="left" vertical="center"/>
      <protection locked="0"/>
    </xf>
    <xf numFmtId="169" fontId="82" fillId="0" borderId="17" xfId="503" applyNumberFormat="1" applyFont="1" applyBorder="1" applyAlignment="1" applyProtection="1">
      <alignment vertical="center"/>
      <protection locked="0"/>
    </xf>
    <xf numFmtId="0" fontId="103" fillId="0" borderId="15" xfId="503" applyFont="1" applyBorder="1" applyAlignment="1" applyProtection="1">
      <alignment horizontal="left" vertical="center"/>
    </xf>
    <xf numFmtId="0" fontId="84" fillId="20" borderId="15" xfId="503" applyFont="1" applyFill="1" applyBorder="1" applyAlignment="1" applyProtection="1">
      <alignment horizontal="left" vertical="center"/>
    </xf>
    <xf numFmtId="0" fontId="84" fillId="20" borderId="0" xfId="503" applyFont="1" applyFill="1" applyBorder="1" applyAlignment="1" applyProtection="1">
      <alignment horizontal="left" vertical="center"/>
    </xf>
    <xf numFmtId="169" fontId="98" fillId="20" borderId="0" xfId="503" applyNumberFormat="1" applyFont="1" applyFill="1" applyBorder="1" applyAlignment="1" applyProtection="1">
      <alignment horizontal="center" vertical="center"/>
      <protection locked="0"/>
    </xf>
    <xf numFmtId="169" fontId="98" fillId="20" borderId="17" xfId="503" applyNumberFormat="1" applyFont="1" applyFill="1" applyBorder="1" applyAlignment="1" applyProtection="1">
      <alignment horizontal="center" vertical="center"/>
      <protection locked="0"/>
    </xf>
    <xf numFmtId="0" fontId="89" fillId="0" borderId="15" xfId="503" applyFont="1" applyBorder="1" applyAlignment="1" applyProtection="1">
      <alignment horizontal="left" vertical="center"/>
    </xf>
    <xf numFmtId="0" fontId="103" fillId="0" borderId="0" xfId="503" applyFont="1" applyBorder="1" applyAlignment="1" applyProtection="1">
      <alignment horizontal="left" vertical="center"/>
    </xf>
    <xf numFmtId="169" fontId="82" fillId="0" borderId="0" xfId="503" applyNumberFormat="1" applyFont="1" applyBorder="1" applyAlignment="1" applyProtection="1">
      <alignment vertical="center"/>
      <protection locked="0"/>
    </xf>
    <xf numFmtId="0" fontId="104" fillId="0" borderId="0" xfId="503" applyFont="1" applyAlignment="1" applyProtection="1">
      <alignment vertical="center"/>
      <protection locked="0"/>
    </xf>
    <xf numFmtId="169" fontId="64" fillId="0" borderId="0" xfId="503" applyNumberFormat="1" applyAlignment="1" applyProtection="1">
      <alignment vertical="center"/>
      <protection locked="0"/>
    </xf>
    <xf numFmtId="0" fontId="84" fillId="0" borderId="0" xfId="503" applyFont="1" applyBorder="1" applyAlignment="1" applyProtection="1">
      <alignment horizontal="left" vertical="center"/>
      <protection locked="0"/>
    </xf>
    <xf numFmtId="169" fontId="98" fillId="0" borderId="0" xfId="503" applyNumberFormat="1" applyFont="1" applyBorder="1" applyAlignment="1" applyProtection="1">
      <alignment horizontal="center" vertical="center"/>
      <protection locked="0"/>
    </xf>
    <xf numFmtId="169" fontId="84" fillId="20" borderId="0" xfId="503" applyNumberFormat="1" applyFont="1" applyFill="1" applyBorder="1" applyAlignment="1" applyProtection="1">
      <alignment horizontal="left" vertical="center"/>
    </xf>
    <xf numFmtId="0" fontId="85" fillId="0" borderId="0" xfId="503" applyFont="1" applyBorder="1" applyAlignment="1" applyProtection="1">
      <alignment horizontal="right" vertical="center"/>
    </xf>
    <xf numFmtId="0" fontId="142" fillId="0" borderId="1" xfId="0" applyFont="1" applyBorder="1" applyAlignment="1" applyProtection="1">
      <alignment vertical="center" wrapText="1"/>
      <protection locked="0"/>
    </xf>
    <xf numFmtId="49" fontId="143" fillId="26" borderId="2" xfId="0" applyNumberFormat="1" applyFont="1" applyFill="1" applyBorder="1" applyAlignment="1" applyProtection="1">
      <alignment horizontal="center"/>
      <protection locked="0"/>
    </xf>
    <xf numFmtId="0" fontId="144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40" fillId="28" borderId="40" xfId="533" applyFont="1" applyFill="1" applyBorder="1" applyAlignment="1" applyProtection="1">
      <alignment horizontal="center" vertical="center" wrapText="1"/>
    </xf>
    <xf numFmtId="175" fontId="70" fillId="26" borderId="40" xfId="587" applyNumberFormat="1" applyFont="1" applyFill="1" applyBorder="1" applyAlignment="1" applyProtection="1">
      <alignment horizontal="right" vertical="center"/>
      <protection locked="0"/>
    </xf>
    <xf numFmtId="0" fontId="34" fillId="13" borderId="1" xfId="0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left"/>
      <protection locked="0"/>
    </xf>
    <xf numFmtId="0" fontId="36" fillId="0" borderId="0" xfId="0" applyFont="1" applyBorder="1" applyAlignment="1" applyProtection="1">
      <alignment horizontal="left"/>
    </xf>
    <xf numFmtId="0" fontId="152" fillId="13" borderId="41" xfId="0" applyFont="1" applyFill="1" applyBorder="1" applyAlignment="1" applyProtection="1">
      <alignment wrapText="1"/>
    </xf>
    <xf numFmtId="43" fontId="152" fillId="13" borderId="40" xfId="3" applyFont="1" applyFill="1" applyBorder="1" applyAlignment="1" applyProtection="1">
      <alignment wrapText="1"/>
      <protection locked="0"/>
    </xf>
    <xf numFmtId="0" fontId="153" fillId="89" borderId="40" xfId="0" applyFont="1" applyFill="1" applyBorder="1" applyProtection="1"/>
    <xf numFmtId="0" fontId="155" fillId="0" borderId="40" xfId="0" applyFont="1" applyBorder="1" applyAlignment="1" applyProtection="1">
      <alignment wrapText="1"/>
    </xf>
    <xf numFmtId="0" fontId="155" fillId="0" borderId="40" xfId="0" applyFont="1" applyBorder="1" applyProtection="1"/>
    <xf numFmtId="0" fontId="155" fillId="89" borderId="40" xfId="0" applyFont="1" applyFill="1" applyBorder="1" applyProtection="1"/>
    <xf numFmtId="43" fontId="155" fillId="0" borderId="40" xfId="3" applyFont="1" applyFill="1" applyBorder="1" applyAlignment="1" applyProtection="1"/>
    <xf numFmtId="43" fontId="155" fillId="0" borderId="40" xfId="3" applyFont="1" applyBorder="1" applyAlignment="1" applyProtection="1"/>
    <xf numFmtId="0" fontId="155" fillId="0" borderId="40" xfId="0" applyFont="1" applyBorder="1" applyAlignment="1" applyProtection="1"/>
    <xf numFmtId="0" fontId="36" fillId="0" borderId="40" xfId="0" applyFont="1" applyBorder="1" applyAlignment="1" applyProtection="1">
      <alignment horizontal="center"/>
      <protection locked="0"/>
    </xf>
    <xf numFmtId="0" fontId="36" fillId="0" borderId="40" xfId="0" applyFont="1" applyBorder="1" applyAlignment="1" applyProtection="1">
      <alignment horizontal="center" vertical="center"/>
      <protection locked="0"/>
    </xf>
    <xf numFmtId="43" fontId="36" fillId="0" borderId="40" xfId="3" applyFont="1" applyFill="1" applyBorder="1" applyAlignment="1" applyProtection="1">
      <alignment horizontal="right"/>
      <protection locked="0"/>
    </xf>
    <xf numFmtId="0" fontId="37" fillId="11" borderId="1" xfId="0" applyFont="1" applyFill="1" applyBorder="1" applyAlignment="1" applyProtection="1">
      <alignment vertical="center"/>
      <protection locked="0"/>
    </xf>
    <xf numFmtId="0" fontId="37" fillId="11" borderId="1" xfId="0" applyFont="1" applyFill="1" applyBorder="1" applyProtection="1">
      <protection locked="0"/>
    </xf>
    <xf numFmtId="4" fontId="37" fillId="11" borderId="1" xfId="0" applyNumberFormat="1" applyFont="1" applyFill="1" applyBorder="1" applyProtection="1">
      <protection locked="0"/>
    </xf>
    <xf numFmtId="43" fontId="154" fillId="89" borderId="40" xfId="3" applyFont="1" applyFill="1" applyBorder="1" applyAlignment="1" applyProtection="1">
      <protection locked="0"/>
    </xf>
    <xf numFmtId="0" fontId="34" fillId="0" borderId="0" xfId="0" applyFont="1" applyFill="1" applyBorder="1" applyAlignment="1" applyProtection="1">
      <alignment wrapText="1"/>
      <protection locked="0"/>
    </xf>
    <xf numFmtId="44" fontId="37" fillId="0" borderId="0" xfId="10" applyFont="1" applyFill="1" applyBorder="1" applyAlignment="1" applyProtection="1">
      <alignment wrapText="1"/>
      <protection locked="0"/>
    </xf>
    <xf numFmtId="0" fontId="36" fillId="0" borderId="1" xfId="0" applyFont="1" applyBorder="1" applyProtection="1">
      <protection locked="0"/>
    </xf>
    <xf numFmtId="0" fontId="36" fillId="0" borderId="1" xfId="0" applyFont="1" applyBorder="1" applyAlignment="1" applyProtection="1">
      <alignment wrapText="1"/>
      <protection locked="0"/>
    </xf>
    <xf numFmtId="43" fontId="152" fillId="13" borderId="40" xfId="3" applyFont="1" applyFill="1" applyBorder="1" applyProtection="1"/>
    <xf numFmtId="43" fontId="154" fillId="90" borderId="40" xfId="3" applyFont="1" applyFill="1" applyBorder="1" applyProtection="1"/>
    <xf numFmtId="0" fontId="152" fillId="13" borderId="40" xfId="0" applyFont="1" applyFill="1" applyBorder="1" applyProtection="1"/>
    <xf numFmtId="0" fontId="154" fillId="90" borderId="40" xfId="0" applyFont="1" applyFill="1" applyBorder="1" applyProtection="1"/>
    <xf numFmtId="176" fontId="152" fillId="13" borderId="40" xfId="3" applyNumberFormat="1" applyFont="1" applyFill="1" applyBorder="1" applyProtection="1"/>
    <xf numFmtId="0" fontId="32" fillId="0" borderId="0" xfId="0" applyFont="1" applyBorder="1" applyProtection="1"/>
    <xf numFmtId="0" fontId="156" fillId="0" borderId="40" xfId="533" applyNumberFormat="1" applyFont="1" applyBorder="1" applyAlignment="1" applyProtection="1">
      <alignment horizontal="center" vertical="center"/>
      <protection locked="0"/>
    </xf>
    <xf numFmtId="0" fontId="156" fillId="26" borderId="40" xfId="533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/>
    <xf numFmtId="3" fontId="0" fillId="0" borderId="1" xfId="0" applyNumberFormat="1" applyBorder="1" applyAlignment="1" applyProtection="1">
      <alignment horizontal="center"/>
      <protection locked="0"/>
    </xf>
    <xf numFmtId="49" fontId="158" fillId="26" borderId="2" xfId="0" applyNumberFormat="1" applyFont="1" applyFill="1" applyBorder="1" applyAlignment="1" applyProtection="1">
      <alignment horizontal="center"/>
      <protection locked="0"/>
    </xf>
    <xf numFmtId="0" fontId="157" fillId="26" borderId="1" xfId="0" applyFont="1" applyFill="1" applyBorder="1" applyAlignment="1" applyProtection="1">
      <alignment horizontal="center" vertical="center"/>
      <protection locked="0"/>
    </xf>
    <xf numFmtId="49" fontId="158" fillId="0" borderId="1" xfId="0" applyNumberFormat="1" applyFont="1" applyFill="1" applyBorder="1" applyAlignment="1" applyProtection="1">
      <alignment horizontal="center" vertical="center"/>
      <protection locked="0"/>
    </xf>
    <xf numFmtId="49" fontId="159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6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61" fillId="28" borderId="1" xfId="533" applyFont="1" applyFill="1" applyBorder="1" applyAlignment="1" applyProtection="1">
      <alignment horizontal="center" vertical="center" wrapText="1"/>
    </xf>
    <xf numFmtId="0" fontId="162" fillId="13" borderId="1" xfId="528" applyFont="1" applyFill="1" applyBorder="1" applyAlignment="1" applyProtection="1">
      <alignment horizontal="center" vertical="center" wrapText="1"/>
    </xf>
    <xf numFmtId="0" fontId="157" fillId="0" borderId="1" xfId="0" applyFont="1" applyBorder="1" applyAlignment="1" applyProtection="1">
      <alignment horizontal="center" vertical="center"/>
      <protection locked="0"/>
    </xf>
    <xf numFmtId="0" fontId="158" fillId="0" borderId="1" xfId="0" applyFont="1" applyFill="1" applyBorder="1" applyAlignment="1" applyProtection="1">
      <alignment horizontal="center" vertical="center"/>
      <protection locked="0"/>
    </xf>
    <xf numFmtId="0" fontId="158" fillId="0" borderId="1" xfId="0" applyFont="1" applyFill="1" applyBorder="1" applyAlignment="1" applyProtection="1">
      <alignment horizontal="center" vertical="center" wrapText="1"/>
      <protection locked="0"/>
    </xf>
    <xf numFmtId="7" fontId="163" fillId="0" borderId="1" xfId="13" applyNumberFormat="1" applyFont="1" applyFill="1" applyBorder="1" applyAlignment="1" applyProtection="1">
      <alignment horizontal="center" vertical="center" wrapText="1"/>
      <protection locked="0"/>
    </xf>
    <xf numFmtId="174" fontId="158" fillId="26" borderId="1" xfId="0" applyNumberFormat="1" applyFont="1" applyFill="1" applyBorder="1" applyAlignment="1" applyProtection="1">
      <alignment horizontal="center" vertical="center"/>
      <protection locked="0"/>
    </xf>
    <xf numFmtId="0" fontId="157" fillId="26" borderId="1" xfId="0" applyFont="1" applyFill="1" applyBorder="1" applyAlignment="1" applyProtection="1">
      <alignment horizontal="center" vertical="center" wrapText="1"/>
      <protection locked="0"/>
    </xf>
    <xf numFmtId="0" fontId="157" fillId="0" borderId="1" xfId="0" applyFont="1" applyBorder="1" applyAlignment="1" applyProtection="1">
      <alignment horizontal="center" vertical="center" wrapText="1"/>
      <protection locked="0"/>
    </xf>
    <xf numFmtId="14" fontId="157" fillId="0" borderId="7" xfId="0" applyNumberFormat="1" applyFont="1" applyBorder="1" applyAlignment="1" applyProtection="1">
      <alignment horizontal="center" vertical="center" readingOrder="1"/>
      <protection locked="0"/>
    </xf>
    <xf numFmtId="0" fontId="163" fillId="0" borderId="1" xfId="13" applyFont="1" applyBorder="1" applyAlignment="1" applyProtection="1">
      <alignment horizontal="center" vertical="center"/>
      <protection locked="0"/>
    </xf>
    <xf numFmtId="174" fontId="158" fillId="0" borderId="1" xfId="0" applyNumberFormat="1" applyFont="1" applyFill="1" applyBorder="1" applyAlignment="1" applyProtection="1">
      <alignment horizontal="center" vertical="center"/>
      <protection locked="0"/>
    </xf>
    <xf numFmtId="174" fontId="164" fillId="26" borderId="1" xfId="0" applyNumberFormat="1" applyFont="1" applyFill="1" applyBorder="1" applyAlignment="1" applyProtection="1">
      <alignment horizontal="center" vertical="center"/>
      <protection locked="0"/>
    </xf>
    <xf numFmtId="49" fontId="158" fillId="0" borderId="1" xfId="0" applyNumberFormat="1" applyFont="1" applyBorder="1" applyAlignment="1" applyProtection="1">
      <alignment horizontal="center" vertical="center"/>
      <protection locked="0"/>
    </xf>
    <xf numFmtId="14" fontId="157" fillId="0" borderId="8" xfId="0" applyNumberFormat="1" applyFont="1" applyBorder="1" applyAlignment="1" applyProtection="1">
      <alignment horizontal="center" vertical="center" readingOrder="1"/>
      <protection locked="0"/>
    </xf>
    <xf numFmtId="14" fontId="157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3" fillId="26" borderId="1" xfId="13" applyFont="1" applyFill="1" applyBorder="1" applyAlignment="1" applyProtection="1">
      <alignment horizontal="center" vertical="center"/>
      <protection locked="0"/>
    </xf>
    <xf numFmtId="0" fontId="159" fillId="0" borderId="1" xfId="528" applyFont="1" applyFill="1" applyBorder="1" applyAlignment="1" applyProtection="1">
      <alignment horizontal="center" vertical="center"/>
      <protection locked="0"/>
    </xf>
    <xf numFmtId="0" fontId="159" fillId="0" borderId="1" xfId="528" applyFont="1" applyFill="1" applyBorder="1" applyAlignment="1" applyProtection="1">
      <alignment horizontal="center" vertical="center" wrapText="1"/>
      <protection locked="0"/>
    </xf>
    <xf numFmtId="49" fontId="158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163" fillId="0" borderId="1" xfId="13" applyNumberFormat="1" applyFont="1" applyFill="1" applyBorder="1" applyAlignment="1" applyProtection="1">
      <alignment horizontal="center" vertical="center"/>
      <protection locked="0"/>
    </xf>
    <xf numFmtId="0" fontId="163" fillId="0" borderId="1" xfId="13" applyFont="1" applyBorder="1" applyAlignment="1">
      <alignment horizontal="center"/>
    </xf>
    <xf numFmtId="49" fontId="157" fillId="0" borderId="1" xfId="0" applyNumberFormat="1" applyFont="1" applyBorder="1" applyAlignment="1">
      <alignment horizontal="center" vertical="center"/>
    </xf>
    <xf numFmtId="0" fontId="157" fillId="0" borderId="1" xfId="0" applyFont="1" applyFill="1" applyBorder="1" applyAlignment="1">
      <alignment horizontal="center" vertical="center"/>
    </xf>
    <xf numFmtId="0" fontId="157" fillId="0" borderId="1" xfId="0" applyFont="1" applyBorder="1" applyAlignment="1">
      <alignment horizontal="center" vertical="center" wrapText="1"/>
    </xf>
    <xf numFmtId="14" fontId="157" fillId="0" borderId="7" xfId="0" applyNumberFormat="1" applyFont="1" applyBorder="1" applyAlignment="1">
      <alignment horizontal="center" vertical="center"/>
    </xf>
    <xf numFmtId="0" fontId="157" fillId="0" borderId="1" xfId="0" applyFont="1" applyBorder="1" applyAlignment="1" applyProtection="1">
      <alignment horizontal="justify" vertical="center"/>
      <protection locked="0"/>
    </xf>
    <xf numFmtId="0" fontId="163" fillId="0" borderId="1" xfId="13" applyFont="1" applyBorder="1" applyAlignment="1">
      <alignment horizontal="justify" vertical="center"/>
    </xf>
    <xf numFmtId="49" fontId="157" fillId="0" borderId="1" xfId="0" applyNumberFormat="1" applyFont="1" applyBorder="1" applyAlignment="1" applyProtection="1">
      <alignment horizontal="center"/>
      <protection locked="0"/>
    </xf>
    <xf numFmtId="49" fontId="157" fillId="0" borderId="1" xfId="0" applyNumberFormat="1" applyFont="1" applyBorder="1" applyProtection="1">
      <protection locked="0"/>
    </xf>
    <xf numFmtId="49" fontId="163" fillId="0" borderId="1" xfId="13" applyNumberFormat="1" applyFont="1" applyBorder="1" applyAlignment="1" applyProtection="1">
      <alignment horizontal="center"/>
      <protection locked="0"/>
    </xf>
    <xf numFmtId="49" fontId="157" fillId="26" borderId="1" xfId="0" applyNumberFormat="1" applyFont="1" applyFill="1" applyBorder="1" applyAlignment="1" applyProtection="1">
      <alignment horizontal="center"/>
      <protection locked="0"/>
    </xf>
    <xf numFmtId="0" fontId="157" fillId="26" borderId="1" xfId="0" applyFont="1" applyFill="1" applyBorder="1" applyAlignment="1" applyProtection="1">
      <alignment horizontal="center"/>
      <protection locked="0"/>
    </xf>
    <xf numFmtId="0" fontId="157" fillId="26" borderId="1" xfId="0" applyFont="1" applyFill="1" applyBorder="1" applyAlignment="1" applyProtection="1">
      <alignment horizontal="center" wrapText="1"/>
      <protection locked="0"/>
    </xf>
    <xf numFmtId="14" fontId="157" fillId="26" borderId="1" xfId="0" applyNumberFormat="1" applyFont="1" applyFill="1" applyBorder="1" applyAlignment="1" applyProtection="1">
      <alignment horizontal="center" readingOrder="1"/>
      <protection locked="0"/>
    </xf>
    <xf numFmtId="0" fontId="157" fillId="26" borderId="1" xfId="0" applyFont="1" applyFill="1" applyBorder="1" applyProtection="1">
      <protection locked="0"/>
    </xf>
    <xf numFmtId="0" fontId="65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67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5" fillId="0" borderId="1" xfId="13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" fontId="16" fillId="0" borderId="1" xfId="3" applyNumberFormat="1" applyFont="1" applyBorder="1" applyAlignment="1" applyProtection="1">
      <alignment vertical="center"/>
      <protection locked="0"/>
    </xf>
    <xf numFmtId="0" fontId="69" fillId="0" borderId="0" xfId="602" applyFont="1" applyBorder="1" applyAlignment="1" applyProtection="1">
      <alignment vertical="center"/>
      <protection locked="0"/>
    </xf>
    <xf numFmtId="0" fontId="70" fillId="26" borderId="0" xfId="602" applyFont="1" applyFill="1" applyBorder="1" applyAlignment="1" applyProtection="1">
      <alignment horizontal="left" vertical="center"/>
      <protection locked="0"/>
    </xf>
    <xf numFmtId="0" fontId="70" fillId="26" borderId="0" xfId="602" applyFont="1" applyFill="1" applyBorder="1" applyAlignment="1" applyProtection="1">
      <alignment vertical="center"/>
      <protection locked="0"/>
    </xf>
    <xf numFmtId="0" fontId="68" fillId="26" borderId="0" xfId="1536" applyFont="1" applyFill="1" applyProtection="1">
      <protection locked="0"/>
    </xf>
    <xf numFmtId="0" fontId="70" fillId="26" borderId="0" xfId="1536" applyFont="1" applyFill="1" applyProtection="1">
      <protection locked="0"/>
    </xf>
    <xf numFmtId="0" fontId="71" fillId="0" borderId="0" xfId="602" applyFont="1" applyBorder="1" applyAlignment="1" applyProtection="1">
      <alignment horizontal="center" vertical="center"/>
      <protection locked="0"/>
    </xf>
    <xf numFmtId="0" fontId="71" fillId="0" borderId="0" xfId="602" applyFont="1" applyBorder="1" applyAlignment="1" applyProtection="1">
      <alignment horizontal="left" vertical="center"/>
      <protection locked="0"/>
    </xf>
    <xf numFmtId="1" fontId="71" fillId="0" borderId="0" xfId="602" applyNumberFormat="1" applyFont="1" applyBorder="1" applyAlignment="1" applyProtection="1">
      <alignment horizontal="center" vertical="center"/>
      <protection locked="0"/>
    </xf>
    <xf numFmtId="171" fontId="71" fillId="0" borderId="0" xfId="1612" applyNumberFormat="1" applyFont="1" applyBorder="1" applyAlignment="1" applyProtection="1">
      <alignment horizontal="center" vertical="center"/>
      <protection locked="0"/>
    </xf>
    <xf numFmtId="0" fontId="71" fillId="0" borderId="0" xfId="602" applyFont="1" applyBorder="1" applyAlignment="1" applyProtection="1">
      <alignment vertical="center"/>
      <protection locked="0"/>
    </xf>
    <xf numFmtId="0" fontId="68" fillId="0" borderId="0" xfId="602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/>
      <protection locked="0"/>
    </xf>
    <xf numFmtId="49" fontId="151" fillId="26" borderId="1" xfId="0" applyNumberFormat="1" applyFont="1" applyFill="1" applyBorder="1" applyAlignment="1" applyProtection="1">
      <alignment horizontal="center" vertical="center"/>
      <protection locked="0"/>
    </xf>
    <xf numFmtId="0" fontId="70" fillId="26" borderId="0" xfId="508" applyFont="1" applyFill="1" applyProtection="1"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43" fontId="36" fillId="0" borderId="0" xfId="3" applyFont="1" applyFill="1" applyBorder="1" applyAlignment="1" applyProtection="1">
      <alignment horizontal="right"/>
      <protection locked="0"/>
    </xf>
    <xf numFmtId="49" fontId="151" fillId="26" borderId="1" xfId="599" applyNumberFormat="1" applyFont="1" applyFill="1" applyBorder="1" applyAlignment="1" applyProtection="1">
      <alignment horizontal="center" vertical="center"/>
      <protection locked="0"/>
    </xf>
    <xf numFmtId="49" fontId="151" fillId="26" borderId="1" xfId="598" applyNumberFormat="1" applyFont="1" applyFill="1" applyBorder="1" applyAlignment="1" applyProtection="1">
      <alignment horizontal="center" vertical="center"/>
      <protection locked="0"/>
    </xf>
    <xf numFmtId="49" fontId="151" fillId="0" borderId="1" xfId="0" applyNumberFormat="1" applyFont="1" applyBorder="1" applyAlignment="1" applyProtection="1">
      <alignment horizontal="center" vertical="center"/>
      <protection locked="0"/>
    </xf>
    <xf numFmtId="44" fontId="0" fillId="0" borderId="40" xfId="10" applyFont="1" applyBorder="1" applyAlignment="1" applyProtection="1">
      <protection locked="0"/>
    </xf>
    <xf numFmtId="173" fontId="88" fillId="13" borderId="40" xfId="0" applyNumberFormat="1" applyFont="1" applyFill="1" applyBorder="1" applyProtection="1"/>
    <xf numFmtId="44" fontId="88" fillId="13" borderId="40" xfId="10" applyFont="1" applyFill="1" applyBorder="1" applyAlignment="1" applyProtection="1"/>
    <xf numFmtId="0" fontId="88" fillId="13" borderId="40" xfId="0" applyFont="1" applyFill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/>
      <protection locked="0"/>
    </xf>
    <xf numFmtId="49" fontId="52" fillId="0" borderId="40" xfId="602" applyNumberFormat="1" applyFont="1" applyBorder="1" applyAlignment="1" applyProtection="1">
      <alignment horizontal="center" vertical="center"/>
      <protection locked="0"/>
    </xf>
    <xf numFmtId="0" fontId="84" fillId="0" borderId="40" xfId="507" applyFont="1" applyBorder="1" applyAlignment="1" applyProtection="1">
      <alignment horizontal="center" vertical="center" wrapText="1"/>
    </xf>
    <xf numFmtId="169" fontId="85" fillId="0" borderId="40" xfId="503" applyNumberFormat="1" applyFont="1" applyBorder="1" applyAlignment="1" applyProtection="1">
      <alignment vertical="center"/>
    </xf>
    <xf numFmtId="0" fontId="84" fillId="0" borderId="40" xfId="507" applyFont="1" applyBorder="1" applyAlignment="1" applyProtection="1">
      <alignment horizontal="center"/>
    </xf>
    <xf numFmtId="169" fontId="41" fillId="91" borderId="40" xfId="503" applyNumberFormat="1" applyFont="1" applyFill="1" applyBorder="1" applyAlignment="1" applyProtection="1">
      <alignment horizontal="center" vertical="center"/>
    </xf>
    <xf numFmtId="169" fontId="41" fillId="91" borderId="40" xfId="503" applyNumberFormat="1" applyFont="1" applyFill="1" applyBorder="1" applyAlignment="1" applyProtection="1">
      <alignment vertical="center"/>
    </xf>
    <xf numFmtId="169" fontId="168" fillId="92" borderId="40" xfId="0" applyNumberFormat="1" applyFont="1" applyFill="1" applyBorder="1" applyAlignment="1" applyProtection="1">
      <alignment horizontal="right" vertical="center"/>
    </xf>
    <xf numFmtId="169" fontId="169" fillId="92" borderId="40" xfId="0" applyNumberFormat="1" applyFont="1" applyFill="1" applyBorder="1" applyAlignment="1" applyProtection="1">
      <alignment vertical="center"/>
    </xf>
    <xf numFmtId="0" fontId="85" fillId="0" borderId="40" xfId="507" applyFont="1" applyBorder="1" applyAlignment="1" applyProtection="1">
      <alignment horizontal="center" vertical="center"/>
    </xf>
    <xf numFmtId="169" fontId="86" fillId="26" borderId="40" xfId="0" applyNumberFormat="1" applyFont="1" applyFill="1" applyBorder="1" applyAlignment="1" applyProtection="1">
      <alignment vertical="center"/>
    </xf>
    <xf numFmtId="169" fontId="168" fillId="93" borderId="40" xfId="0" applyNumberFormat="1" applyFont="1" applyFill="1" applyBorder="1" applyAlignment="1" applyProtection="1">
      <alignment horizontal="right" vertical="center"/>
    </xf>
    <xf numFmtId="169" fontId="169" fillId="93" borderId="40" xfId="0" applyNumberFormat="1" applyFont="1" applyFill="1" applyBorder="1" applyAlignment="1" applyProtection="1">
      <alignment vertical="center"/>
    </xf>
    <xf numFmtId="0" fontId="84" fillId="0" borderId="40" xfId="507" applyFont="1" applyBorder="1" applyAlignment="1" applyProtection="1">
      <alignment horizontal="center" vertical="center"/>
    </xf>
    <xf numFmtId="169" fontId="86" fillId="94" borderId="40" xfId="0" applyNumberFormat="1" applyFont="1" applyFill="1" applyBorder="1" applyAlignment="1" applyProtection="1">
      <alignment vertical="center"/>
    </xf>
    <xf numFmtId="169" fontId="86" fillId="0" borderId="40" xfId="0" applyNumberFormat="1" applyFont="1" applyBorder="1" applyAlignment="1" applyProtection="1">
      <alignment vertical="center"/>
    </xf>
    <xf numFmtId="43" fontId="85" fillId="0" borderId="40" xfId="3" applyFont="1" applyBorder="1" applyAlignment="1" applyProtection="1">
      <alignment vertical="center"/>
      <protection locked="0"/>
    </xf>
    <xf numFmtId="43" fontId="29" fillId="13" borderId="40" xfId="3" applyFont="1" applyFill="1" applyBorder="1" applyProtection="1"/>
    <xf numFmtId="171" fontId="40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0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4" fillId="0" borderId="40" xfId="507" applyFont="1" applyBorder="1" applyAlignment="1" applyProtection="1">
      <alignment horizontal="center" vertical="center" wrapText="1"/>
      <protection locked="0"/>
    </xf>
    <xf numFmtId="169" fontId="85" fillId="0" borderId="40" xfId="503" applyNumberFormat="1" applyFont="1" applyBorder="1" applyAlignment="1" applyProtection="1">
      <alignment vertical="center"/>
      <protection locked="0"/>
    </xf>
    <xf numFmtId="169" fontId="86" fillId="26" borderId="40" xfId="0" applyNumberFormat="1" applyFont="1" applyFill="1" applyBorder="1" applyAlignment="1" applyProtection="1">
      <alignment vertical="center"/>
      <protection locked="0"/>
    </xf>
    <xf numFmtId="169" fontId="86" fillId="94" borderId="40" xfId="0" applyNumberFormat="1" applyFont="1" applyFill="1" applyBorder="1" applyAlignment="1" applyProtection="1">
      <alignment vertical="center"/>
      <protection locked="0"/>
    </xf>
    <xf numFmtId="169" fontId="86" fillId="0" borderId="40" xfId="0" applyNumberFormat="1" applyFont="1" applyBorder="1" applyAlignment="1" applyProtection="1">
      <alignment vertical="center"/>
      <protection locked="0"/>
    </xf>
    <xf numFmtId="0" fontId="31" fillId="0" borderId="0" xfId="507" applyFont="1" applyAlignment="1" applyProtection="1">
      <protection locked="0"/>
    </xf>
    <xf numFmtId="43" fontId="29" fillId="13" borderId="40" xfId="579" applyFont="1" applyFill="1" applyBorder="1" applyProtection="1"/>
    <xf numFmtId="43" fontId="63" fillId="32" borderId="40" xfId="507" applyNumberFormat="1" applyFont="1" applyFill="1" applyBorder="1" applyProtection="1"/>
    <xf numFmtId="0" fontId="70" fillId="0" borderId="0" xfId="602" applyFont="1" applyFill="1" applyBorder="1" applyAlignment="1" applyProtection="1">
      <alignment horizontal="left" vertical="center"/>
      <protection locked="0"/>
    </xf>
    <xf numFmtId="0" fontId="70" fillId="0" borderId="0" xfId="602" applyFont="1" applyFill="1" applyBorder="1" applyAlignment="1" applyProtection="1">
      <alignment vertical="center"/>
      <protection locked="0"/>
    </xf>
    <xf numFmtId="0" fontId="71" fillId="0" borderId="0" xfId="602" applyFont="1" applyFill="1" applyBorder="1" applyAlignment="1" applyProtection="1">
      <alignment vertical="center"/>
      <protection locked="0"/>
    </xf>
    <xf numFmtId="0" fontId="71" fillId="0" borderId="0" xfId="602" applyFont="1" applyFill="1" applyBorder="1" applyAlignment="1" applyProtection="1">
      <alignment horizontal="center" vertical="center"/>
      <protection locked="0"/>
    </xf>
    <xf numFmtId="0" fontId="71" fillId="0" borderId="0" xfId="602" applyFont="1" applyFill="1" applyBorder="1" applyAlignment="1" applyProtection="1">
      <alignment horizontal="left" vertical="center"/>
      <protection locked="0"/>
    </xf>
    <xf numFmtId="0" fontId="68" fillId="0" borderId="0" xfId="602" applyFont="1" applyFill="1" applyBorder="1" applyAlignment="1" applyProtection="1">
      <alignment horizontal="center" vertical="center"/>
      <protection locked="0"/>
    </xf>
    <xf numFmtId="1" fontId="71" fillId="0" borderId="0" xfId="602" applyNumberFormat="1" applyFont="1" applyFill="1" applyBorder="1" applyAlignment="1" applyProtection="1">
      <alignment horizontal="center" vertical="center"/>
      <protection locked="0"/>
    </xf>
    <xf numFmtId="171" fontId="71" fillId="0" borderId="0" xfId="1612" applyNumberFormat="1" applyFont="1" applyFill="1" applyBorder="1" applyAlignment="1" applyProtection="1">
      <alignment horizontal="center" vertical="center"/>
      <protection locked="0"/>
    </xf>
    <xf numFmtId="0" fontId="69" fillId="0" borderId="0" xfId="602" applyFont="1" applyFill="1" applyBorder="1" applyAlignment="1" applyProtection="1">
      <alignment vertical="center"/>
      <protection locked="0"/>
    </xf>
    <xf numFmtId="0" fontId="70" fillId="0" borderId="0" xfId="508" applyFont="1" applyFill="1" applyBorder="1" applyProtection="1">
      <protection locked="0"/>
    </xf>
    <xf numFmtId="0" fontId="68" fillId="0" borderId="0" xfId="1536" applyFont="1" applyFill="1" applyBorder="1" applyProtection="1">
      <protection locked="0"/>
    </xf>
    <xf numFmtId="0" fontId="70" fillId="0" borderId="0" xfId="1536" applyFont="1" applyFill="1" applyBorder="1" applyProtection="1">
      <protection locked="0"/>
    </xf>
    <xf numFmtId="169" fontId="145" fillId="26" borderId="2" xfId="594" applyNumberFormat="1" applyFont="1" applyFill="1" applyBorder="1" applyAlignment="1" applyProtection="1">
      <alignment vertical="center" wrapText="1"/>
      <protection locked="0"/>
    </xf>
    <xf numFmtId="0" fontId="53" fillId="13" borderId="2" xfId="533" applyFont="1" applyFill="1" applyBorder="1" applyAlignment="1" applyProtection="1">
      <alignment horizontal="center" vertical="center" wrapText="1"/>
      <protection locked="0"/>
    </xf>
    <xf numFmtId="171" fontId="85" fillId="0" borderId="0" xfId="503" applyNumberFormat="1" applyFont="1" applyAlignment="1" applyProtection="1">
      <alignment vertical="center"/>
      <protection locked="0"/>
    </xf>
    <xf numFmtId="0" fontId="53" fillId="21" borderId="2" xfId="503" applyFont="1" applyFill="1" applyBorder="1" applyAlignment="1" applyProtection="1">
      <alignment horizontal="center" vertical="center" wrapText="1"/>
      <protection locked="0"/>
    </xf>
    <xf numFmtId="0" fontId="64" fillId="0" borderId="0" xfId="503" applyBorder="1" applyAlignment="1" applyProtection="1">
      <alignment vertical="center"/>
    </xf>
    <xf numFmtId="169" fontId="145" fillId="0" borderId="1" xfId="594" applyNumberFormat="1" applyFont="1" applyBorder="1" applyAlignment="1" applyProtection="1">
      <alignment horizontal="left" vertical="center"/>
      <protection locked="0"/>
    </xf>
    <xf numFmtId="49" fontId="151" fillId="26" borderId="2" xfId="0" applyNumberFormat="1" applyFont="1" applyFill="1" applyBorder="1" applyAlignment="1" applyProtection="1">
      <alignment horizontal="center"/>
      <protection locked="0"/>
    </xf>
    <xf numFmtId="43" fontId="82" fillId="0" borderId="0" xfId="507" applyNumberFormat="1" applyProtection="1">
      <protection locked="0"/>
    </xf>
    <xf numFmtId="43" fontId="82" fillId="0" borderId="0" xfId="3" applyFont="1" applyProtection="1">
      <protection locked="0"/>
    </xf>
    <xf numFmtId="43" fontId="29" fillId="13" borderId="40" xfId="579" applyNumberFormat="1" applyFont="1" applyFill="1" applyBorder="1" applyProtection="1"/>
    <xf numFmtId="0" fontId="13" fillId="0" borderId="1" xfId="0" applyFont="1" applyBorder="1" applyProtection="1">
      <protection locked="0"/>
    </xf>
    <xf numFmtId="0" fontId="151" fillId="26" borderId="1" xfId="0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Fill="1" applyBorder="1" applyAlignment="1" applyProtection="1">
      <alignment horizontal="center" vertical="center" wrapText="1"/>
      <protection locked="0"/>
    </xf>
    <xf numFmtId="14" fontId="15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51" fillId="26" borderId="1" xfId="599" applyNumberFormat="1" applyFont="1" applyFill="1" applyBorder="1" applyAlignment="1" applyProtection="1">
      <alignment horizontal="center" vertical="center"/>
      <protection locked="0"/>
    </xf>
    <xf numFmtId="49" fontId="151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14" fontId="151" fillId="0" borderId="1" xfId="2155" applyNumberFormat="1" applyFont="1" applyFill="1" applyBorder="1" applyAlignment="1" applyProtection="1">
      <alignment horizontal="center" vertical="center" wrapText="1" readingOrder="1"/>
      <protection locked="0"/>
    </xf>
    <xf numFmtId="0" fontId="151" fillId="26" borderId="1" xfId="598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Fill="1" applyBorder="1" applyAlignment="1" applyProtection="1">
      <alignment horizontal="center"/>
      <protection locked="0"/>
    </xf>
    <xf numFmtId="174" fontId="151" fillId="0" borderId="1" xfId="0" applyNumberFormat="1" applyFont="1" applyBorder="1" applyAlignment="1" applyProtection="1">
      <alignment horizontal="center" vertical="center"/>
      <protection locked="0"/>
    </xf>
    <xf numFmtId="0" fontId="151" fillId="26" borderId="1" xfId="600" applyNumberFormat="1" applyFont="1" applyFill="1" applyBorder="1" applyAlignment="1" applyProtection="1">
      <alignment horizontal="center" vertical="center"/>
      <protection locked="0"/>
    </xf>
    <xf numFmtId="0" fontId="151" fillId="0" borderId="1" xfId="0" applyNumberFormat="1" applyFont="1" applyBorder="1" applyAlignment="1" applyProtection="1">
      <alignment horizontal="center" vertical="center"/>
      <protection locked="0"/>
    </xf>
    <xf numFmtId="2" fontId="67" fillId="26" borderId="1" xfId="3" applyNumberFormat="1" applyFont="1" applyFill="1" applyBorder="1" applyAlignment="1" applyProtection="1">
      <alignment horizontal="right" vertical="center"/>
      <protection locked="0"/>
    </xf>
    <xf numFmtId="2" fontId="67" fillId="26" borderId="1" xfId="1612" applyNumberFormat="1" applyFont="1" applyFill="1" applyBorder="1" applyAlignment="1" applyProtection="1">
      <alignment horizontal="right" vertical="center"/>
      <protection locked="0"/>
    </xf>
    <xf numFmtId="0" fontId="42" fillId="0" borderId="1" xfId="602" applyNumberFormat="1" applyFont="1" applyBorder="1" applyAlignment="1" applyProtection="1">
      <alignment horizontal="center" vertical="center"/>
      <protection locked="0"/>
    </xf>
    <xf numFmtId="2" fontId="68" fillId="0" borderId="0" xfId="602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151" fillId="26" borderId="1" xfId="0" applyFont="1" applyFill="1" applyBorder="1" applyAlignment="1" applyProtection="1">
      <alignment horizontal="center" vertical="center"/>
      <protection locked="0"/>
    </xf>
    <xf numFmtId="174" fontId="151" fillId="0" borderId="1" xfId="0" applyNumberFormat="1" applyFont="1" applyFill="1" applyBorder="1" applyAlignment="1" applyProtection="1">
      <alignment horizontal="center" vertical="center"/>
      <protection locked="0"/>
    </xf>
    <xf numFmtId="49" fontId="67" fillId="26" borderId="1" xfId="1612" applyNumberFormat="1" applyFont="1" applyFill="1" applyBorder="1" applyAlignment="1" applyProtection="1">
      <alignment horizontal="right" vertical="center"/>
      <protection locked="0"/>
    </xf>
    <xf numFmtId="7" fontId="65" fillId="0" borderId="1" xfId="13" applyNumberFormat="1" applyFont="1" applyFill="1" applyBorder="1" applyAlignment="1" applyProtection="1">
      <alignment horizontal="center" vertical="center" wrapText="1"/>
      <protection locked="0"/>
    </xf>
    <xf numFmtId="175" fontId="67" fillId="26" borderId="1" xfId="1612" applyNumberFormat="1" applyFont="1" applyFill="1" applyBorder="1" applyAlignment="1" applyProtection="1">
      <alignment horizontal="right" vertical="center"/>
      <protection locked="0"/>
    </xf>
    <xf numFmtId="0" fontId="151" fillId="0" borderId="1" xfId="0" applyFont="1" applyFill="1" applyBorder="1" applyAlignment="1" applyProtection="1">
      <alignment horizontal="center" vertical="center"/>
      <protection locked="0"/>
    </xf>
    <xf numFmtId="49" fontId="151" fillId="0" borderId="1" xfId="0" applyNumberFormat="1" applyFont="1" applyFill="1" applyBorder="1" applyAlignment="1" applyProtection="1">
      <alignment horizontal="center" vertical="center"/>
      <protection locked="0"/>
    </xf>
    <xf numFmtId="49" fontId="67" fillId="26" borderId="40" xfId="587" applyNumberFormat="1" applyFont="1" applyFill="1" applyBorder="1" applyAlignment="1" applyProtection="1">
      <alignment horizontal="right" vertical="center"/>
      <protection locked="0"/>
    </xf>
    <xf numFmtId="49" fontId="66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43" fillId="0" borderId="40" xfId="0" applyNumberFormat="1" applyFont="1" applyFill="1" applyBorder="1" applyAlignment="1" applyProtection="1">
      <alignment horizontal="center" vertical="center" wrapText="1"/>
    </xf>
    <xf numFmtId="49" fontId="149" fillId="26" borderId="40" xfId="587" applyNumberFormat="1" applyFont="1" applyFill="1" applyBorder="1" applyAlignment="1" applyProtection="1">
      <alignment horizontal="right" vertical="center"/>
      <protection locked="0"/>
    </xf>
    <xf numFmtId="49" fontId="12" fillId="0" borderId="40" xfId="0" applyNumberFormat="1" applyFont="1" applyBorder="1" applyAlignment="1">
      <alignment horizontal="center" vertical="center"/>
    </xf>
    <xf numFmtId="2" fontId="67" fillId="26" borderId="40" xfId="587" applyNumberFormat="1" applyFont="1" applyFill="1" applyBorder="1" applyAlignment="1" applyProtection="1">
      <alignment horizontal="right" vertical="center" wrapText="1"/>
      <protection locked="0"/>
    </xf>
    <xf numFmtId="178" fontId="67" fillId="26" borderId="40" xfId="3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6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7" xfId="0" applyNumberFormat="1" applyFont="1" applyBorder="1" applyAlignment="1" applyProtection="1">
      <alignment horizontal="center" vertical="center" readingOrder="1"/>
      <protection locked="0"/>
    </xf>
    <xf numFmtId="0" fontId="12" fillId="0" borderId="1" xfId="0" applyFont="1" applyFill="1" applyBorder="1" applyAlignment="1">
      <alignment horizontal="center" vertical="center" wrapText="1"/>
    </xf>
    <xf numFmtId="49" fontId="12" fillId="2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65" fillId="0" borderId="1" xfId="1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4" fontId="12" fillId="0" borderId="8" xfId="0" applyNumberFormat="1" applyFont="1" applyBorder="1" applyAlignment="1" applyProtection="1">
      <alignment horizontal="center" vertical="center" readingOrder="1"/>
      <protection locked="0"/>
    </xf>
    <xf numFmtId="2" fontId="67" fillId="26" borderId="40" xfId="587" applyNumberFormat="1" applyFont="1" applyFill="1" applyBorder="1" applyAlignment="1" applyProtection="1">
      <alignment horizontal="right" vertical="center"/>
      <protection locked="0"/>
    </xf>
    <xf numFmtId="0" fontId="12" fillId="0" borderId="40" xfId="0" applyFont="1" applyBorder="1" applyAlignment="1">
      <alignment horizontal="center" vertical="justify"/>
    </xf>
    <xf numFmtId="0" fontId="151" fillId="0" borderId="1" xfId="599" applyNumberFormat="1" applyFont="1" applyFill="1" applyBorder="1" applyAlignment="1" applyProtection="1">
      <alignment horizontal="center" vertical="center"/>
      <protection locked="0"/>
    </xf>
    <xf numFmtId="0" fontId="151" fillId="0" borderId="1" xfId="0" applyNumberFormat="1" applyFont="1" applyFill="1" applyBorder="1" applyAlignment="1" applyProtection="1">
      <alignment horizontal="center" vertical="center"/>
      <protection locked="0"/>
    </xf>
    <xf numFmtId="0" fontId="151" fillId="0" borderId="1" xfId="600" applyNumberFormat="1" applyFont="1" applyFill="1" applyBorder="1" applyAlignment="1" applyProtection="1">
      <alignment horizontal="center" vertical="center"/>
      <protection locked="0"/>
    </xf>
    <xf numFmtId="0" fontId="22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75" fillId="26" borderId="0" xfId="528" applyFont="1" applyFill="1" applyAlignment="1" applyProtection="1">
      <alignment vertical="center"/>
      <protection locked="0"/>
    </xf>
    <xf numFmtId="0" fontId="151" fillId="26" borderId="0" xfId="0" applyFont="1" applyFill="1"/>
    <xf numFmtId="0" fontId="0" fillId="100" borderId="0" xfId="0" applyFill="1"/>
    <xf numFmtId="0" fontId="0" fillId="89" borderId="0" xfId="0" applyFill="1"/>
    <xf numFmtId="49" fontId="160" fillId="0" borderId="2" xfId="0" applyNumberFormat="1" applyFont="1" applyBorder="1" applyAlignment="1" applyProtection="1">
      <alignment horizontal="center" vertical="center"/>
      <protection locked="0"/>
    </xf>
    <xf numFmtId="165" fontId="68" fillId="0" borderId="4" xfId="580" applyNumberFormat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49" fontId="22" fillId="0" borderId="0" xfId="528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2" fillId="0" borderId="0" xfId="528" applyAlignment="1" applyProtection="1">
      <alignment vertical="center" wrapText="1"/>
      <protection locked="0"/>
    </xf>
    <xf numFmtId="0" fontId="22" fillId="0" borderId="0" xfId="528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40" xfId="0" applyNumberFormat="1" applyFont="1" applyBorder="1" applyAlignment="1" applyProtection="1">
      <alignment horizontal="center" vertical="justify"/>
      <protection locked="0"/>
    </xf>
    <xf numFmtId="49" fontId="151" fillId="0" borderId="40" xfId="0" applyNumberFormat="1" applyFont="1" applyFill="1" applyBorder="1" applyAlignment="1" applyProtection="1">
      <alignment horizontal="center" vertical="center"/>
      <protection locked="0"/>
    </xf>
    <xf numFmtId="7" fontId="65" fillId="0" borderId="1" xfId="13" applyNumberFormat="1" applyFill="1" applyBorder="1" applyAlignment="1" applyProtection="1">
      <alignment horizontal="center" vertical="center" wrapText="1"/>
      <protection locked="0"/>
    </xf>
    <xf numFmtId="0" fontId="65" fillId="26" borderId="1" xfId="13" applyFill="1" applyBorder="1" applyAlignment="1" applyProtection="1">
      <alignment horizontal="center"/>
      <protection locked="0"/>
    </xf>
    <xf numFmtId="7" fontId="65" fillId="26" borderId="1" xfId="13" applyNumberFormat="1" applyFill="1" applyBorder="1" applyAlignment="1" applyProtection="1">
      <alignment horizontal="center" vertical="center" wrapText="1"/>
      <protection locked="0"/>
    </xf>
    <xf numFmtId="0" fontId="65" fillId="0" borderId="1" xfId="13" applyBorder="1" applyAlignment="1" applyProtection="1">
      <alignment horizontal="center" vertical="center"/>
      <protection locked="0"/>
    </xf>
    <xf numFmtId="0" fontId="65" fillId="0" borderId="40" xfId="13" applyBorder="1"/>
    <xf numFmtId="0" fontId="65" fillId="0" borderId="1" xfId="13" applyBorder="1" applyAlignment="1" applyProtection="1">
      <alignment horizontal="center" vertical="center" wrapText="1"/>
      <protection locked="0"/>
    </xf>
    <xf numFmtId="2" fontId="0" fillId="0" borderId="40" xfId="0" applyNumberFormat="1" applyBorder="1"/>
    <xf numFmtId="14" fontId="12" fillId="0" borderId="7" xfId="0" applyNumberFormat="1" applyFont="1" applyBorder="1" applyAlignment="1">
      <alignment horizontal="center" vertical="center" readingOrder="1"/>
    </xf>
    <xf numFmtId="14" fontId="144" fillId="0" borderId="40" xfId="0" applyNumberFormat="1" applyFont="1" applyBorder="1" applyAlignment="1">
      <alignment horizontal="center" readingOrder="1"/>
    </xf>
    <xf numFmtId="49" fontId="143" fillId="0" borderId="40" xfId="0" applyNumberFormat="1" applyFont="1" applyFill="1" applyBorder="1" applyAlignment="1" applyProtection="1">
      <alignment horizontal="center" vertical="center" readingOrder="1"/>
      <protection locked="0"/>
    </xf>
    <xf numFmtId="14" fontId="144" fillId="0" borderId="1" xfId="0" applyNumberFormat="1" applyFont="1" applyBorder="1" applyAlignment="1">
      <alignment horizontal="center" readingOrder="1"/>
    </xf>
    <xf numFmtId="14" fontId="0" fillId="0" borderId="40" xfId="0" applyNumberFormat="1" applyBorder="1" applyAlignment="1">
      <alignment horizontal="center" readingOrder="1"/>
    </xf>
    <xf numFmtId="14" fontId="0" fillId="0" borderId="1" xfId="0" applyNumberFormat="1" applyBorder="1" applyAlignment="1">
      <alignment horizontal="center" readingOrder="1"/>
    </xf>
    <xf numFmtId="2" fontId="0" fillId="0" borderId="1" xfId="0" applyNumberFormat="1" applyBorder="1"/>
    <xf numFmtId="0" fontId="10" fillId="0" borderId="1" xfId="0" applyFont="1" applyBorder="1" applyAlignment="1" applyProtection="1">
      <alignment horizontal="center"/>
      <protection locked="0"/>
    </xf>
    <xf numFmtId="2" fontId="71" fillId="0" borderId="0" xfId="1612" applyNumberFormat="1" applyFont="1" applyBorder="1" applyAlignment="1" applyProtection="1">
      <alignment horizontal="center" vertical="center"/>
      <protection locked="0"/>
    </xf>
    <xf numFmtId="2" fontId="68" fillId="0" borderId="0" xfId="602" applyNumberFormat="1" applyFont="1" applyFill="1" applyBorder="1" applyAlignment="1" applyProtection="1">
      <alignment horizontal="center" vertical="center"/>
      <protection locked="0"/>
    </xf>
    <xf numFmtId="2" fontId="71" fillId="0" borderId="0" xfId="602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0" fillId="0" borderId="40" xfId="0" applyBorder="1" applyAlignment="1">
      <alignment horizontal="center"/>
    </xf>
    <xf numFmtId="0" fontId="65" fillId="0" borderId="40" xfId="13" applyFont="1" applyBorder="1" applyAlignment="1">
      <alignment horizontal="center"/>
    </xf>
    <xf numFmtId="49" fontId="151" fillId="26" borderId="41" xfId="0" applyNumberFormat="1" applyFont="1" applyFill="1" applyBorder="1" applyAlignment="1" applyProtection="1">
      <alignment horizontal="center"/>
      <protection locked="0"/>
    </xf>
    <xf numFmtId="0" fontId="65" fillId="0" borderId="40" xfId="13" applyFont="1" applyBorder="1" applyAlignment="1" applyProtection="1">
      <alignment horizontal="center"/>
      <protection locked="0"/>
    </xf>
    <xf numFmtId="49" fontId="143" fillId="26" borderId="41" xfId="0" applyNumberFormat="1" applyFont="1" applyFill="1" applyBorder="1" applyAlignment="1" applyProtection="1">
      <alignment horizontal="center"/>
      <protection locked="0"/>
    </xf>
    <xf numFmtId="0" fontId="65" fillId="0" borderId="1" xfId="13" applyFont="1" applyBorder="1" applyAlignment="1" applyProtection="1">
      <alignment horizontal="center" vertical="center"/>
      <protection locked="0"/>
    </xf>
    <xf numFmtId="0" fontId="65" fillId="0" borderId="1" xfId="13" applyBorder="1" applyAlignment="1">
      <alignment horizontal="center"/>
    </xf>
    <xf numFmtId="165" fontId="67" fillId="0" borderId="40" xfId="1612" applyNumberFormat="1" applyFont="1" applyFill="1" applyBorder="1" applyAlignment="1" applyProtection="1">
      <alignment horizontal="right" vertical="center"/>
    </xf>
    <xf numFmtId="0" fontId="65" fillId="0" borderId="40" xfId="13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157" fillId="0" borderId="1" xfId="0" applyNumberFormat="1" applyFont="1" applyBorder="1" applyAlignment="1" applyProtection="1">
      <alignment horizontal="center" vertical="center"/>
      <protection locked="0"/>
    </xf>
    <xf numFmtId="49" fontId="151" fillId="0" borderId="2" xfId="0" applyNumberFormat="1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4188" applyFont="1" applyBorder="1" applyAlignment="1" applyProtection="1">
      <alignment horizontal="center"/>
      <protection locked="0"/>
    </xf>
    <xf numFmtId="14" fontId="11" fillId="0" borderId="40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144" fillId="0" borderId="52" xfId="0" applyFont="1" applyBorder="1" applyAlignment="1" applyProtection="1">
      <alignment horizontal="center"/>
      <protection locked="0"/>
    </xf>
    <xf numFmtId="49" fontId="144" fillId="0" borderId="52" xfId="508" applyNumberFormat="1" applyFont="1" applyBorder="1" applyAlignment="1" applyProtection="1">
      <alignment horizontal="center"/>
      <protection locked="0"/>
    </xf>
    <xf numFmtId="49" fontId="144" fillId="0" borderId="52" xfId="602" applyNumberFormat="1" applyFont="1" applyBorder="1" applyAlignment="1" applyProtection="1">
      <alignment horizontal="center" vertical="center"/>
      <protection locked="0"/>
    </xf>
    <xf numFmtId="0" fontId="144" fillId="0" borderId="52" xfId="602" applyFont="1" applyBorder="1" applyAlignment="1" applyProtection="1">
      <alignment horizontal="center" vertical="center"/>
      <protection locked="0"/>
    </xf>
    <xf numFmtId="2" fontId="149" fillId="0" borderId="52" xfId="1612" applyNumberFormat="1" applyFont="1" applyFill="1" applyBorder="1" applyAlignment="1" applyProtection="1">
      <alignment horizontal="right" vertical="center"/>
    </xf>
    <xf numFmtId="49" fontId="144" fillId="0" borderId="52" xfId="0" applyNumberFormat="1" applyFont="1" applyBorder="1" applyAlignment="1" applyProtection="1">
      <alignment horizontal="center"/>
      <protection locked="0"/>
    </xf>
    <xf numFmtId="49" fontId="144" fillId="0" borderId="52" xfId="508" applyNumberFormat="1" applyFont="1" applyBorder="1" applyAlignment="1" applyProtection="1">
      <alignment horizontal="center" wrapText="1"/>
      <protection locked="0"/>
    </xf>
    <xf numFmtId="2" fontId="149" fillId="26" borderId="52" xfId="1612" applyNumberFormat="1" applyFont="1" applyFill="1" applyBorder="1" applyAlignment="1" applyProtection="1">
      <alignment horizontal="right" vertical="center"/>
    </xf>
    <xf numFmtId="49" fontId="144" fillId="0" borderId="52" xfId="1536" applyNumberFormat="1" applyFont="1" applyBorder="1" applyAlignment="1" applyProtection="1">
      <alignment horizontal="center"/>
      <protection locked="0"/>
    </xf>
    <xf numFmtId="0" fontId="42" fillId="0" borderId="52" xfId="602" applyNumberFormat="1" applyFont="1" applyBorder="1" applyAlignment="1" applyProtection="1">
      <alignment horizontal="center" vertical="center"/>
      <protection locked="0"/>
    </xf>
    <xf numFmtId="0" fontId="40" fillId="28" borderId="52" xfId="602" applyFont="1" applyFill="1" applyBorder="1" applyAlignment="1" applyProtection="1">
      <alignment horizontal="center" vertical="center" wrapText="1"/>
    </xf>
    <xf numFmtId="0" fontId="40" fillId="28" borderId="52" xfId="602" applyFont="1" applyFill="1" applyBorder="1" applyAlignment="1" applyProtection="1">
      <alignment horizontal="center" vertical="center"/>
    </xf>
    <xf numFmtId="1" fontId="40" fillId="28" borderId="52" xfId="602" applyNumberFormat="1" applyFont="1" applyFill="1" applyBorder="1" applyAlignment="1" applyProtection="1">
      <alignment horizontal="center" vertical="center" wrapText="1"/>
    </xf>
    <xf numFmtId="2" fontId="40" fillId="28" borderId="52" xfId="1612" applyNumberFormat="1" applyFont="1" applyFill="1" applyBorder="1" applyAlignment="1" applyProtection="1">
      <alignment horizontal="center" vertical="center" wrapText="1"/>
    </xf>
    <xf numFmtId="171" fontId="40" fillId="28" borderId="52" xfId="1612" applyNumberFormat="1" applyFont="1" applyFill="1" applyBorder="1" applyAlignment="1" applyProtection="1">
      <alignment horizontal="center" vertical="center" wrapText="1"/>
    </xf>
    <xf numFmtId="177" fontId="144" fillId="0" borderId="52" xfId="0" applyNumberFormat="1" applyFont="1" applyBorder="1" applyAlignment="1" applyProtection="1">
      <alignment horizontal="center"/>
      <protection locked="0"/>
    </xf>
    <xf numFmtId="49" fontId="144" fillId="0" borderId="52" xfId="0" applyNumberFormat="1" applyFont="1" applyBorder="1" applyAlignment="1" applyProtection="1">
      <alignment horizontal="left"/>
      <protection locked="0"/>
    </xf>
    <xf numFmtId="0" fontId="144" fillId="0" borderId="52" xfId="0" applyNumberFormat="1" applyFont="1" applyBorder="1" applyAlignment="1" applyProtection="1">
      <alignment horizontal="center"/>
      <protection locked="0"/>
    </xf>
    <xf numFmtId="49" fontId="144" fillId="0" borderId="2" xfId="602" applyNumberFormat="1" applyFont="1" applyBorder="1" applyAlignment="1" applyProtection="1">
      <alignment horizontal="center" vertical="center"/>
      <protection locked="0"/>
    </xf>
    <xf numFmtId="2" fontId="174" fillId="26" borderId="52" xfId="0" applyNumberFormat="1" applyFont="1" applyFill="1" applyBorder="1"/>
    <xf numFmtId="177" fontId="144" fillId="0" borderId="52" xfId="0" applyNumberFormat="1" applyFont="1" applyBorder="1" applyAlignment="1" applyProtection="1">
      <alignment horizontal="center" vertical="center"/>
      <protection locked="0"/>
    </xf>
    <xf numFmtId="49" fontId="144" fillId="0" borderId="52" xfId="0" applyNumberFormat="1" applyFont="1" applyBorder="1"/>
    <xf numFmtId="49" fontId="144" fillId="26" borderId="52" xfId="0" applyNumberFormat="1" applyFont="1" applyFill="1" applyBorder="1" applyAlignment="1" applyProtection="1">
      <alignment horizontal="left"/>
      <protection locked="0"/>
    </xf>
    <xf numFmtId="177" fontId="144" fillId="0" borderId="52" xfId="0" applyNumberFormat="1" applyFont="1" applyBorder="1" applyAlignment="1">
      <alignment horizontal="center" vertical="center"/>
    </xf>
    <xf numFmtId="49" fontId="144" fillId="26" borderId="52" xfId="0" applyNumberFormat="1" applyFont="1" applyFill="1" applyBorder="1"/>
    <xf numFmtId="0" fontId="144" fillId="0" borderId="52" xfId="508" applyFont="1" applyBorder="1" applyAlignment="1" applyProtection="1">
      <alignment horizontal="center"/>
      <protection locked="0"/>
    </xf>
    <xf numFmtId="49" fontId="144" fillId="26" borderId="52" xfId="1536" applyNumberFormat="1" applyFont="1" applyFill="1" applyBorder="1" applyAlignment="1" applyProtection="1">
      <alignment horizontal="left"/>
      <protection locked="0"/>
    </xf>
    <xf numFmtId="49" fontId="144" fillId="26" borderId="52" xfId="1536" applyNumberFormat="1" applyFont="1" applyFill="1" applyBorder="1" applyProtection="1">
      <protection locked="0"/>
    </xf>
    <xf numFmtId="1" fontId="144" fillId="0" borderId="2" xfId="602" applyNumberFormat="1" applyFont="1" applyBorder="1" applyAlignment="1" applyProtection="1">
      <alignment horizontal="center" vertical="center"/>
      <protection locked="0"/>
    </xf>
    <xf numFmtId="1" fontId="144" fillId="0" borderId="52" xfId="602" applyNumberFormat="1" applyFont="1" applyBorder="1" applyAlignment="1" applyProtection="1">
      <alignment horizontal="center" vertical="center"/>
      <protection locked="0"/>
    </xf>
    <xf numFmtId="177" fontId="144" fillId="0" borderId="52" xfId="602" applyNumberFormat="1" applyFont="1" applyBorder="1" applyAlignment="1" applyProtection="1">
      <alignment horizontal="center" vertical="center"/>
      <protection locked="0"/>
    </xf>
    <xf numFmtId="0" fontId="68" fillId="26" borderId="52" xfId="1536" applyFont="1" applyFill="1" applyBorder="1" applyProtection="1">
      <protection locked="0"/>
    </xf>
    <xf numFmtId="0" fontId="144" fillId="26" borderId="52" xfId="0" applyFont="1" applyFill="1" applyBorder="1" applyAlignment="1" applyProtection="1">
      <alignment horizontal="left"/>
      <protection locked="0"/>
    </xf>
    <xf numFmtId="0" fontId="144" fillId="0" borderId="52" xfId="508" applyFont="1" applyBorder="1" applyAlignment="1" applyProtection="1">
      <alignment horizontal="center" wrapText="1"/>
      <protection locked="0"/>
    </xf>
    <xf numFmtId="0" fontId="71" fillId="26" borderId="0" xfId="602" applyFont="1" applyFill="1" applyBorder="1" applyAlignment="1" applyProtection="1">
      <alignment horizontal="left" vertical="center"/>
      <protection locked="0"/>
    </xf>
    <xf numFmtId="2" fontId="149" fillId="0" borderId="0" xfId="1612" applyNumberFormat="1" applyFont="1" applyFill="1" applyBorder="1" applyAlignment="1" applyProtection="1">
      <alignment horizontal="right" vertical="center"/>
    </xf>
    <xf numFmtId="171" fontId="112" fillId="0" borderId="0" xfId="1612" applyNumberFormat="1" applyFont="1" applyBorder="1" applyAlignment="1" applyProtection="1">
      <alignment horizontal="left" vertical="center"/>
      <protection locked="0"/>
    </xf>
    <xf numFmtId="171" fontId="71" fillId="0" borderId="0" xfId="1612" applyNumberFormat="1" applyFont="1" applyBorder="1" applyAlignment="1" applyProtection="1">
      <alignment horizontal="left" vertical="center"/>
      <protection locked="0"/>
    </xf>
    <xf numFmtId="2" fontId="71" fillId="0" borderId="0" xfId="602" applyNumberFormat="1" applyFont="1" applyBorder="1" applyAlignment="1" applyProtection="1">
      <alignment vertical="center"/>
      <protection locked="0"/>
    </xf>
    <xf numFmtId="0" fontId="40" fillId="13" borderId="52" xfId="602" applyFont="1" applyFill="1" applyBorder="1" applyAlignment="1" applyProtection="1">
      <alignment horizontal="center" vertical="center" wrapText="1"/>
    </xf>
    <xf numFmtId="0" fontId="40" fillId="13" borderId="52" xfId="602" applyFont="1" applyFill="1" applyBorder="1" applyAlignment="1" applyProtection="1">
      <alignment horizontal="center" vertical="center"/>
    </xf>
    <xf numFmtId="2" fontId="40" fillId="13" borderId="52" xfId="602" applyNumberFormat="1" applyFont="1" applyFill="1" applyBorder="1" applyAlignment="1" applyProtection="1">
      <alignment horizontal="center" vertical="center"/>
    </xf>
    <xf numFmtId="2" fontId="40" fillId="13" borderId="52" xfId="602" applyNumberFormat="1" applyFont="1" applyFill="1" applyBorder="1" applyAlignment="1" applyProtection="1">
      <alignment vertical="center" wrapText="1"/>
    </xf>
    <xf numFmtId="171" fontId="40" fillId="13" borderId="52" xfId="1612" applyNumberFormat="1" applyFont="1" applyFill="1" applyBorder="1" applyAlignment="1" applyProtection="1">
      <alignment horizontal="center" vertical="center" wrapText="1"/>
    </xf>
    <xf numFmtId="0" fontId="144" fillId="26" borderId="52" xfId="0" applyFont="1" applyFill="1" applyBorder="1" applyAlignment="1">
      <alignment horizontal="center" vertical="center" wrapText="1"/>
    </xf>
    <xf numFmtId="4" fontId="149" fillId="0" borderId="52" xfId="1612" applyNumberFormat="1" applyFont="1" applyFill="1" applyBorder="1" applyAlignment="1" applyProtection="1">
      <alignment horizontal="right" vertical="center"/>
    </xf>
    <xf numFmtId="2" fontId="149" fillId="26" borderId="52" xfId="1612" applyNumberFormat="1" applyFont="1" applyFill="1" applyBorder="1" applyAlignment="1" applyProtection="1">
      <alignment vertical="center"/>
    </xf>
    <xf numFmtId="178" fontId="149" fillId="0" borderId="52" xfId="3" applyNumberFormat="1" applyFont="1" applyFill="1" applyBorder="1" applyAlignment="1" applyProtection="1">
      <alignment horizontal="right" vertical="center"/>
    </xf>
    <xf numFmtId="4" fontId="149" fillId="26" borderId="52" xfId="1612" applyNumberFormat="1" applyFont="1" applyFill="1" applyBorder="1" applyAlignment="1" applyProtection="1">
      <alignment horizontal="right" vertical="center"/>
    </xf>
    <xf numFmtId="2" fontId="144" fillId="26" borderId="52" xfId="595" applyNumberFormat="1" applyFont="1" applyFill="1" applyBorder="1" applyAlignment="1" applyProtection="1">
      <alignment horizontal="center" vertical="center"/>
    </xf>
    <xf numFmtId="0" fontId="149" fillId="0" borderId="0" xfId="508" applyFont="1" applyFill="1" applyBorder="1" applyProtection="1">
      <protection locked="0"/>
    </xf>
    <xf numFmtId="2" fontId="149" fillId="26" borderId="52" xfId="3" applyNumberFormat="1" applyFont="1" applyFill="1" applyBorder="1" applyAlignment="1" applyProtection="1">
      <alignment vertical="center"/>
    </xf>
    <xf numFmtId="165" fontId="144" fillId="0" borderId="52" xfId="1612" applyNumberFormat="1" applyFont="1" applyFill="1" applyBorder="1" applyAlignment="1" applyProtection="1">
      <alignment horizontal="right" vertical="center"/>
    </xf>
    <xf numFmtId="2" fontId="143" fillId="26" borderId="52" xfId="602" applyNumberFormat="1" applyFont="1" applyFill="1" applyBorder="1" applyAlignment="1" applyProtection="1">
      <alignment vertical="center"/>
      <protection locked="0"/>
    </xf>
    <xf numFmtId="1" fontId="173" fillId="26" borderId="52" xfId="602" applyNumberFormat="1" applyFont="1" applyFill="1" applyBorder="1" applyAlignment="1" applyProtection="1">
      <alignment horizontal="center" vertical="center"/>
      <protection locked="0"/>
    </xf>
    <xf numFmtId="1" fontId="173" fillId="0" borderId="52" xfId="602" applyNumberFormat="1" applyFont="1" applyFill="1" applyBorder="1" applyAlignment="1" applyProtection="1">
      <alignment horizontal="center" vertical="center"/>
      <protection locked="0"/>
    </xf>
    <xf numFmtId="2" fontId="173" fillId="26" borderId="52" xfId="602" applyNumberFormat="1" applyFont="1" applyFill="1" applyBorder="1" applyAlignment="1" applyProtection="1">
      <alignment vertical="center"/>
      <protection locked="0"/>
    </xf>
    <xf numFmtId="0" fontId="173" fillId="26" borderId="52" xfId="602" applyFont="1" applyFill="1" applyBorder="1" applyAlignment="1" applyProtection="1">
      <alignment vertical="center"/>
      <protection locked="0"/>
    </xf>
    <xf numFmtId="0" fontId="173" fillId="0" borderId="52" xfId="602" applyFont="1" applyFill="1" applyBorder="1" applyAlignment="1" applyProtection="1">
      <alignment vertical="center"/>
      <protection locked="0"/>
    </xf>
    <xf numFmtId="179" fontId="68" fillId="0" borderId="0" xfId="602" applyNumberFormat="1" applyFont="1" applyFill="1" applyBorder="1" applyAlignment="1" applyProtection="1">
      <alignment horizontal="center" vertical="center"/>
      <protection locked="0"/>
    </xf>
    <xf numFmtId="8" fontId="68" fillId="0" borderId="0" xfId="602" applyNumberFormat="1" applyFont="1" applyFill="1" applyBorder="1" applyAlignment="1" applyProtection="1">
      <alignment horizontal="center" vertical="center"/>
      <protection locked="0"/>
    </xf>
    <xf numFmtId="0" fontId="68" fillId="0" borderId="0" xfId="602" applyFont="1" applyFill="1" applyBorder="1" applyAlignment="1" applyProtection="1">
      <alignment horizontal="left" vertical="center"/>
      <protection locked="0"/>
    </xf>
    <xf numFmtId="179" fontId="71" fillId="0" borderId="0" xfId="602" applyNumberFormat="1" applyFont="1" applyFill="1" applyBorder="1" applyAlignment="1" applyProtection="1">
      <alignment horizontal="center" vertical="center"/>
      <protection locked="0"/>
    </xf>
    <xf numFmtId="179" fontId="68" fillId="0" borderId="0" xfId="602" applyNumberFormat="1" applyFont="1" applyFill="1" applyBorder="1" applyAlignment="1" applyProtection="1">
      <alignment horizontal="left" vertical="center"/>
      <protection locked="0"/>
    </xf>
    <xf numFmtId="4" fontId="68" fillId="0" borderId="0" xfId="602" applyNumberFormat="1" applyFont="1" applyFill="1" applyBorder="1" applyAlignment="1" applyProtection="1">
      <alignment horizontal="center" vertical="center"/>
      <protection locked="0"/>
    </xf>
    <xf numFmtId="4" fontId="71" fillId="0" borderId="0" xfId="602" applyNumberFormat="1" applyFont="1" applyFill="1" applyBorder="1" applyAlignment="1" applyProtection="1">
      <alignment vertical="center"/>
      <protection locked="0"/>
    </xf>
    <xf numFmtId="43" fontId="34" fillId="11" borderId="52" xfId="3" applyFont="1" applyFill="1" applyBorder="1" applyAlignment="1" applyProtection="1">
      <alignment wrapText="1"/>
      <protection locked="0"/>
    </xf>
    <xf numFmtId="44" fontId="34" fillId="11" borderId="52" xfId="10" applyFont="1" applyFill="1" applyBorder="1" applyAlignment="1" applyProtection="1">
      <protection locked="0"/>
    </xf>
    <xf numFmtId="43" fontId="41" fillId="89" borderId="52" xfId="3" applyFont="1" applyFill="1" applyBorder="1" applyAlignment="1" applyProtection="1">
      <protection locked="0"/>
    </xf>
    <xf numFmtId="43" fontId="34" fillId="13" borderId="52" xfId="3" applyFont="1" applyFill="1" applyBorder="1" applyAlignment="1" applyProtection="1">
      <alignment wrapText="1"/>
      <protection locked="0"/>
    </xf>
    <xf numFmtId="44" fontId="35" fillId="0" borderId="52" xfId="10" applyFont="1" applyFill="1" applyBorder="1" applyAlignment="1" applyProtection="1">
      <protection locked="0"/>
    </xf>
    <xf numFmtId="0" fontId="36" fillId="0" borderId="52" xfId="0" applyFont="1" applyBorder="1" applyAlignment="1" applyProtection="1">
      <alignment horizontal="center"/>
      <protection locked="0"/>
    </xf>
    <xf numFmtId="0" fontId="36" fillId="0" borderId="52" xfId="0" applyFont="1" applyBorder="1" applyAlignment="1" applyProtection="1">
      <alignment horizontal="center" vertical="center"/>
      <protection locked="0"/>
    </xf>
    <xf numFmtId="43" fontId="36" fillId="0" borderId="52" xfId="3" applyFont="1" applyFill="1" applyBorder="1" applyAlignment="1" applyProtection="1">
      <alignment horizontal="right"/>
      <protection locked="0"/>
    </xf>
    <xf numFmtId="44" fontId="36" fillId="0" borderId="52" xfId="10" applyFont="1" applyFill="1" applyBorder="1" applyAlignment="1" applyProtection="1">
      <protection locked="0"/>
    </xf>
    <xf numFmtId="0" fontId="36" fillId="0" borderId="52" xfId="0" applyFont="1" applyFill="1" applyBorder="1" applyAlignment="1" applyProtection="1">
      <alignment horizontal="left"/>
      <protection locked="0"/>
    </xf>
    <xf numFmtId="0" fontId="36" fillId="0" borderId="52" xfId="0" applyFont="1" applyBorder="1" applyAlignment="1" applyProtection="1">
      <alignment horizontal="left"/>
      <protection locked="0"/>
    </xf>
    <xf numFmtId="44" fontId="36" fillId="0" borderId="52" xfId="10" applyFont="1" applyBorder="1" applyAlignment="1" applyProtection="1">
      <protection locked="0"/>
    </xf>
    <xf numFmtId="14" fontId="6" fillId="0" borderId="52" xfId="0" applyNumberFormat="1" applyFont="1" applyBorder="1" applyAlignment="1" applyProtection="1">
      <alignment horizontal="center"/>
      <protection locked="0"/>
    </xf>
    <xf numFmtId="14" fontId="0" fillId="0" borderId="52" xfId="0" applyNumberFormat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44" fontId="0" fillId="0" borderId="52" xfId="0" applyNumberFormat="1" applyBorder="1" applyAlignment="1" applyProtection="1">
      <alignment horizontal="right"/>
      <protection locked="0"/>
    </xf>
    <xf numFmtId="3" fontId="0" fillId="0" borderId="52" xfId="0" applyNumberForma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14" fontId="5" fillId="0" borderId="52" xfId="0" applyNumberFormat="1" applyFont="1" applyBorder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/>
      <protection locked="0"/>
    </xf>
    <xf numFmtId="49" fontId="151" fillId="0" borderId="52" xfId="0" applyNumberFormat="1" applyFont="1" applyBorder="1" applyAlignment="1" applyProtection="1">
      <alignment horizontal="center" vertical="center"/>
      <protection locked="0"/>
    </xf>
    <xf numFmtId="0" fontId="151" fillId="0" borderId="52" xfId="0" applyFont="1" applyBorder="1" applyAlignment="1" applyProtection="1">
      <alignment horizontal="center" vertical="center"/>
      <protection locked="0"/>
    </xf>
    <xf numFmtId="49" fontId="67" fillId="26" borderId="52" xfId="528" applyNumberFormat="1" applyFont="1" applyFill="1" applyBorder="1" applyAlignment="1" applyProtection="1">
      <alignment horizontal="center" vertical="center"/>
      <protection locked="0"/>
    </xf>
    <xf numFmtId="49" fontId="151" fillId="26" borderId="52" xfId="0" applyNumberFormat="1" applyFont="1" applyFill="1" applyBorder="1" applyAlignment="1" applyProtection="1">
      <alignment horizontal="center" vertical="center"/>
      <protection locked="0"/>
    </xf>
    <xf numFmtId="49" fontId="151" fillId="26" borderId="2" xfId="0" applyNumberFormat="1" applyFont="1" applyFill="1" applyBorder="1" applyAlignment="1" applyProtection="1">
      <alignment horizontal="center" vertical="center"/>
      <protection locked="0"/>
    </xf>
    <xf numFmtId="0" fontId="176" fillId="26" borderId="52" xfId="0" applyFont="1" applyFill="1" applyBorder="1" applyAlignment="1">
      <alignment horizontal="right" vertical="center" wrapText="1"/>
    </xf>
    <xf numFmtId="0" fontId="151" fillId="26" borderId="52" xfId="0" applyFont="1" applyFill="1" applyBorder="1" applyAlignment="1" applyProtection="1">
      <alignment horizontal="center" vertical="center"/>
      <protection locked="0"/>
    </xf>
    <xf numFmtId="0" fontId="176" fillId="0" borderId="52" xfId="0" applyFont="1" applyBorder="1" applyAlignment="1">
      <alignment vertical="center" wrapText="1"/>
    </xf>
    <xf numFmtId="49" fontId="151" fillId="26" borderId="52" xfId="598" applyNumberFormat="1" applyFont="1" applyFill="1" applyBorder="1" applyAlignment="1" applyProtection="1">
      <alignment horizontal="center" vertical="center"/>
      <protection locked="0"/>
    </xf>
    <xf numFmtId="0" fontId="151" fillId="26" borderId="52" xfId="598" applyFont="1" applyFill="1" applyBorder="1" applyAlignment="1" applyProtection="1">
      <alignment horizontal="center" vertical="center"/>
      <protection locked="0"/>
    </xf>
    <xf numFmtId="0" fontId="176" fillId="26" borderId="52" xfId="0" applyFont="1" applyFill="1" applyBorder="1" applyAlignment="1">
      <alignment vertical="center" wrapText="1"/>
    </xf>
    <xf numFmtId="0" fontId="177" fillId="0" borderId="52" xfId="0" applyFont="1" applyBorder="1"/>
    <xf numFmtId="49" fontId="151" fillId="26" borderId="52" xfId="599" applyNumberFormat="1" applyFont="1" applyFill="1" applyBorder="1" applyAlignment="1" applyProtection="1">
      <alignment horizontal="center" vertical="center"/>
      <protection locked="0"/>
    </xf>
    <xf numFmtId="0" fontId="151" fillId="26" borderId="52" xfId="599" applyFont="1" applyFill="1" applyBorder="1" applyAlignment="1" applyProtection="1">
      <alignment horizontal="center" vertical="center"/>
      <protection locked="0"/>
    </xf>
    <xf numFmtId="0" fontId="176" fillId="0" borderId="52" xfId="0" applyFont="1" applyBorder="1" applyAlignment="1">
      <alignment horizontal="right" vertical="center" wrapText="1"/>
    </xf>
    <xf numFmtId="0" fontId="151" fillId="26" borderId="52" xfId="0" applyFont="1" applyFill="1" applyBorder="1" applyAlignment="1" applyProtection="1">
      <alignment horizontal="center"/>
      <protection locked="0"/>
    </xf>
    <xf numFmtId="49" fontId="151" fillId="0" borderId="52" xfId="0" applyNumberFormat="1" applyFont="1" applyBorder="1" applyAlignment="1" applyProtection="1">
      <alignment horizontal="right" vertical="center"/>
      <protection locked="0"/>
    </xf>
    <xf numFmtId="49" fontId="151" fillId="26" borderId="52" xfId="0" applyNumberFormat="1" applyFont="1" applyFill="1" applyBorder="1" applyAlignment="1" applyProtection="1">
      <alignment horizontal="center" vertical="center" wrapText="1"/>
      <protection locked="0"/>
    </xf>
    <xf numFmtId="49" fontId="160" fillId="0" borderId="52" xfId="0" applyNumberFormat="1" applyFont="1" applyBorder="1" applyAlignment="1" applyProtection="1">
      <alignment horizontal="center" vertical="center"/>
      <protection locked="0"/>
    </xf>
    <xf numFmtId="49" fontId="160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/>
    </xf>
    <xf numFmtId="0" fontId="22" fillId="0" borderId="52" xfId="528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0" xfId="6188" applyNumberFormat="1" applyFont="1"/>
    <xf numFmtId="14" fontId="4" fillId="0" borderId="7" xfId="0" applyNumberFormat="1" applyFont="1" applyBorder="1" applyAlignment="1" applyProtection="1">
      <alignment horizontal="center" vertical="center" readingOrder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 applyProtection="1">
      <alignment horizontal="center" vertical="center" readingOrder="1"/>
      <protection locked="0"/>
    </xf>
    <xf numFmtId="49" fontId="4" fillId="0" borderId="0" xfId="0" applyNumberFormat="1" applyFont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" fontId="70" fillId="26" borderId="1" xfId="1612" applyNumberFormat="1" applyFont="1" applyFill="1" applyBorder="1" applyAlignment="1" applyProtection="1">
      <alignment horizontal="right" vertical="center"/>
      <protection locked="0"/>
    </xf>
    <xf numFmtId="0" fontId="67" fillId="0" borderId="1" xfId="528" applyFont="1" applyBorder="1" applyAlignment="1" applyProtection="1">
      <alignment horizontal="center"/>
      <protection locked="0"/>
    </xf>
    <xf numFmtId="17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2" fontId="67" fillId="0" borderId="52" xfId="1612" applyNumberFormat="1" applyFont="1" applyBorder="1" applyAlignment="1" applyProtection="1">
      <alignment horizontal="right" vertical="center"/>
    </xf>
    <xf numFmtId="0" fontId="180" fillId="0" borderId="52" xfId="0" applyFont="1" applyBorder="1" applyAlignment="1">
      <alignment horizontal="right" vertical="center" wrapText="1"/>
    </xf>
    <xf numFmtId="0" fontId="180" fillId="26" borderId="52" xfId="0" applyFont="1" applyFill="1" applyBorder="1" applyAlignment="1">
      <alignment horizontal="right" vertical="center" wrapText="1"/>
    </xf>
    <xf numFmtId="49" fontId="151" fillId="0" borderId="52" xfId="0" applyNumberFormat="1" applyFont="1" applyBorder="1" applyAlignment="1" applyProtection="1">
      <alignment horizontal="center" vertical="center" wrapText="1"/>
      <protection locked="0"/>
    </xf>
    <xf numFmtId="0" fontId="3" fillId="26" borderId="52" xfId="0" applyFont="1" applyFill="1" applyBorder="1" applyAlignment="1">
      <alignment horizontal="center" vertical="center" wrapText="1"/>
    </xf>
    <xf numFmtId="177" fontId="144" fillId="26" borderId="52" xfId="0" applyNumberFormat="1" applyFont="1" applyFill="1" applyBorder="1" applyAlignment="1" applyProtection="1">
      <alignment horizontal="center"/>
      <protection locked="0"/>
    </xf>
    <xf numFmtId="49" fontId="144" fillId="26" borderId="52" xfId="0" applyNumberFormat="1" applyFont="1" applyFill="1" applyBorder="1" applyAlignment="1" applyProtection="1">
      <alignment horizontal="center"/>
      <protection locked="0"/>
    </xf>
    <xf numFmtId="49" fontId="144" fillId="26" borderId="52" xfId="508" applyNumberFormat="1" applyFont="1" applyFill="1" applyBorder="1" applyAlignment="1" applyProtection="1">
      <alignment horizontal="center"/>
      <protection locked="0"/>
    </xf>
    <xf numFmtId="49" fontId="144" fillId="26" borderId="52" xfId="602" applyNumberFormat="1" applyFont="1" applyFill="1" applyBorder="1" applyAlignment="1" applyProtection="1">
      <alignment horizontal="center" vertical="center"/>
      <protection locked="0"/>
    </xf>
    <xf numFmtId="49" fontId="144" fillId="26" borderId="2" xfId="602" applyNumberFormat="1" applyFont="1" applyFill="1" applyBorder="1" applyAlignment="1" applyProtection="1">
      <alignment horizontal="center" vertical="center"/>
      <protection locked="0"/>
    </xf>
    <xf numFmtId="0" fontId="144" fillId="26" borderId="52" xfId="602" applyFont="1" applyFill="1" applyBorder="1" applyAlignment="1" applyProtection="1">
      <alignment horizontal="center" vertical="center"/>
      <protection locked="0"/>
    </xf>
    <xf numFmtId="2" fontId="9" fillId="0" borderId="52" xfId="2157" applyNumberFormat="1" applyBorder="1"/>
    <xf numFmtId="4" fontId="68" fillId="0" borderId="0" xfId="602" applyNumberFormat="1" applyFont="1" applyFill="1" applyBorder="1" applyAlignment="1" applyProtection="1">
      <alignment horizontal="left" vertical="center"/>
      <protection locked="0"/>
    </xf>
    <xf numFmtId="179" fontId="68" fillId="0" borderId="0" xfId="602" applyNumberFormat="1" applyFont="1" applyFill="1" applyBorder="1" applyAlignment="1" applyProtection="1">
      <alignment vertical="center"/>
      <protection locked="0"/>
    </xf>
    <xf numFmtId="0" fontId="2" fillId="26" borderId="40" xfId="0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/>
    </xf>
    <xf numFmtId="49" fontId="2" fillId="0" borderId="40" xfId="3638" applyNumberFormat="1" applyFont="1" applyFill="1" applyBorder="1" applyAlignment="1" applyProtection="1">
      <alignment horizontal="center" vertical="center"/>
      <protection locked="0"/>
    </xf>
    <xf numFmtId="165" fontId="2" fillId="0" borderId="40" xfId="3658" applyNumberFormat="1" applyFont="1" applyFill="1" applyBorder="1" applyAlignment="1" applyProtection="1">
      <alignment horizontal="right" vertical="center"/>
      <protection locked="0"/>
    </xf>
    <xf numFmtId="2" fontId="0" fillId="0" borderId="40" xfId="0" applyNumberFormat="1" applyBorder="1" applyProtection="1">
      <protection locked="0"/>
    </xf>
    <xf numFmtId="0" fontId="144" fillId="26" borderId="40" xfId="0" applyFont="1" applyFill="1" applyBorder="1" applyAlignment="1">
      <alignment horizontal="center" wrapText="1"/>
    </xf>
    <xf numFmtId="174" fontId="144" fillId="26" borderId="40" xfId="0" applyNumberFormat="1" applyFont="1" applyFill="1" applyBorder="1" applyAlignment="1">
      <alignment horizontal="center" wrapText="1"/>
    </xf>
    <xf numFmtId="49" fontId="174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149" fillId="26" borderId="40" xfId="587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protection locked="0"/>
    </xf>
    <xf numFmtId="49" fontId="34" fillId="13" borderId="52" xfId="528" applyNumberFormat="1" applyFont="1" applyFill="1" applyBorder="1" applyAlignment="1" applyProtection="1">
      <alignment horizontal="center" vertical="center" wrapText="1"/>
    </xf>
    <xf numFmtId="0" fontId="34" fillId="13" borderId="52" xfId="528" applyNumberFormat="1" applyFont="1" applyFill="1" applyBorder="1" applyAlignment="1" applyProtection="1">
      <alignment horizontal="center" vertical="center" wrapText="1"/>
    </xf>
    <xf numFmtId="0" fontId="34" fillId="13" borderId="2" xfId="528" applyNumberFormat="1" applyFont="1" applyFill="1" applyBorder="1" applyAlignment="1" applyProtection="1">
      <alignment horizontal="center" vertical="center" wrapText="1"/>
    </xf>
    <xf numFmtId="0" fontId="34" fillId="13" borderId="4" xfId="528" applyFont="1" applyFill="1" applyBorder="1" applyAlignment="1" applyProtection="1">
      <alignment horizontal="center" vertical="center" wrapText="1"/>
    </xf>
    <xf numFmtId="0" fontId="1" fillId="26" borderId="52" xfId="0" applyFont="1" applyFill="1" applyBorder="1" applyAlignment="1">
      <alignment horizontal="center" vertical="center" wrapText="1"/>
    </xf>
    <xf numFmtId="2" fontId="67" fillId="0" borderId="52" xfId="1612" applyNumberFormat="1" applyFont="1" applyFill="1" applyBorder="1" applyAlignment="1" applyProtection="1">
      <alignment horizontal="right" vertical="center"/>
    </xf>
    <xf numFmtId="49" fontId="1" fillId="26" borderId="52" xfId="0" applyNumberFormat="1" applyFont="1" applyFill="1" applyBorder="1" applyAlignment="1">
      <alignment horizontal="center" vertical="center" wrapText="1"/>
    </xf>
    <xf numFmtId="0" fontId="179" fillId="0" borderId="52" xfId="0" applyFont="1" applyBorder="1"/>
    <xf numFmtId="49" fontId="1" fillId="26" borderId="52" xfId="599" applyNumberFormat="1" applyFont="1" applyFill="1" applyBorder="1" applyAlignment="1">
      <alignment horizontal="center"/>
    </xf>
    <xf numFmtId="0" fontId="1" fillId="26" borderId="52" xfId="599" applyFont="1" applyFill="1" applyBorder="1" applyAlignment="1">
      <alignment horizontal="center"/>
    </xf>
    <xf numFmtId="0" fontId="1" fillId="26" borderId="52" xfId="598" quotePrefix="1" applyFont="1" applyFill="1" applyBorder="1" applyAlignment="1">
      <alignment horizontal="center"/>
    </xf>
    <xf numFmtId="0" fontId="151" fillId="26" borderId="52" xfId="0" applyNumberFormat="1" applyFont="1" applyFill="1" applyBorder="1" applyAlignment="1" applyProtection="1">
      <alignment horizontal="center" vertical="center"/>
      <protection locked="0"/>
    </xf>
    <xf numFmtId="0" fontId="1" fillId="26" borderId="0" xfId="0" applyFont="1" applyFill="1" applyAlignment="1">
      <alignment horizontal="center"/>
    </xf>
    <xf numFmtId="0" fontId="1" fillId="26" borderId="52" xfId="0" applyFont="1" applyFill="1" applyBorder="1" applyAlignment="1">
      <alignment horizontal="center"/>
    </xf>
    <xf numFmtId="14" fontId="1" fillId="0" borderId="52" xfId="0" applyNumberFormat="1" applyFont="1" applyBorder="1" applyAlignment="1" applyProtection="1">
      <alignment horizontal="center"/>
      <protection locked="0"/>
    </xf>
    <xf numFmtId="0" fontId="176" fillId="0" borderId="52" xfId="0" applyNumberFormat="1" applyFont="1" applyBorder="1" applyAlignment="1">
      <alignment vertical="center" wrapText="1"/>
    </xf>
    <xf numFmtId="2" fontId="1" fillId="0" borderId="52" xfId="0" applyNumberFormat="1" applyFont="1" applyBorder="1" applyAlignment="1" applyProtection="1">
      <alignment horizontal="right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51" fillId="26" borderId="52" xfId="599" applyNumberFormat="1" applyFont="1" applyFill="1" applyBorder="1" applyAlignment="1" applyProtection="1">
      <alignment horizontal="center" vertical="center"/>
      <protection locked="0"/>
    </xf>
    <xf numFmtId="0" fontId="151" fillId="26" borderId="52" xfId="598" applyNumberFormat="1" applyFont="1" applyFill="1" applyBorder="1" applyAlignment="1" applyProtection="1">
      <alignment horizontal="center" vertical="center"/>
      <protection locked="0"/>
    </xf>
    <xf numFmtId="4" fontId="70" fillId="0" borderId="52" xfId="1612" applyNumberFormat="1" applyFont="1" applyFill="1" applyBorder="1" applyAlignment="1" applyProtection="1">
      <alignment horizontal="right" vertical="center"/>
    </xf>
    <xf numFmtId="2" fontId="70" fillId="0" borderId="52" xfId="1612" applyNumberFormat="1" applyFont="1" applyFill="1" applyBorder="1" applyAlignment="1" applyProtection="1">
      <alignment horizontal="right" vertical="center"/>
    </xf>
    <xf numFmtId="0" fontId="151" fillId="0" borderId="52" xfId="0" applyNumberFormat="1" applyFont="1" applyBorder="1" applyAlignment="1" applyProtection="1">
      <alignment horizontal="center" vertical="center"/>
      <protection locked="0"/>
    </xf>
    <xf numFmtId="165" fontId="70" fillId="0" borderId="52" xfId="1612" applyNumberFormat="1" applyFont="1" applyFill="1" applyBorder="1" applyAlignment="1" applyProtection="1">
      <alignment horizontal="right" vertical="center"/>
    </xf>
    <xf numFmtId="0" fontId="160" fillId="0" borderId="52" xfId="0" applyNumberFormat="1" applyFont="1" applyBorder="1" applyAlignment="1" applyProtection="1">
      <alignment horizontal="center" vertical="center"/>
      <protection locked="0"/>
    </xf>
    <xf numFmtId="0" fontId="160" fillId="26" borderId="52" xfId="0" applyNumberFormat="1" applyFont="1" applyFill="1" applyBorder="1" applyAlignment="1" applyProtection="1">
      <alignment horizontal="center" vertical="center"/>
      <protection locked="0"/>
    </xf>
    <xf numFmtId="1" fontId="2" fillId="0" borderId="40" xfId="0" applyNumberFormat="1" applyFont="1" applyFill="1" applyBorder="1" applyAlignment="1">
      <alignment horizontal="center"/>
    </xf>
    <xf numFmtId="49" fontId="1" fillId="0" borderId="40" xfId="3638" applyNumberFormat="1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>
      <alignment horizontal="center" vertical="center" wrapText="1"/>
    </xf>
    <xf numFmtId="174" fontId="164" fillId="26" borderId="52" xfId="0" applyNumberFormat="1" applyFont="1" applyFill="1" applyBorder="1" applyAlignment="1" applyProtection="1">
      <alignment horizontal="center" vertical="center"/>
      <protection locked="0"/>
    </xf>
    <xf numFmtId="0" fontId="151" fillId="0" borderId="52" xfId="0" applyFont="1" applyFill="1" applyBorder="1" applyAlignment="1" applyProtection="1">
      <alignment horizontal="center"/>
      <protection locked="0"/>
    </xf>
    <xf numFmtId="0" fontId="151" fillId="0" borderId="52" xfId="0" applyFont="1" applyFill="1" applyBorder="1" applyAlignment="1" applyProtection="1">
      <alignment horizontal="center" vertical="center" wrapText="1"/>
      <protection locked="0"/>
    </xf>
    <xf numFmtId="14" fontId="1" fillId="0" borderId="52" xfId="0" applyNumberFormat="1" applyFont="1" applyBorder="1" applyAlignment="1" applyProtection="1">
      <alignment horizontal="center" vertical="center" readingOrder="1"/>
      <protection locked="0"/>
    </xf>
    <xf numFmtId="14" fontId="1" fillId="0" borderId="52" xfId="0" applyNumberFormat="1" applyFont="1" applyBorder="1" applyAlignment="1" applyProtection="1">
      <alignment horizontal="center" vertical="center"/>
      <protection locked="0"/>
    </xf>
    <xf numFmtId="2" fontId="67" fillId="26" borderId="52" xfId="1612" applyNumberFormat="1" applyFont="1" applyFill="1" applyBorder="1" applyAlignment="1" applyProtection="1">
      <alignment horizontal="right" vertical="center"/>
      <protection locked="0"/>
    </xf>
    <xf numFmtId="0" fontId="65" fillId="0" borderId="52" xfId="13" applyBorder="1" applyAlignment="1" applyProtection="1">
      <alignment horizontal="center" vertical="center"/>
      <protection locked="0"/>
    </xf>
    <xf numFmtId="43" fontId="97" fillId="0" borderId="2" xfId="3" applyFont="1" applyBorder="1" applyAlignment="1" applyProtection="1">
      <alignment horizontal="center" vertical="center"/>
      <protection locked="0"/>
    </xf>
    <xf numFmtId="43" fontId="97" fillId="0" borderId="4" xfId="3" applyFont="1" applyBorder="1" applyAlignment="1" applyProtection="1">
      <alignment horizontal="center" vertical="center"/>
      <protection locked="0"/>
    </xf>
    <xf numFmtId="0" fontId="82" fillId="0" borderId="2" xfId="503" applyFont="1" applyBorder="1" applyAlignment="1" applyProtection="1">
      <alignment horizontal="left" vertical="center"/>
    </xf>
    <xf numFmtId="0" fontId="82" fillId="0" borderId="3" xfId="503" applyFont="1" applyBorder="1" applyAlignment="1" applyProtection="1">
      <alignment horizontal="left" vertical="center"/>
    </xf>
    <xf numFmtId="0" fontId="82" fillId="0" borderId="4" xfId="503" applyFont="1" applyBorder="1" applyAlignment="1" applyProtection="1">
      <alignment horizontal="left" vertical="center"/>
    </xf>
    <xf numFmtId="169" fontId="97" fillId="0" borderId="2" xfId="503" applyNumberFormat="1" applyFont="1" applyBorder="1" applyAlignment="1" applyProtection="1">
      <alignment horizontal="center" vertical="center"/>
    </xf>
    <xf numFmtId="169" fontId="97" fillId="0" borderId="4" xfId="503" applyNumberFormat="1" applyFont="1" applyBorder="1" applyAlignment="1" applyProtection="1">
      <alignment horizontal="center" vertical="center"/>
    </xf>
    <xf numFmtId="169" fontId="97" fillId="0" borderId="2" xfId="503" applyNumberFormat="1" applyFont="1" applyBorder="1" applyAlignment="1" applyProtection="1">
      <alignment horizontal="center" vertical="center"/>
      <protection locked="0"/>
    </xf>
    <xf numFmtId="169" fontId="97" fillId="0" borderId="4" xfId="503" applyNumberFormat="1" applyFont="1" applyBorder="1" applyAlignment="1" applyProtection="1">
      <alignment horizontal="center" vertical="center"/>
      <protection locked="0"/>
    </xf>
    <xf numFmtId="43" fontId="97" fillId="31" borderId="2" xfId="3" applyFont="1" applyFill="1" applyBorder="1" applyAlignment="1" applyProtection="1">
      <alignment horizontal="center" vertical="center"/>
    </xf>
    <xf numFmtId="43" fontId="97" fillId="31" borderId="4" xfId="3" applyFont="1" applyFill="1" applyBorder="1" applyAlignment="1" applyProtection="1">
      <alignment horizontal="center" vertical="center"/>
    </xf>
    <xf numFmtId="43" fontId="97" fillId="96" borderId="2" xfId="3" applyFont="1" applyFill="1" applyBorder="1" applyAlignment="1" applyProtection="1">
      <alignment horizontal="center" vertical="center"/>
    </xf>
    <xf numFmtId="43" fontId="97" fillId="96" borderId="4" xfId="3" applyFont="1" applyFill="1" applyBorder="1" applyAlignment="1" applyProtection="1">
      <alignment horizontal="center" vertical="center"/>
    </xf>
    <xf numFmtId="169" fontId="86" fillId="26" borderId="40" xfId="0" applyNumberFormat="1" applyFont="1" applyFill="1" applyBorder="1" applyAlignment="1" applyProtection="1">
      <alignment horizontal="left" vertical="center"/>
    </xf>
    <xf numFmtId="43" fontId="98" fillId="95" borderId="2" xfId="3" applyFont="1" applyFill="1" applyBorder="1" applyAlignment="1" applyProtection="1">
      <alignment horizontal="center" vertical="center"/>
    </xf>
    <xf numFmtId="43" fontId="98" fillId="95" borderId="4" xfId="3" applyFont="1" applyFill="1" applyBorder="1" applyAlignment="1" applyProtection="1">
      <alignment horizontal="center" vertical="center"/>
    </xf>
    <xf numFmtId="169" fontId="86" fillId="0" borderId="40" xfId="0" applyNumberFormat="1" applyFont="1" applyBorder="1" applyAlignment="1" applyProtection="1">
      <alignment horizontal="left" vertical="center"/>
    </xf>
    <xf numFmtId="169" fontId="86" fillId="97" borderId="40" xfId="0" applyNumberFormat="1" applyFont="1" applyFill="1" applyBorder="1" applyAlignment="1" applyProtection="1">
      <alignment horizontal="left" vertical="center"/>
    </xf>
    <xf numFmtId="169" fontId="85" fillId="0" borderId="40" xfId="503" applyNumberFormat="1" applyFont="1" applyBorder="1" applyAlignment="1" applyProtection="1">
      <alignment horizontal="left" vertical="center"/>
    </xf>
    <xf numFmtId="43" fontId="172" fillId="96" borderId="2" xfId="3" applyFont="1" applyFill="1" applyBorder="1" applyAlignment="1" applyProtection="1">
      <alignment horizontal="center" vertical="center"/>
    </xf>
    <xf numFmtId="43" fontId="172" fillId="96" borderId="4" xfId="3" applyFont="1" applyFill="1" applyBorder="1" applyAlignment="1" applyProtection="1">
      <alignment horizontal="center" vertical="center"/>
    </xf>
    <xf numFmtId="43" fontId="96" fillId="0" borderId="2" xfId="3" applyFont="1" applyBorder="1" applyAlignment="1" applyProtection="1">
      <alignment horizontal="center" vertical="center"/>
      <protection locked="0"/>
    </xf>
    <xf numFmtId="43" fontId="96" fillId="0" borderId="4" xfId="3" applyFont="1" applyBorder="1" applyAlignment="1" applyProtection="1">
      <alignment horizontal="center" vertical="center"/>
      <protection locked="0"/>
    </xf>
    <xf numFmtId="43" fontId="170" fillId="96" borderId="2" xfId="3" applyFont="1" applyFill="1" applyBorder="1" applyAlignment="1" applyProtection="1">
      <alignment horizontal="center" vertical="center"/>
    </xf>
    <xf numFmtId="43" fontId="170" fillId="96" borderId="4" xfId="3" applyFont="1" applyFill="1" applyBorder="1" applyAlignment="1" applyProtection="1">
      <alignment horizontal="center" vertical="center"/>
    </xf>
    <xf numFmtId="169" fontId="171" fillId="96" borderId="40" xfId="503" applyNumberFormat="1" applyFont="1" applyFill="1" applyBorder="1" applyAlignment="1" applyProtection="1">
      <alignment horizontal="left" vertical="center"/>
    </xf>
    <xf numFmtId="169" fontId="23" fillId="0" borderId="15" xfId="503" applyNumberFormat="1" applyFont="1" applyBorder="1" applyAlignment="1" applyProtection="1">
      <alignment horizontal="center" vertical="center"/>
    </xf>
    <xf numFmtId="169" fontId="23" fillId="0" borderId="17" xfId="503" applyNumberFormat="1" applyFont="1" applyBorder="1" applyAlignment="1" applyProtection="1">
      <alignment horizontal="center" vertical="center"/>
    </xf>
    <xf numFmtId="169" fontId="169" fillId="96" borderId="40" xfId="0" applyNumberFormat="1" applyFont="1" applyFill="1" applyBorder="1" applyAlignment="1" applyProtection="1">
      <alignment horizontal="left" vertical="center"/>
    </xf>
    <xf numFmtId="169" fontId="169" fillId="97" borderId="40" xfId="0" applyNumberFormat="1" applyFont="1" applyFill="1" applyBorder="1" applyAlignment="1" applyProtection="1">
      <alignment horizontal="left" vertical="center"/>
    </xf>
    <xf numFmtId="169" fontId="86" fillId="94" borderId="40" xfId="0" applyNumberFormat="1" applyFont="1" applyFill="1" applyBorder="1" applyAlignment="1" applyProtection="1">
      <alignment horizontal="left" vertical="center"/>
    </xf>
    <xf numFmtId="169" fontId="34" fillId="2" borderId="40" xfId="503" applyNumberFormat="1" applyFont="1" applyFill="1" applyBorder="1" applyAlignment="1" applyProtection="1">
      <alignment horizontal="left" vertical="center"/>
    </xf>
    <xf numFmtId="43" fontId="99" fillId="2" borderId="2" xfId="3" applyFont="1" applyFill="1" applyBorder="1" applyAlignment="1" applyProtection="1">
      <alignment horizontal="center" vertical="center"/>
    </xf>
    <xf numFmtId="43" fontId="99" fillId="2" borderId="4" xfId="3" applyFont="1" applyFill="1" applyBorder="1" applyAlignment="1" applyProtection="1">
      <alignment horizontal="center" vertical="center"/>
    </xf>
    <xf numFmtId="169" fontId="171" fillId="98" borderId="40" xfId="503" applyNumberFormat="1" applyFont="1" applyFill="1" applyBorder="1" applyAlignment="1" applyProtection="1">
      <alignment horizontal="left" vertical="center"/>
    </xf>
    <xf numFmtId="43" fontId="172" fillId="98" borderId="2" xfId="3" applyFont="1" applyFill="1" applyBorder="1" applyAlignment="1" applyProtection="1">
      <alignment horizontal="center" vertical="center"/>
    </xf>
    <xf numFmtId="43" fontId="172" fillId="98" borderId="4" xfId="3" applyFont="1" applyFill="1" applyBorder="1" applyAlignment="1" applyProtection="1">
      <alignment horizontal="center" vertical="center"/>
    </xf>
    <xf numFmtId="0" fontId="42" fillId="0" borderId="0" xfId="503" applyFont="1" applyBorder="1" applyAlignment="1" applyProtection="1">
      <alignment horizontal="center" vertical="center"/>
      <protection locked="0"/>
    </xf>
    <xf numFmtId="0" fontId="64" fillId="0" borderId="0" xfId="503" applyBorder="1" applyAlignment="1" applyProtection="1">
      <alignment horizontal="center" vertical="center" wrapText="1"/>
    </xf>
    <xf numFmtId="0" fontId="85" fillId="0" borderId="0" xfId="503" applyFont="1" applyBorder="1" applyAlignment="1" applyProtection="1">
      <alignment horizontal="center" vertical="center"/>
    </xf>
    <xf numFmtId="0" fontId="85" fillId="0" borderId="17" xfId="503" applyFont="1" applyBorder="1" applyAlignment="1" applyProtection="1">
      <alignment horizontal="center" vertical="center"/>
    </xf>
    <xf numFmtId="0" fontId="100" fillId="0" borderId="9" xfId="503" applyFont="1" applyBorder="1" applyAlignment="1" applyProtection="1">
      <alignment horizontal="center" vertical="top" wrapText="1"/>
    </xf>
    <xf numFmtId="0" fontId="84" fillId="0" borderId="9" xfId="503" applyFont="1" applyBorder="1" applyAlignment="1" applyProtection="1">
      <alignment horizontal="center" vertical="top" wrapText="1"/>
    </xf>
    <xf numFmtId="0" fontId="84" fillId="0" borderId="18" xfId="503" applyFont="1" applyBorder="1" applyAlignment="1" applyProtection="1">
      <alignment horizontal="center" vertical="top" wrapText="1"/>
    </xf>
    <xf numFmtId="0" fontId="64" fillId="0" borderId="5" xfId="503" applyBorder="1" applyAlignment="1" applyProtection="1">
      <alignment horizontal="center" vertical="center" wrapText="1"/>
    </xf>
    <xf numFmtId="0" fontId="64" fillId="0" borderId="6" xfId="503" applyBorder="1" applyAlignment="1" applyProtection="1">
      <alignment horizontal="center" vertical="center" wrapText="1"/>
    </xf>
    <xf numFmtId="0" fontId="64" fillId="0" borderId="7" xfId="503" applyBorder="1" applyAlignment="1" applyProtection="1">
      <alignment horizontal="center" vertical="center" wrapText="1"/>
    </xf>
    <xf numFmtId="0" fontId="53" fillId="21" borderId="5" xfId="503" applyFont="1" applyFill="1" applyBorder="1" applyAlignment="1" applyProtection="1">
      <alignment horizontal="center" vertical="center" wrapText="1"/>
      <protection locked="0"/>
    </xf>
    <xf numFmtId="0" fontId="53" fillId="21" borderId="7" xfId="503" applyFont="1" applyFill="1" applyBorder="1" applyAlignment="1" applyProtection="1">
      <alignment horizontal="center" vertical="center" wrapText="1"/>
      <protection locked="0"/>
    </xf>
    <xf numFmtId="49" fontId="28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8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3" fillId="0" borderId="5" xfId="503" applyFont="1" applyBorder="1" applyAlignment="1" applyProtection="1">
      <alignment horizontal="center" vertical="center"/>
      <protection locked="0"/>
    </xf>
    <xf numFmtId="0" fontId="93" fillId="0" borderId="7" xfId="503" applyFont="1" applyBorder="1" applyAlignment="1" applyProtection="1">
      <alignment horizontal="center" vertical="center"/>
      <protection locked="0"/>
    </xf>
    <xf numFmtId="169" fontId="34" fillId="21" borderId="21" xfId="503" applyNumberFormat="1" applyFont="1" applyFill="1" applyBorder="1" applyAlignment="1" applyProtection="1">
      <alignment horizontal="center" vertical="center"/>
    </xf>
    <xf numFmtId="169" fontId="34" fillId="21" borderId="20" xfId="503" applyNumberFormat="1" applyFont="1" applyFill="1" applyBorder="1" applyAlignment="1" applyProtection="1">
      <alignment horizontal="center" vertical="center"/>
    </xf>
    <xf numFmtId="169" fontId="34" fillId="21" borderId="8" xfId="503" applyNumberFormat="1" applyFont="1" applyFill="1" applyBorder="1" applyAlignment="1" applyProtection="1">
      <alignment horizontal="center" vertical="center"/>
    </xf>
    <xf numFmtId="169" fontId="34" fillId="21" borderId="18" xfId="503" applyNumberFormat="1" applyFont="1" applyFill="1" applyBorder="1" applyAlignment="1" applyProtection="1">
      <alignment horizontal="center" vertical="center"/>
    </xf>
    <xf numFmtId="0" fontId="85" fillId="0" borderId="2" xfId="503" applyFont="1" applyBorder="1" applyAlignment="1" applyProtection="1">
      <alignment horizontal="left" vertical="center"/>
    </xf>
    <xf numFmtId="0" fontId="85" fillId="0" borderId="3" xfId="503" applyFont="1" applyBorder="1" applyAlignment="1" applyProtection="1">
      <alignment horizontal="left" vertical="center"/>
    </xf>
    <xf numFmtId="0" fontId="85" fillId="0" borderId="4" xfId="503" applyFont="1" applyBorder="1" applyAlignment="1" applyProtection="1">
      <alignment horizontal="left" vertical="center"/>
    </xf>
    <xf numFmtId="0" fontId="34" fillId="21" borderId="2" xfId="503" applyFont="1" applyFill="1" applyBorder="1" applyAlignment="1" applyProtection="1">
      <alignment horizontal="left" vertical="center"/>
    </xf>
    <xf numFmtId="0" fontId="34" fillId="21" borderId="3" xfId="503" applyFont="1" applyFill="1" applyBorder="1" applyAlignment="1" applyProtection="1">
      <alignment horizontal="left" vertical="center"/>
    </xf>
    <xf numFmtId="0" fontId="34" fillId="21" borderId="4" xfId="503" applyFont="1" applyFill="1" applyBorder="1" applyAlignment="1" applyProtection="1">
      <alignment horizontal="left" vertical="center"/>
    </xf>
    <xf numFmtId="169" fontId="99" fillId="21" borderId="2" xfId="503" applyNumberFormat="1" applyFont="1" applyFill="1" applyBorder="1" applyAlignment="1" applyProtection="1">
      <alignment horizontal="center" vertical="center"/>
    </xf>
    <xf numFmtId="169" fontId="99" fillId="21" borderId="4" xfId="503" applyNumberFormat="1" applyFont="1" applyFill="1" applyBorder="1" applyAlignment="1" applyProtection="1">
      <alignment horizontal="center" vertical="center"/>
    </xf>
    <xf numFmtId="0" fontId="85" fillId="0" borderId="19" xfId="503" applyFont="1" applyBorder="1" applyAlignment="1" applyProtection="1">
      <alignment horizontal="center" vertical="center"/>
    </xf>
    <xf numFmtId="0" fontId="85" fillId="0" borderId="20" xfId="503" applyFont="1" applyBorder="1" applyAlignment="1" applyProtection="1">
      <alignment horizontal="center" vertical="center"/>
    </xf>
    <xf numFmtId="0" fontId="34" fillId="21" borderId="2" xfId="503" applyFont="1" applyFill="1" applyBorder="1" applyAlignment="1" applyProtection="1">
      <alignment horizontal="center" vertical="center"/>
    </xf>
    <xf numFmtId="0" fontId="34" fillId="21" borderId="3" xfId="503" applyFont="1" applyFill="1" applyBorder="1" applyAlignment="1" applyProtection="1">
      <alignment horizontal="center" vertical="center"/>
    </xf>
    <xf numFmtId="0" fontId="34" fillId="21" borderId="4" xfId="503" applyFont="1" applyFill="1" applyBorder="1" applyAlignment="1" applyProtection="1">
      <alignment horizontal="center" vertical="center"/>
    </xf>
    <xf numFmtId="0" fontId="103" fillId="0" borderId="0" xfId="503" applyFont="1" applyBorder="1" applyAlignment="1" applyProtection="1">
      <alignment horizontal="left" vertical="center" wrapText="1"/>
    </xf>
    <xf numFmtId="0" fontId="34" fillId="21" borderId="8" xfId="503" applyFont="1" applyFill="1" applyBorder="1" applyAlignment="1" applyProtection="1">
      <alignment horizontal="center" vertical="center"/>
    </xf>
    <xf numFmtId="0" fontId="34" fillId="21" borderId="9" xfId="503" applyFont="1" applyFill="1" applyBorder="1" applyAlignment="1" applyProtection="1">
      <alignment horizontal="center" vertical="center"/>
    </xf>
    <xf numFmtId="0" fontId="34" fillId="21" borderId="18" xfId="503" applyFont="1" applyFill="1" applyBorder="1" applyAlignment="1" applyProtection="1">
      <alignment horizontal="center" vertical="center"/>
    </xf>
    <xf numFmtId="0" fontId="85" fillId="0" borderId="2" xfId="503" applyFont="1" applyBorder="1" applyAlignment="1" applyProtection="1">
      <alignment horizontal="left" vertical="center" wrapText="1"/>
    </xf>
    <xf numFmtId="0" fontId="85" fillId="0" borderId="3" xfId="503" applyFont="1" applyBorder="1" applyAlignment="1" applyProtection="1">
      <alignment horizontal="left" vertical="center" wrapText="1"/>
    </xf>
    <xf numFmtId="0" fontId="85" fillId="0" borderId="4" xfId="503" applyFont="1" applyBorder="1" applyAlignment="1" applyProtection="1">
      <alignment horizontal="left" vertical="center" wrapText="1"/>
    </xf>
    <xf numFmtId="169" fontId="95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95" fillId="0" borderId="42" xfId="0" applyNumberFormat="1" applyFont="1" applyFill="1" applyBorder="1" applyAlignment="1" applyProtection="1">
      <alignment horizontal="center" vertical="center" wrapText="1"/>
      <protection locked="0"/>
    </xf>
    <xf numFmtId="169" fontId="95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95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21" xfId="503" applyBorder="1" applyAlignment="1" applyProtection="1">
      <alignment horizontal="center" vertical="center"/>
    </xf>
    <xf numFmtId="0" fontId="64" fillId="0" borderId="19" xfId="503" applyBorder="1" applyAlignment="1" applyProtection="1">
      <alignment horizontal="center" vertical="center"/>
    </xf>
    <xf numFmtId="169" fontId="95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95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34" fillId="21" borderId="2" xfId="503" applyNumberFormat="1" applyFont="1" applyFill="1" applyBorder="1" applyAlignment="1" applyProtection="1">
      <alignment horizontal="center" vertical="center"/>
    </xf>
    <xf numFmtId="169" fontId="34" fillId="21" borderId="4" xfId="503" applyNumberFormat="1" applyFont="1" applyFill="1" applyBorder="1" applyAlignment="1" applyProtection="1">
      <alignment horizontal="center" vertical="center"/>
    </xf>
    <xf numFmtId="169" fontId="42" fillId="0" borderId="15" xfId="503" applyNumberFormat="1" applyFont="1" applyBorder="1" applyAlignment="1" applyProtection="1">
      <alignment horizontal="center" vertical="center"/>
    </xf>
    <xf numFmtId="169" fontId="42" fillId="0" borderId="17" xfId="503" applyNumberFormat="1" applyFont="1" applyBorder="1" applyAlignment="1" applyProtection="1">
      <alignment horizontal="center" vertical="center"/>
    </xf>
    <xf numFmtId="0" fontId="102" fillId="0" borderId="15" xfId="503" applyFont="1" applyBorder="1" applyAlignment="1" applyProtection="1">
      <alignment horizontal="center" vertical="center"/>
    </xf>
    <xf numFmtId="0" fontId="102" fillId="0" borderId="17" xfId="503" applyFont="1" applyBorder="1" applyAlignment="1" applyProtection="1">
      <alignment horizontal="center" vertical="center"/>
    </xf>
    <xf numFmtId="169" fontId="42" fillId="0" borderId="8" xfId="503" applyNumberFormat="1" applyFont="1" applyBorder="1" applyAlignment="1" applyProtection="1">
      <alignment horizontal="center" vertical="center" wrapText="1"/>
    </xf>
    <xf numFmtId="169" fontId="42" fillId="0" borderId="18" xfId="503" applyNumberFormat="1" applyFont="1" applyBorder="1" applyAlignment="1" applyProtection="1">
      <alignment horizontal="center" vertical="center" wrapText="1"/>
    </xf>
    <xf numFmtId="0" fontId="53" fillId="21" borderId="2" xfId="503" applyFont="1" applyFill="1" applyBorder="1" applyAlignment="1" applyProtection="1">
      <alignment horizontal="center" vertical="center"/>
      <protection locked="0"/>
    </xf>
    <xf numFmtId="0" fontId="53" fillId="21" borderId="4" xfId="503" applyFont="1" applyFill="1" applyBorder="1" applyAlignment="1" applyProtection="1">
      <alignment horizontal="center" vertical="center"/>
      <protection locked="0"/>
    </xf>
    <xf numFmtId="0" fontId="53" fillId="21" borderId="2" xfId="503" applyFont="1" applyFill="1" applyBorder="1" applyAlignment="1" applyProtection="1">
      <alignment horizontal="center" vertical="center" wrapText="1"/>
      <protection locked="0"/>
    </xf>
    <xf numFmtId="0" fontId="53" fillId="21" borderId="3" xfId="503" applyFont="1" applyFill="1" applyBorder="1" applyAlignment="1" applyProtection="1">
      <alignment horizontal="center" vertical="center" wrapText="1"/>
      <protection locked="0"/>
    </xf>
    <xf numFmtId="0" fontId="53" fillId="21" borderId="4" xfId="503" applyFont="1" applyFill="1" applyBorder="1" applyAlignment="1" applyProtection="1">
      <alignment horizontal="center" vertical="center" wrapText="1"/>
      <protection locked="0"/>
    </xf>
    <xf numFmtId="169" fontId="145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5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26" fillId="0" borderId="2" xfId="503" applyNumberFormat="1" applyFont="1" applyBorder="1" applyAlignment="1" applyProtection="1">
      <alignment horizontal="left" vertical="center" wrapText="1"/>
      <protection locked="0"/>
    </xf>
    <xf numFmtId="169" fontId="26" fillId="0" borderId="3" xfId="503" applyNumberFormat="1" applyFont="1" applyBorder="1" applyAlignment="1" applyProtection="1">
      <alignment horizontal="left" vertical="center" wrapText="1"/>
      <protection locked="0"/>
    </xf>
    <xf numFmtId="169" fontId="26" fillId="0" borderId="4" xfId="503" applyNumberFormat="1" applyFont="1" applyBorder="1" applyAlignment="1" applyProtection="1">
      <alignment horizontal="left" vertical="center" wrapText="1"/>
      <protection locked="0"/>
    </xf>
    <xf numFmtId="169" fontId="34" fillId="21" borderId="2" xfId="503" applyNumberFormat="1" applyFont="1" applyFill="1" applyBorder="1" applyAlignment="1" applyProtection="1">
      <alignment horizontal="left" vertical="center"/>
    </xf>
    <xf numFmtId="169" fontId="34" fillId="21" borderId="3" xfId="503" applyNumberFormat="1" applyFont="1" applyFill="1" applyBorder="1" applyAlignment="1" applyProtection="1">
      <alignment horizontal="left" vertical="center"/>
    </xf>
    <xf numFmtId="169" fontId="34" fillId="21" borderId="4" xfId="503" applyNumberFormat="1" applyFont="1" applyFill="1" applyBorder="1" applyAlignment="1" applyProtection="1">
      <alignment horizontal="left" vertical="center"/>
    </xf>
    <xf numFmtId="0" fontId="85" fillId="0" borderId="19" xfId="503" applyFont="1" applyBorder="1" applyAlignment="1" applyProtection="1">
      <alignment horizontal="center" vertical="center"/>
      <protection locked="0"/>
    </xf>
    <xf numFmtId="0" fontId="85" fillId="0" borderId="20" xfId="503" applyFont="1" applyBorder="1" applyAlignment="1" applyProtection="1">
      <alignment horizontal="center" vertical="center"/>
      <protection locked="0"/>
    </xf>
    <xf numFmtId="0" fontId="85" fillId="0" borderId="0" xfId="503" applyFont="1" applyBorder="1" applyAlignment="1" applyProtection="1">
      <alignment horizontal="center" vertical="center"/>
      <protection locked="0"/>
    </xf>
    <xf numFmtId="0" fontId="85" fillId="0" borderId="17" xfId="503" applyFont="1" applyBorder="1" applyAlignment="1" applyProtection="1">
      <alignment horizontal="center" vertical="center"/>
      <protection locked="0"/>
    </xf>
    <xf numFmtId="0" fontId="84" fillId="0" borderId="9" xfId="503" applyFont="1" applyBorder="1" applyAlignment="1" applyProtection="1">
      <alignment horizontal="center" vertical="top" wrapText="1"/>
      <protection locked="0"/>
    </xf>
    <xf numFmtId="0" fontId="84" fillId="0" borderId="18" xfId="503" applyFont="1" applyBorder="1" applyAlignment="1" applyProtection="1">
      <alignment horizontal="center" vertical="top" wrapText="1"/>
      <protection locked="0"/>
    </xf>
    <xf numFmtId="169" fontId="23" fillId="0" borderId="21" xfId="503" applyNumberFormat="1" applyFont="1" applyBorder="1" applyAlignment="1" applyProtection="1">
      <alignment horizontal="center" vertical="center"/>
    </xf>
    <xf numFmtId="169" fontId="23" fillId="0" borderId="20" xfId="503" applyNumberFormat="1" applyFont="1" applyBorder="1" applyAlignment="1" applyProtection="1">
      <alignment horizontal="center" vertical="center"/>
    </xf>
    <xf numFmtId="0" fontId="34" fillId="13" borderId="2" xfId="503" applyFont="1" applyFill="1" applyBorder="1" applyAlignment="1" applyProtection="1">
      <alignment horizontal="center" vertical="center"/>
      <protection locked="0"/>
    </xf>
    <xf numFmtId="0" fontId="34" fillId="13" borderId="4" xfId="503" applyFont="1" applyFill="1" applyBorder="1" applyAlignment="1" applyProtection="1">
      <alignment horizontal="center" vertical="center"/>
      <protection locked="0"/>
    </xf>
    <xf numFmtId="169" fontId="84" fillId="35" borderId="2" xfId="503" applyNumberFormat="1" applyFont="1" applyFill="1" applyBorder="1" applyAlignment="1" applyProtection="1">
      <alignment horizontal="left" vertical="center"/>
    </xf>
    <xf numFmtId="169" fontId="84" fillId="35" borderId="3" xfId="503" applyNumberFormat="1" applyFont="1" applyFill="1" applyBorder="1" applyAlignment="1" applyProtection="1">
      <alignment horizontal="left" vertical="center"/>
    </xf>
    <xf numFmtId="169" fontId="84" fillId="35" borderId="4" xfId="503" applyNumberFormat="1" applyFont="1" applyFill="1" applyBorder="1" applyAlignment="1" applyProtection="1">
      <alignment horizontal="left" vertical="center"/>
    </xf>
    <xf numFmtId="169" fontId="98" fillId="35" borderId="2" xfId="503" applyNumberFormat="1" applyFont="1" applyFill="1" applyBorder="1" applyAlignment="1" applyProtection="1">
      <alignment horizontal="center" vertical="center"/>
      <protection locked="0"/>
    </xf>
    <xf numFmtId="169" fontId="98" fillId="35" borderId="4" xfId="503" applyNumberFormat="1" applyFont="1" applyFill="1" applyBorder="1" applyAlignment="1" applyProtection="1">
      <alignment horizontal="center" vertical="center"/>
      <protection locked="0"/>
    </xf>
    <xf numFmtId="169" fontId="84" fillId="34" borderId="2" xfId="503" applyNumberFormat="1" applyFont="1" applyFill="1" applyBorder="1" applyAlignment="1" applyProtection="1">
      <alignment horizontal="left" vertical="center"/>
    </xf>
    <xf numFmtId="169" fontId="84" fillId="34" borderId="3" xfId="503" applyNumberFormat="1" applyFont="1" applyFill="1" applyBorder="1" applyAlignment="1" applyProtection="1">
      <alignment horizontal="left" vertical="center"/>
    </xf>
    <xf numFmtId="169" fontId="84" fillId="34" borderId="4" xfId="503" applyNumberFormat="1" applyFont="1" applyFill="1" applyBorder="1" applyAlignment="1" applyProtection="1">
      <alignment horizontal="left" vertical="center"/>
    </xf>
    <xf numFmtId="169" fontId="98" fillId="34" borderId="2" xfId="503" applyNumberFormat="1" applyFont="1" applyFill="1" applyBorder="1" applyAlignment="1" applyProtection="1">
      <alignment horizontal="center" vertical="center"/>
    </xf>
    <xf numFmtId="169" fontId="98" fillId="34" borderId="4" xfId="503" applyNumberFormat="1" applyFont="1" applyFill="1" applyBorder="1" applyAlignment="1" applyProtection="1">
      <alignment horizontal="center" vertical="center"/>
    </xf>
    <xf numFmtId="169" fontId="84" fillId="20" borderId="2" xfId="503" applyNumberFormat="1" applyFont="1" applyFill="1" applyBorder="1" applyAlignment="1" applyProtection="1">
      <alignment horizontal="left" vertical="center"/>
    </xf>
    <xf numFmtId="169" fontId="84" fillId="20" borderId="3" xfId="503" applyNumberFormat="1" applyFont="1" applyFill="1" applyBorder="1" applyAlignment="1" applyProtection="1">
      <alignment horizontal="left" vertical="center"/>
    </xf>
    <xf numFmtId="169" fontId="84" fillId="20" borderId="4" xfId="503" applyNumberFormat="1" applyFont="1" applyFill="1" applyBorder="1" applyAlignment="1" applyProtection="1">
      <alignment horizontal="left" vertical="center"/>
    </xf>
    <xf numFmtId="0" fontId="86" fillId="0" borderId="2" xfId="503" applyFont="1" applyBorder="1" applyAlignment="1" applyProtection="1">
      <alignment horizontal="left" vertical="center"/>
    </xf>
    <xf numFmtId="0" fontId="86" fillId="0" borderId="3" xfId="503" applyFont="1" applyBorder="1" applyAlignment="1" applyProtection="1">
      <alignment horizontal="left" vertical="center"/>
    </xf>
    <xf numFmtId="0" fontId="86" fillId="0" borderId="4" xfId="503" applyFont="1" applyBorder="1" applyAlignment="1" applyProtection="1">
      <alignment horizontal="left" vertical="center"/>
    </xf>
    <xf numFmtId="169" fontId="96" fillId="0" borderId="2" xfId="503" applyNumberFormat="1" applyFont="1" applyBorder="1" applyAlignment="1" applyProtection="1">
      <alignment horizontal="center" vertical="center"/>
      <protection locked="0"/>
    </xf>
    <xf numFmtId="169" fontId="96" fillId="0" borderId="4" xfId="503" applyNumberFormat="1" applyFont="1" applyBorder="1" applyAlignment="1" applyProtection="1">
      <alignment horizontal="center" vertical="center"/>
      <protection locked="0"/>
    </xf>
    <xf numFmtId="169" fontId="41" fillId="35" borderId="2" xfId="503" applyNumberFormat="1" applyFont="1" applyFill="1" applyBorder="1" applyAlignment="1" applyProtection="1">
      <alignment horizontal="left" vertical="center"/>
    </xf>
    <xf numFmtId="169" fontId="41" fillId="35" borderId="3" xfId="503" applyNumberFormat="1" applyFont="1" applyFill="1" applyBorder="1" applyAlignment="1" applyProtection="1">
      <alignment horizontal="left" vertical="center"/>
    </xf>
    <xf numFmtId="169" fontId="41" fillId="35" borderId="4" xfId="503" applyNumberFormat="1" applyFont="1" applyFill="1" applyBorder="1" applyAlignment="1" applyProtection="1">
      <alignment horizontal="left" vertical="center"/>
    </xf>
    <xf numFmtId="169" fontId="101" fillId="35" borderId="2" xfId="503" applyNumberFormat="1" applyFont="1" applyFill="1" applyBorder="1" applyAlignment="1" applyProtection="1">
      <alignment horizontal="center" vertical="center"/>
    </xf>
    <xf numFmtId="169" fontId="101" fillId="35" borderId="4" xfId="503" applyNumberFormat="1" applyFont="1" applyFill="1" applyBorder="1" applyAlignment="1" applyProtection="1">
      <alignment horizontal="center" vertical="center"/>
    </xf>
    <xf numFmtId="169" fontId="34" fillId="2" borderId="2" xfId="503" applyNumberFormat="1" applyFont="1" applyFill="1" applyBorder="1" applyAlignment="1" applyProtection="1">
      <alignment horizontal="left" vertical="center"/>
    </xf>
    <xf numFmtId="169" fontId="34" fillId="2" borderId="3" xfId="503" applyNumberFormat="1" applyFont="1" applyFill="1" applyBorder="1" applyAlignment="1" applyProtection="1">
      <alignment horizontal="left" vertical="center"/>
    </xf>
    <xf numFmtId="169" fontId="34" fillId="2" borderId="4" xfId="503" applyNumberFormat="1" applyFont="1" applyFill="1" applyBorder="1" applyAlignment="1" applyProtection="1">
      <alignment horizontal="left" vertical="center"/>
    </xf>
    <xf numFmtId="169" fontId="99" fillId="2" borderId="2" xfId="503" applyNumberFormat="1" applyFont="1" applyFill="1" applyBorder="1" applyAlignment="1" applyProtection="1">
      <alignment horizontal="center" vertical="center"/>
    </xf>
    <xf numFmtId="169" fontId="99" fillId="2" borderId="4" xfId="503" applyNumberFormat="1" applyFont="1" applyFill="1" applyBorder="1" applyAlignment="1" applyProtection="1">
      <alignment horizontal="center" vertical="center"/>
    </xf>
    <xf numFmtId="169" fontId="41" fillId="99" borderId="40" xfId="0" applyNumberFormat="1" applyFont="1" applyFill="1" applyBorder="1" applyAlignment="1" applyProtection="1">
      <alignment horizontal="left" vertical="center"/>
    </xf>
    <xf numFmtId="169" fontId="86" fillId="96" borderId="40" xfId="0" applyNumberFormat="1" applyFont="1" applyFill="1" applyBorder="1" applyAlignment="1" applyProtection="1">
      <alignment horizontal="left" vertical="center"/>
    </xf>
    <xf numFmtId="169" fontId="41" fillId="31" borderId="40" xfId="0" applyNumberFormat="1" applyFont="1" applyFill="1" applyBorder="1" applyAlignment="1" applyProtection="1">
      <alignment horizontal="left" vertical="center"/>
    </xf>
    <xf numFmtId="169" fontId="84" fillId="95" borderId="40" xfId="503" applyNumberFormat="1" applyFont="1" applyFill="1" applyBorder="1" applyAlignment="1" applyProtection="1">
      <alignment horizontal="left" vertical="center"/>
    </xf>
    <xf numFmtId="169" fontId="85" fillId="20" borderId="40" xfId="503" applyNumberFormat="1" applyFont="1" applyFill="1" applyBorder="1" applyAlignment="1" applyProtection="1">
      <alignment horizontal="left" vertical="center"/>
    </xf>
    <xf numFmtId="169" fontId="169" fillId="0" borderId="40" xfId="0" applyNumberFormat="1" applyFont="1" applyFill="1" applyBorder="1" applyAlignment="1" applyProtection="1">
      <alignment horizontal="left" vertical="center"/>
    </xf>
    <xf numFmtId="43" fontId="170" fillId="0" borderId="2" xfId="3" applyFont="1" applyFill="1" applyBorder="1" applyAlignment="1" applyProtection="1">
      <alignment horizontal="center" vertical="center"/>
      <protection locked="0"/>
    </xf>
    <xf numFmtId="43" fontId="170" fillId="0" borderId="4" xfId="3" applyFont="1" applyFill="1" applyBorder="1" applyAlignment="1" applyProtection="1">
      <alignment horizontal="center" vertical="center"/>
      <protection locked="0"/>
    </xf>
    <xf numFmtId="169" fontId="41" fillId="91" borderId="40" xfId="503" applyNumberFormat="1" applyFont="1" applyFill="1" applyBorder="1" applyAlignment="1" applyProtection="1">
      <alignment horizontal="left" vertical="center"/>
    </xf>
    <xf numFmtId="43" fontId="101" fillId="91" borderId="2" xfId="3" applyFont="1" applyFill="1" applyBorder="1" applyAlignment="1" applyProtection="1">
      <alignment horizontal="center" vertical="center"/>
    </xf>
    <xf numFmtId="43" fontId="101" fillId="91" borderId="3" xfId="3" applyFont="1" applyFill="1" applyBorder="1" applyAlignment="1" applyProtection="1">
      <alignment horizontal="center" vertical="center"/>
    </xf>
    <xf numFmtId="43" fontId="170" fillId="96" borderId="2" xfId="3" applyFont="1" applyFill="1" applyBorder="1" applyAlignment="1" applyProtection="1">
      <alignment horizontal="center" vertical="center" wrapText="1"/>
    </xf>
    <xf numFmtId="43" fontId="170" fillId="96" borderId="4" xfId="3" applyFont="1" applyFill="1" applyBorder="1" applyAlignment="1" applyProtection="1">
      <alignment horizontal="center" vertical="center" wrapText="1"/>
    </xf>
    <xf numFmtId="169" fontId="85" fillId="0" borderId="2" xfId="503" applyNumberFormat="1" applyFont="1" applyBorder="1" applyAlignment="1" applyProtection="1">
      <alignment horizontal="left" vertical="center"/>
    </xf>
    <xf numFmtId="169" fontId="85" fillId="0" borderId="3" xfId="503" applyNumberFormat="1" applyFont="1" applyBorder="1" applyAlignment="1" applyProtection="1">
      <alignment horizontal="left" vertical="center"/>
    </xf>
    <xf numFmtId="169" fontId="85" fillId="0" borderId="4" xfId="503" applyNumberFormat="1" applyFont="1" applyBorder="1" applyAlignment="1" applyProtection="1">
      <alignment horizontal="left" vertical="center"/>
    </xf>
    <xf numFmtId="44" fontId="98" fillId="35" borderId="2" xfId="503" applyNumberFormat="1" applyFont="1" applyFill="1" applyBorder="1" applyAlignment="1" applyProtection="1">
      <alignment horizontal="center" vertical="center"/>
    </xf>
    <xf numFmtId="44" fontId="98" fillId="35" borderId="4" xfId="503" applyNumberFormat="1" applyFont="1" applyFill="1" applyBorder="1" applyAlignment="1" applyProtection="1">
      <alignment horizontal="center" vertical="center"/>
    </xf>
    <xf numFmtId="169" fontId="98" fillId="35" borderId="2" xfId="503" applyNumberFormat="1" applyFont="1" applyFill="1" applyBorder="1" applyAlignment="1" applyProtection="1">
      <alignment horizontal="center" vertical="center"/>
    </xf>
    <xf numFmtId="169" fontId="98" fillId="35" borderId="4" xfId="503" applyNumberFormat="1" applyFont="1" applyFill="1" applyBorder="1" applyAlignment="1" applyProtection="1">
      <alignment horizontal="center" vertical="center"/>
    </xf>
    <xf numFmtId="169" fontId="85" fillId="37" borderId="2" xfId="503" applyNumberFormat="1" applyFont="1" applyFill="1" applyBorder="1" applyAlignment="1" applyProtection="1">
      <alignment horizontal="left" vertical="center"/>
    </xf>
    <xf numFmtId="169" fontId="85" fillId="37" borderId="3" xfId="503" applyNumberFormat="1" applyFont="1" applyFill="1" applyBorder="1" applyAlignment="1" applyProtection="1">
      <alignment horizontal="left" vertical="center"/>
    </xf>
    <xf numFmtId="169" fontId="85" fillId="37" borderId="4" xfId="503" applyNumberFormat="1" applyFont="1" applyFill="1" applyBorder="1" applyAlignment="1" applyProtection="1">
      <alignment horizontal="left" vertical="center"/>
    </xf>
    <xf numFmtId="169" fontId="97" fillId="37" borderId="2" xfId="503" applyNumberFormat="1" applyFont="1" applyFill="1" applyBorder="1" applyAlignment="1" applyProtection="1">
      <alignment horizontal="center" vertical="center"/>
    </xf>
    <xf numFmtId="169" fontId="97" fillId="37" borderId="4" xfId="503" applyNumberFormat="1" applyFont="1" applyFill="1" applyBorder="1" applyAlignment="1" applyProtection="1">
      <alignment horizontal="center" vertical="center"/>
    </xf>
    <xf numFmtId="0" fontId="99" fillId="21" borderId="2" xfId="503" applyFont="1" applyFill="1" applyBorder="1" applyAlignment="1" applyProtection="1">
      <alignment horizontal="center" vertical="center"/>
    </xf>
    <xf numFmtId="0" fontId="99" fillId="21" borderId="4" xfId="503" applyFont="1" applyFill="1" applyBorder="1" applyAlignment="1" applyProtection="1">
      <alignment horizontal="center" vertical="center"/>
    </xf>
    <xf numFmtId="169" fontId="84" fillId="36" borderId="2" xfId="503" applyNumberFormat="1" applyFont="1" applyFill="1" applyBorder="1" applyAlignment="1" applyProtection="1">
      <alignment horizontal="left" vertical="center"/>
    </xf>
    <xf numFmtId="169" fontId="84" fillId="36" borderId="3" xfId="503" applyNumberFormat="1" applyFont="1" applyFill="1" applyBorder="1" applyAlignment="1" applyProtection="1">
      <alignment horizontal="left" vertical="center"/>
    </xf>
    <xf numFmtId="169" fontId="84" fillId="36" borderId="4" xfId="503" applyNumberFormat="1" applyFont="1" applyFill="1" applyBorder="1" applyAlignment="1" applyProtection="1">
      <alignment horizontal="left" vertical="center"/>
    </xf>
    <xf numFmtId="169" fontId="98" fillId="36" borderId="2" xfId="503" applyNumberFormat="1" applyFont="1" applyFill="1" applyBorder="1" applyAlignment="1" applyProtection="1">
      <alignment horizontal="center" vertical="center"/>
    </xf>
    <xf numFmtId="169" fontId="98" fillId="36" borderId="4" xfId="503" applyNumberFormat="1" applyFont="1" applyFill="1" applyBorder="1" applyAlignment="1" applyProtection="1">
      <alignment horizontal="center" vertical="center"/>
    </xf>
    <xf numFmtId="43" fontId="99" fillId="33" borderId="2" xfId="503" applyNumberFormat="1" applyFont="1" applyFill="1" applyBorder="1" applyAlignment="1" applyProtection="1">
      <alignment horizontal="center" vertical="center"/>
    </xf>
    <xf numFmtId="43" fontId="99" fillId="33" borderId="4" xfId="503" applyNumberFormat="1" applyFont="1" applyFill="1" applyBorder="1" applyAlignment="1" applyProtection="1">
      <alignment horizontal="center" vertical="center"/>
    </xf>
    <xf numFmtId="166" fontId="95" fillId="0" borderId="2" xfId="555" applyNumberFormat="1" applyFont="1" applyBorder="1" applyAlignment="1" applyProtection="1">
      <alignment horizontal="center" vertical="center"/>
      <protection locked="0"/>
    </xf>
    <xf numFmtId="166" fontId="95" fillId="0" borderId="4" xfId="555" applyNumberFormat="1" applyFont="1" applyBorder="1" applyAlignment="1" applyProtection="1">
      <alignment horizontal="center" vertical="center"/>
      <protection locked="0"/>
    </xf>
    <xf numFmtId="169" fontId="86" fillId="0" borderId="3" xfId="503" applyNumberFormat="1" applyFont="1" applyBorder="1" applyAlignment="1" applyProtection="1">
      <alignment horizontal="left" vertical="center"/>
    </xf>
    <xf numFmtId="169" fontId="86" fillId="0" borderId="4" xfId="503" applyNumberFormat="1" applyFont="1" applyBorder="1" applyAlignment="1" applyProtection="1">
      <alignment horizontal="left" vertical="center"/>
    </xf>
    <xf numFmtId="166" fontId="96" fillId="0" borderId="2" xfId="555" applyNumberFormat="1" applyFont="1" applyFill="1" applyBorder="1" applyAlignment="1" applyProtection="1">
      <alignment horizontal="center" vertical="center"/>
      <protection locked="0"/>
    </xf>
    <xf numFmtId="166" fontId="96" fillId="0" borderId="4" xfId="555" applyNumberFormat="1" applyFont="1" applyFill="1" applyBorder="1" applyAlignment="1" applyProtection="1">
      <alignment horizontal="center" vertical="center"/>
      <protection locked="0"/>
    </xf>
    <xf numFmtId="169" fontId="84" fillId="0" borderId="3" xfId="503" applyNumberFormat="1" applyFont="1" applyBorder="1" applyAlignment="1" applyProtection="1">
      <alignment horizontal="left" vertical="center"/>
    </xf>
    <xf numFmtId="169" fontId="84" fillId="0" borderId="4" xfId="503" applyNumberFormat="1" applyFont="1" applyBorder="1" applyAlignment="1" applyProtection="1">
      <alignment horizontal="left" vertical="center"/>
    </xf>
    <xf numFmtId="169" fontId="98" fillId="0" borderId="2" xfId="503" applyNumberFormat="1" applyFont="1" applyBorder="1" applyAlignment="1" applyProtection="1">
      <alignment horizontal="center" vertical="center"/>
      <protection locked="0"/>
    </xf>
    <xf numFmtId="169" fontId="98" fillId="0" borderId="4" xfId="503" applyNumberFormat="1" applyFont="1" applyBorder="1" applyAlignment="1" applyProtection="1">
      <alignment horizontal="center" vertical="center"/>
      <protection locked="0"/>
    </xf>
    <xf numFmtId="0" fontId="53" fillId="21" borderId="2" xfId="503" applyFont="1" applyFill="1" applyBorder="1" applyAlignment="1" applyProtection="1">
      <alignment horizontal="center" vertical="center"/>
    </xf>
    <xf numFmtId="0" fontId="53" fillId="21" borderId="4" xfId="503" applyFont="1" applyFill="1" applyBorder="1" applyAlignment="1" applyProtection="1">
      <alignment horizontal="center" vertical="center"/>
    </xf>
    <xf numFmtId="169" fontId="145" fillId="26" borderId="2" xfId="594" applyNumberFormat="1" applyFont="1" applyFill="1" applyBorder="1" applyAlignment="1" applyProtection="1">
      <alignment horizontal="left" vertical="center" wrapText="1"/>
    </xf>
    <xf numFmtId="169" fontId="145" fillId="26" borderId="4" xfId="594" applyNumberFormat="1" applyFont="1" applyFill="1" applyBorder="1" applyAlignment="1" applyProtection="1">
      <alignment horizontal="left" vertical="center" wrapText="1"/>
    </xf>
    <xf numFmtId="0" fontId="34" fillId="10" borderId="1" xfId="0" applyFont="1" applyFill="1" applyBorder="1" applyAlignment="1" applyProtection="1">
      <alignment horizontal="center" vertical="center"/>
    </xf>
    <xf numFmtId="0" fontId="34" fillId="10" borderId="2" xfId="0" applyFont="1" applyFill="1" applyBorder="1" applyAlignment="1" applyProtection="1">
      <alignment horizontal="center" wrapText="1"/>
    </xf>
    <xf numFmtId="0" fontId="34" fillId="10" borderId="3" xfId="0" applyFont="1" applyFill="1" applyBorder="1" applyAlignment="1" applyProtection="1">
      <alignment horizontal="center" wrapText="1"/>
    </xf>
    <xf numFmtId="0" fontId="34" fillId="13" borderId="1" xfId="0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left"/>
      <protection locked="0"/>
    </xf>
    <xf numFmtId="44" fontId="38" fillId="12" borderId="5" xfId="10" applyFont="1" applyFill="1" applyBorder="1" applyAlignment="1" applyProtection="1">
      <alignment horizontal="center"/>
    </xf>
    <xf numFmtId="44" fontId="38" fillId="12" borderId="6" xfId="10" applyFont="1" applyFill="1" applyBorder="1" applyAlignment="1" applyProtection="1">
      <alignment horizontal="center"/>
    </xf>
    <xf numFmtId="44" fontId="38" fillId="12" borderId="7" xfId="10" applyFont="1" applyFill="1" applyBorder="1" applyAlignment="1" applyProtection="1">
      <alignment horizontal="center"/>
    </xf>
    <xf numFmtId="0" fontId="36" fillId="0" borderId="0" xfId="0" applyFont="1" applyBorder="1" applyAlignment="1" applyProtection="1">
      <alignment horizontal="left" wrapText="1"/>
    </xf>
    <xf numFmtId="0" fontId="38" fillId="0" borderId="0" xfId="0" applyFont="1" applyFill="1" applyBorder="1" applyAlignment="1" applyProtection="1">
      <alignment horizontal="left" wrapText="1"/>
    </xf>
    <xf numFmtId="0" fontId="36" fillId="0" borderId="0" xfId="0" applyFont="1" applyFill="1" applyBorder="1" applyAlignment="1" applyProtection="1">
      <alignment horizontal="left"/>
    </xf>
    <xf numFmtId="0" fontId="38" fillId="16" borderId="0" xfId="0" applyFont="1" applyFill="1" applyBorder="1" applyAlignment="1" applyProtection="1">
      <alignment horizontal="left"/>
    </xf>
    <xf numFmtId="0" fontId="36" fillId="0" borderId="0" xfId="0" applyFont="1" applyBorder="1" applyAlignment="1" applyProtection="1">
      <alignment horizontal="left"/>
    </xf>
    <xf numFmtId="0" fontId="34" fillId="10" borderId="1" xfId="0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 wrapText="1"/>
      <protection locked="0"/>
    </xf>
    <xf numFmtId="0" fontId="37" fillId="11" borderId="1" xfId="0" applyFont="1" applyFill="1" applyBorder="1" applyAlignment="1" applyProtection="1">
      <alignment horizontal="center" vertical="center" wrapText="1"/>
    </xf>
    <xf numFmtId="0" fontId="37" fillId="11" borderId="1" xfId="0" applyFont="1" applyFill="1" applyBorder="1" applyAlignment="1" applyProtection="1">
      <alignment horizontal="center" wrapText="1"/>
    </xf>
    <xf numFmtId="0" fontId="37" fillId="11" borderId="1" xfId="0" applyFont="1" applyFill="1" applyBorder="1" applyAlignment="1" applyProtection="1">
      <alignment horizontal="center"/>
    </xf>
    <xf numFmtId="169" fontId="23" fillId="0" borderId="0" xfId="503" applyNumberFormat="1" applyFont="1" applyBorder="1" applyAlignment="1" applyProtection="1">
      <alignment horizontal="center" vertical="center" wrapText="1"/>
      <protection locked="0"/>
    </xf>
    <xf numFmtId="169" fontId="24" fillId="0" borderId="0" xfId="503" applyNumberFormat="1" applyFont="1" applyBorder="1" applyAlignment="1" applyProtection="1">
      <alignment horizontal="center" vertical="center" wrapText="1"/>
      <protection locked="0"/>
    </xf>
    <xf numFmtId="0" fontId="147" fillId="10" borderId="1" xfId="0" applyFont="1" applyFill="1" applyBorder="1" applyAlignment="1" applyProtection="1">
      <alignment horizontal="center" vertical="center" wrapText="1"/>
      <protection locked="0"/>
    </xf>
    <xf numFmtId="0" fontId="147" fillId="1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90" fillId="0" borderId="0" xfId="0" applyFont="1" applyAlignment="1" applyProtection="1">
      <alignment horizontal="center" wrapText="1"/>
      <protection locked="0"/>
    </xf>
    <xf numFmtId="0" fontId="87" fillId="13" borderId="1" xfId="0" applyFont="1" applyFill="1" applyBorder="1" applyAlignment="1" applyProtection="1">
      <alignment horizontal="center" wrapText="1"/>
    </xf>
    <xf numFmtId="0" fontId="92" fillId="0" borderId="1" xfId="0" applyFont="1" applyFill="1" applyBorder="1" applyAlignment="1" applyProtection="1">
      <alignment horizontal="left" wrapText="1"/>
    </xf>
    <xf numFmtId="0" fontId="87" fillId="13" borderId="1" xfId="0" applyFont="1" applyFill="1" applyBorder="1" applyAlignment="1" applyProtection="1">
      <alignment horizontal="left" wrapText="1"/>
    </xf>
    <xf numFmtId="0" fontId="146" fillId="13" borderId="15" xfId="0" applyFont="1" applyFill="1" applyBorder="1" applyAlignment="1" applyProtection="1">
      <alignment horizontal="center" wrapText="1"/>
      <protection locked="0"/>
    </xf>
    <xf numFmtId="0" fontId="146" fillId="13" borderId="0" xfId="0" applyFont="1" applyFill="1" applyBorder="1" applyAlignment="1" applyProtection="1">
      <alignment horizontal="center" wrapText="1"/>
      <protection locked="0"/>
    </xf>
    <xf numFmtId="0" fontId="87" fillId="13" borderId="2" xfId="0" applyFont="1" applyFill="1" applyBorder="1" applyAlignment="1" applyProtection="1">
      <alignment horizontal="right" wrapText="1"/>
    </xf>
    <xf numFmtId="0" fontId="87" fillId="13" borderId="3" xfId="0" applyFont="1" applyFill="1" applyBorder="1" applyAlignment="1" applyProtection="1">
      <alignment horizontal="right" wrapText="1"/>
    </xf>
    <xf numFmtId="0" fontId="87" fillId="13" borderId="4" xfId="0" applyFont="1" applyFill="1" applyBorder="1" applyAlignment="1" applyProtection="1">
      <alignment horizontal="right" wrapText="1"/>
    </xf>
    <xf numFmtId="169" fontId="72" fillId="0" borderId="0" xfId="503" applyNumberFormat="1" applyFont="1" applyBorder="1" applyAlignment="1" applyProtection="1">
      <alignment horizontal="center" vertical="center" wrapText="1"/>
      <protection locked="0"/>
    </xf>
    <xf numFmtId="0" fontId="58" fillId="0" borderId="0" xfId="602" applyFont="1" applyBorder="1" applyAlignment="1" applyProtection="1">
      <alignment horizontal="right"/>
      <protection locked="0"/>
    </xf>
    <xf numFmtId="0" fontId="58" fillId="0" borderId="14" xfId="533" applyFont="1" applyBorder="1" applyAlignment="1" applyProtection="1">
      <alignment horizontal="left"/>
    </xf>
    <xf numFmtId="0" fontId="57" fillId="0" borderId="0" xfId="533" applyFont="1" applyBorder="1" applyAlignment="1" applyProtection="1">
      <alignment horizontal="center" wrapText="1"/>
      <protection locked="0"/>
    </xf>
    <xf numFmtId="0" fontId="53" fillId="13" borderId="12" xfId="533" applyFont="1" applyFill="1" applyBorder="1" applyAlignment="1" applyProtection="1">
      <alignment horizontal="center" vertical="center" wrapText="1"/>
      <protection locked="0"/>
    </xf>
    <xf numFmtId="0" fontId="53" fillId="13" borderId="13" xfId="533" applyFont="1" applyFill="1" applyBorder="1" applyAlignment="1" applyProtection="1">
      <alignment horizontal="center" vertical="center" wrapText="1"/>
      <protection locked="0"/>
    </xf>
    <xf numFmtId="0" fontId="53" fillId="13" borderId="1" xfId="533" applyFont="1" applyFill="1" applyBorder="1" applyAlignment="1" applyProtection="1">
      <alignment horizontal="center" vertical="top" wrapText="1"/>
      <protection locked="0"/>
    </xf>
    <xf numFmtId="0" fontId="23" fillId="0" borderId="2" xfId="533" applyFont="1" applyBorder="1" applyAlignment="1" applyProtection="1">
      <alignment horizontal="center" vertical="top" wrapText="1"/>
      <protection locked="0"/>
    </xf>
    <xf numFmtId="0" fontId="23" fillId="0" borderId="3" xfId="533" applyFont="1" applyBorder="1" applyAlignment="1" applyProtection="1">
      <alignment horizontal="center" vertical="top" wrapText="1"/>
      <protection locked="0"/>
    </xf>
    <xf numFmtId="0" fontId="23" fillId="0" borderId="4" xfId="533" applyFont="1" applyBorder="1" applyAlignment="1" applyProtection="1">
      <alignment horizontal="center" vertical="top" wrapText="1"/>
      <protection locked="0"/>
    </xf>
    <xf numFmtId="0" fontId="53" fillId="13" borderId="1" xfId="533" applyFont="1" applyFill="1" applyBorder="1" applyAlignment="1" applyProtection="1">
      <alignment horizontal="center" vertical="center" wrapText="1"/>
      <protection locked="0"/>
    </xf>
    <xf numFmtId="171" fontId="40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533" applyFont="1" applyBorder="1" applyAlignment="1" applyProtection="1">
      <alignment horizontal="center" wrapText="1"/>
      <protection locked="0"/>
    </xf>
    <xf numFmtId="49" fontId="62" fillId="0" borderId="1" xfId="533" applyNumberFormat="1" applyFont="1" applyBorder="1" applyAlignment="1" applyProtection="1">
      <alignment horizontal="center" vertical="center"/>
      <protection locked="0"/>
    </xf>
    <xf numFmtId="169" fontId="23" fillId="0" borderId="0" xfId="503" applyNumberFormat="1" applyFont="1" applyBorder="1" applyAlignment="1" applyProtection="1">
      <alignment horizontal="center" vertical="center"/>
      <protection locked="0"/>
    </xf>
    <xf numFmtId="171" fontId="40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0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0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3" fillId="13" borderId="2" xfId="533" applyFont="1" applyFill="1" applyBorder="1" applyAlignment="1" applyProtection="1">
      <alignment horizontal="center" vertical="center" wrapText="1"/>
      <protection locked="0"/>
    </xf>
    <xf numFmtId="0" fontId="53" fillId="13" borderId="3" xfId="533" applyFont="1" applyFill="1" applyBorder="1" applyAlignment="1" applyProtection="1">
      <alignment horizontal="center" vertical="center" wrapText="1"/>
      <protection locked="0"/>
    </xf>
    <xf numFmtId="0" fontId="53" fillId="13" borderId="4" xfId="533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wrapText="1"/>
      <protection locked="0"/>
    </xf>
    <xf numFmtId="0" fontId="88" fillId="13" borderId="1" xfId="0" applyFont="1" applyFill="1" applyBorder="1" applyAlignment="1" applyProtection="1">
      <alignment horizontal="right"/>
      <protection locked="0"/>
    </xf>
    <xf numFmtId="0" fontId="88" fillId="13" borderId="40" xfId="0" applyFont="1" applyFill="1" applyBorder="1" applyAlignment="1" applyProtection="1">
      <alignment horizontal="right"/>
    </xf>
    <xf numFmtId="0" fontId="87" fillId="13" borderId="15" xfId="0" applyFont="1" applyFill="1" applyBorder="1" applyAlignment="1" applyProtection="1">
      <alignment horizontal="center" wrapText="1"/>
      <protection locked="0"/>
    </xf>
    <xf numFmtId="0" fontId="138" fillId="13" borderId="0" xfId="0" applyFont="1" applyFill="1" applyBorder="1" applyAlignment="1" applyProtection="1">
      <alignment horizontal="center" wrapText="1"/>
      <protection locked="0"/>
    </xf>
    <xf numFmtId="0" fontId="139" fillId="13" borderId="16" xfId="0" applyFont="1" applyFill="1" applyBorder="1" applyAlignment="1" applyProtection="1">
      <alignment horizontal="center" wrapText="1"/>
      <protection locked="0"/>
    </xf>
    <xf numFmtId="0" fontId="139" fillId="13" borderId="0" xfId="0" applyFont="1" applyFill="1" applyBorder="1" applyAlignment="1" applyProtection="1">
      <alignment horizontal="center" wrapText="1"/>
      <protection locked="0"/>
    </xf>
    <xf numFmtId="0" fontId="88" fillId="13" borderId="1" xfId="0" applyFont="1" applyFill="1" applyBorder="1" applyAlignment="1" applyProtection="1">
      <alignment horizontal="right"/>
    </xf>
    <xf numFmtId="0" fontId="87" fillId="13" borderId="0" xfId="0" applyFont="1" applyFill="1" applyBorder="1" applyAlignment="1" applyProtection="1">
      <alignment horizontal="center" wrapText="1"/>
      <protection locked="0"/>
    </xf>
    <xf numFmtId="0" fontId="88" fillId="13" borderId="16" xfId="0" applyFont="1" applyFill="1" applyBorder="1" applyAlignment="1" applyProtection="1">
      <alignment horizontal="center" wrapText="1"/>
      <protection locked="0"/>
    </xf>
    <xf numFmtId="0" fontId="88" fillId="13" borderId="0" xfId="0" applyFont="1" applyFill="1" applyBorder="1" applyAlignment="1" applyProtection="1">
      <alignment horizontal="center" wrapText="1"/>
      <protection locked="0"/>
    </xf>
    <xf numFmtId="49" fontId="27" fillId="29" borderId="1" xfId="478" applyNumberFormat="1" applyFont="1" applyFill="1" applyBorder="1" applyAlignment="1" applyProtection="1">
      <alignment horizontal="center" vertical="center" wrapText="1"/>
    </xf>
    <xf numFmtId="0" fontId="81" fillId="0" borderId="0" xfId="465" applyFont="1" applyBorder="1" applyAlignment="1" applyProtection="1">
      <alignment horizontal="center" wrapText="1"/>
      <protection locked="0"/>
    </xf>
    <xf numFmtId="49" fontId="141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4" fillId="29" borderId="1" xfId="3" applyNumberFormat="1" applyFont="1" applyFill="1" applyBorder="1" applyAlignment="1" applyProtection="1">
      <alignment horizontal="center" vertical="center" wrapText="1"/>
    </xf>
    <xf numFmtId="169" fontId="42" fillId="0" borderId="0" xfId="503" applyNumberFormat="1" applyFont="1" applyBorder="1" applyAlignment="1" applyProtection="1">
      <alignment horizontal="center" vertical="center" wrapText="1"/>
      <protection locked="0"/>
    </xf>
    <xf numFmtId="49" fontId="45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3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07" applyFont="1" applyAlignment="1" applyProtection="1">
      <alignment horizontal="center" wrapText="1"/>
      <protection locked="0"/>
    </xf>
    <xf numFmtId="0" fontId="34" fillId="32" borderId="40" xfId="507" applyFont="1" applyFill="1" applyBorder="1" applyAlignment="1" applyProtection="1">
      <alignment horizontal="left" vertical="center" wrapText="1"/>
    </xf>
    <xf numFmtId="0" fontId="34" fillId="32" borderId="40" xfId="507" applyFont="1" applyFill="1" applyBorder="1" applyAlignment="1" applyProtection="1">
      <alignment horizontal="center" wrapText="1"/>
      <protection locked="0"/>
    </xf>
    <xf numFmtId="0" fontId="34" fillId="32" borderId="40" xfId="507" applyFont="1" applyFill="1" applyBorder="1" applyAlignment="1" applyProtection="1">
      <alignment horizontal="left" wrapText="1"/>
      <protection locked="0"/>
    </xf>
    <xf numFmtId="0" fontId="34" fillId="32" borderId="40" xfId="507" applyFont="1" applyFill="1" applyBorder="1" applyAlignment="1" applyProtection="1">
      <alignment horizontal="left" vertical="center" wrapText="1"/>
      <protection locked="0"/>
    </xf>
    <xf numFmtId="0" fontId="83" fillId="0" borderId="0" xfId="507" applyFont="1" applyAlignment="1" applyProtection="1">
      <alignment horizontal="center" vertical="center" wrapText="1"/>
      <protection locked="0"/>
    </xf>
    <xf numFmtId="169" fontId="42" fillId="0" borderId="0" xfId="503" applyNumberFormat="1" applyFont="1" applyBorder="1" applyAlignment="1" applyProtection="1">
      <alignment horizontal="center" vertical="center"/>
      <protection locked="0"/>
    </xf>
    <xf numFmtId="0" fontId="45" fillId="21" borderId="2" xfId="503" applyFont="1" applyFill="1" applyBorder="1" applyAlignment="1" applyProtection="1">
      <alignment horizontal="center" vertical="center"/>
      <protection locked="0"/>
    </xf>
    <xf numFmtId="0" fontId="45" fillId="21" borderId="3" xfId="503" applyFont="1" applyFill="1" applyBorder="1" applyAlignment="1" applyProtection="1">
      <alignment horizontal="center" vertical="center"/>
      <protection locked="0"/>
    </xf>
    <xf numFmtId="0" fontId="53" fillId="21" borderId="3" xfId="503" applyFont="1" applyFill="1" applyBorder="1" applyAlignment="1" applyProtection="1">
      <alignment horizontal="center" vertical="center"/>
      <protection locked="0"/>
    </xf>
    <xf numFmtId="0" fontId="34" fillId="32" borderId="40" xfId="507" applyFont="1" applyFill="1" applyBorder="1" applyAlignment="1" applyProtection="1">
      <alignment horizontal="left" wrapText="1"/>
    </xf>
    <xf numFmtId="169" fontId="23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3" fillId="26" borderId="3" xfId="503" applyNumberFormat="1" applyFont="1" applyFill="1" applyBorder="1" applyAlignment="1" applyProtection="1">
      <alignment horizontal="center" vertical="center" wrapText="1"/>
      <protection locked="0"/>
    </xf>
    <xf numFmtId="169" fontId="23" fillId="0" borderId="2" xfId="503" applyNumberFormat="1" applyFont="1" applyBorder="1" applyAlignment="1" applyProtection="1">
      <alignment horizontal="center" vertical="center"/>
      <protection locked="0"/>
    </xf>
    <xf numFmtId="169" fontId="23" fillId="0" borderId="3" xfId="503" applyNumberFormat="1" applyFont="1" applyBorder="1" applyAlignment="1" applyProtection="1">
      <alignment horizontal="center" vertical="center"/>
      <protection locked="0"/>
    </xf>
    <xf numFmtId="0" fontId="46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46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42" fillId="23" borderId="1" xfId="533" applyNumberFormat="1" applyFont="1" applyFill="1" applyBorder="1" applyAlignment="1" applyProtection="1">
      <alignment horizontal="right" vertical="center"/>
    </xf>
    <xf numFmtId="0" fontId="29" fillId="27" borderId="10" xfId="533" applyNumberFormat="1" applyFont="1" applyFill="1" applyBorder="1" applyAlignment="1" applyProtection="1">
      <alignment horizontal="right" vertical="center"/>
    </xf>
    <xf numFmtId="0" fontId="42" fillId="22" borderId="1" xfId="533" applyNumberFormat="1" applyFont="1" applyFill="1" applyBorder="1" applyAlignment="1" applyProtection="1">
      <alignment horizontal="center" vertical="center" wrapText="1"/>
    </xf>
    <xf numFmtId="0" fontId="42" fillId="23" borderId="1" xfId="533" applyNumberFormat="1" applyFont="1" applyFill="1" applyBorder="1" applyAlignment="1" applyProtection="1">
      <alignment horizontal="center" vertical="center" wrapText="1"/>
    </xf>
    <xf numFmtId="0" fontId="42" fillId="24" borderId="1" xfId="533" applyNumberFormat="1" applyFont="1" applyFill="1" applyBorder="1" applyAlignment="1" applyProtection="1">
      <alignment horizontal="center" vertical="center" textRotation="90"/>
    </xf>
    <xf numFmtId="0" fontId="51" fillId="25" borderId="1" xfId="533" applyNumberFormat="1" applyFont="1" applyFill="1" applyBorder="1" applyAlignment="1" applyProtection="1">
      <alignment horizontal="center" vertical="center" textRotation="90" wrapText="1"/>
    </xf>
    <xf numFmtId="0" fontId="46" fillId="13" borderId="1" xfId="533" applyFont="1" applyFill="1" applyBorder="1" applyAlignment="1" applyProtection="1">
      <alignment horizontal="center" vertical="center" wrapText="1"/>
      <protection locked="0"/>
    </xf>
    <xf numFmtId="0" fontId="47" fillId="0" borderId="2" xfId="533" applyFont="1" applyBorder="1" applyAlignment="1" applyProtection="1">
      <alignment horizontal="center" wrapText="1"/>
      <protection locked="0"/>
    </xf>
    <xf numFmtId="0" fontId="47" fillId="0" borderId="3" xfId="533" applyFont="1" applyBorder="1" applyAlignment="1" applyProtection="1">
      <alignment horizontal="center" wrapText="1"/>
      <protection locked="0"/>
    </xf>
    <xf numFmtId="0" fontId="47" fillId="0" borderId="4" xfId="533" applyFont="1" applyBorder="1" applyAlignment="1" applyProtection="1">
      <alignment horizontal="center" wrapText="1"/>
      <protection locked="0"/>
    </xf>
    <xf numFmtId="49" fontId="52" fillId="0" borderId="1" xfId="533" applyNumberFormat="1" applyFont="1" applyBorder="1" applyAlignment="1" applyProtection="1">
      <alignment horizontal="center" vertical="center"/>
      <protection locked="0"/>
    </xf>
    <xf numFmtId="0" fontId="45" fillId="13" borderId="1" xfId="533" applyFont="1" applyFill="1" applyBorder="1" applyAlignment="1" applyProtection="1">
      <alignment horizontal="center" vertical="center" wrapText="1"/>
      <protection locked="0"/>
    </xf>
    <xf numFmtId="171" fontId="40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left" wrapText="1"/>
    </xf>
    <xf numFmtId="0" fontId="31" fillId="0" borderId="3" xfId="0" applyFont="1" applyBorder="1" applyAlignment="1" applyProtection="1">
      <alignment horizontal="left" wrapText="1"/>
    </xf>
    <xf numFmtId="0" fontId="31" fillId="0" borderId="4" xfId="0" applyFont="1" applyBorder="1" applyAlignment="1" applyProtection="1">
      <alignment horizontal="left" wrapText="1"/>
    </xf>
    <xf numFmtId="0" fontId="27" fillId="4" borderId="5" xfId="0" applyFont="1" applyFill="1" applyBorder="1" applyAlignment="1" applyProtection="1">
      <alignment horizontal="center" vertical="center" wrapText="1"/>
    </xf>
    <xf numFmtId="0" fontId="27" fillId="4" borderId="6" xfId="0" applyFont="1" applyFill="1" applyBorder="1" applyAlignment="1" applyProtection="1">
      <alignment horizontal="center" vertical="center"/>
    </xf>
    <xf numFmtId="0" fontId="27" fillId="4" borderId="6" xfId="0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26" fillId="6" borderId="1" xfId="0" applyFont="1" applyFill="1" applyBorder="1" applyAlignment="1" applyProtection="1">
      <alignment horizontal="center" vertical="center"/>
    </xf>
    <xf numFmtId="0" fontId="31" fillId="9" borderId="2" xfId="0" applyFont="1" applyFill="1" applyBorder="1" applyAlignment="1" applyProtection="1">
      <alignment horizontal="center" wrapText="1"/>
    </xf>
    <xf numFmtId="0" fontId="31" fillId="9" borderId="3" xfId="0" applyFont="1" applyFill="1" applyBorder="1" applyAlignment="1" applyProtection="1">
      <alignment horizontal="center" wrapText="1"/>
    </xf>
    <xf numFmtId="0" fontId="31" fillId="9" borderId="4" xfId="0" applyFont="1" applyFill="1" applyBorder="1" applyAlignment="1" applyProtection="1">
      <alignment horizontal="center" wrapText="1"/>
    </xf>
    <xf numFmtId="0" fontId="148" fillId="2" borderId="1" xfId="0" applyFont="1" applyFill="1" applyBorder="1" applyAlignment="1" applyProtection="1">
      <alignment horizontal="center" wrapText="1"/>
      <protection locked="0"/>
    </xf>
    <xf numFmtId="0" fontId="25" fillId="2" borderId="2" xfId="0" applyFont="1" applyFill="1" applyBorder="1" applyAlignment="1" applyProtection="1">
      <alignment horizontal="center" wrapText="1"/>
      <protection locked="0"/>
    </xf>
    <xf numFmtId="0" fontId="25" fillId="2" borderId="3" xfId="0" applyFont="1" applyFill="1" applyBorder="1" applyAlignment="1" applyProtection="1">
      <alignment horizontal="center" wrapText="1"/>
      <protection locked="0"/>
    </xf>
    <xf numFmtId="0" fontId="25" fillId="2" borderId="4" xfId="0" applyFont="1" applyFill="1" applyBorder="1" applyAlignment="1" applyProtection="1">
      <alignment horizontal="center" wrapText="1"/>
      <protection locked="0"/>
    </xf>
  </cellXfs>
  <cellStyles count="6189">
    <cellStyle name="20% - Ênfase1 10" xfId="20"/>
    <cellStyle name="20% - Ênfase1 10 2" xfId="50"/>
    <cellStyle name="20% - Ênfase1 10 2 2" xfId="1149"/>
    <cellStyle name="20% - Ênfase1 10 2 2 2" xfId="3193"/>
    <cellStyle name="20% - Ênfase1 10 2 2 3" xfId="5218"/>
    <cellStyle name="20% - Ênfase1 10 2 3" xfId="640"/>
    <cellStyle name="20% - Ênfase1 10 2 3 2" xfId="2698"/>
    <cellStyle name="20% - Ênfase1 10 2 3 3" xfId="4723"/>
    <cellStyle name="20% - Ênfase1 10 2 4" xfId="1694"/>
    <cellStyle name="20% - Ênfase1 10 2 4 2" xfId="3731"/>
    <cellStyle name="20% - Ênfase1 10 2 4 3" xfId="5731"/>
    <cellStyle name="20% - Ênfase1 10 2 5" xfId="2194"/>
    <cellStyle name="20% - Ênfase1 10 2 6" xfId="4225"/>
    <cellStyle name="20% - Ênfase1 10 3" xfId="1125"/>
    <cellStyle name="20% - Ênfase1 10 3 2" xfId="3169"/>
    <cellStyle name="20% - Ênfase1 10 3 3" xfId="5194"/>
    <cellStyle name="20% - Ênfase1 10 4" xfId="617"/>
    <cellStyle name="20% - Ênfase1 10 4 2" xfId="2675"/>
    <cellStyle name="20% - Ênfase1 10 4 3" xfId="4700"/>
    <cellStyle name="20% - Ênfase1 10 5" xfId="1671"/>
    <cellStyle name="20% - Ênfase1 10 5 2" xfId="3708"/>
    <cellStyle name="20% - Ênfase1 10 5 3" xfId="5708"/>
    <cellStyle name="20% - Ênfase1 10 6" xfId="2171"/>
    <cellStyle name="20% - Ênfase1 10 7" xfId="4202"/>
    <cellStyle name="20% - Ênfase1 11" xfId="54"/>
    <cellStyle name="20% - Ênfase1 11 2" xfId="42"/>
    <cellStyle name="20% - Ênfase1 11 2 2" xfId="1143"/>
    <cellStyle name="20% - Ênfase1 11 2 2 2" xfId="3187"/>
    <cellStyle name="20% - Ênfase1 11 2 2 3" xfId="5212"/>
    <cellStyle name="20% - Ênfase1 11 2 3" xfId="634"/>
    <cellStyle name="20% - Ênfase1 11 2 3 2" xfId="2692"/>
    <cellStyle name="20% - Ênfase1 11 2 3 3" xfId="4717"/>
    <cellStyle name="20% - Ênfase1 11 2 4" xfId="1688"/>
    <cellStyle name="20% - Ênfase1 11 2 4 2" xfId="3725"/>
    <cellStyle name="20% - Ênfase1 11 2 4 3" xfId="5725"/>
    <cellStyle name="20% - Ênfase1 11 2 5" xfId="2188"/>
    <cellStyle name="20% - Ênfase1 11 2 6" xfId="4219"/>
    <cellStyle name="20% - Ênfase1 11 3" xfId="1153"/>
    <cellStyle name="20% - Ênfase1 11 3 2" xfId="3197"/>
    <cellStyle name="20% - Ênfase1 11 3 3" xfId="5222"/>
    <cellStyle name="20% - Ênfase1 11 4" xfId="643"/>
    <cellStyle name="20% - Ênfase1 11 4 2" xfId="2701"/>
    <cellStyle name="20% - Ênfase1 11 4 3" xfId="4726"/>
    <cellStyle name="20% - Ênfase1 11 5" xfId="1697"/>
    <cellStyle name="20% - Ênfase1 11 5 2" xfId="3734"/>
    <cellStyle name="20% - Ênfase1 11 5 3" xfId="5734"/>
    <cellStyle name="20% - Ênfase1 11 6" xfId="2197"/>
    <cellStyle name="20% - Ênfase1 11 7" xfId="4228"/>
    <cellStyle name="20% - Ênfase1 12" xfId="38"/>
    <cellStyle name="20% - Ênfase1 12 2" xfId="1140"/>
    <cellStyle name="20% - Ênfase1 12 2 2" xfId="3184"/>
    <cellStyle name="20% - Ênfase1 12 2 3" xfId="5209"/>
    <cellStyle name="20% - Ênfase1 12 3" xfId="631"/>
    <cellStyle name="20% - Ênfase1 12 3 2" xfId="2689"/>
    <cellStyle name="20% - Ênfase1 12 3 3" xfId="4714"/>
    <cellStyle name="20% - Ênfase1 12 4" xfId="1685"/>
    <cellStyle name="20% - Ênfase1 12 4 2" xfId="3722"/>
    <cellStyle name="20% - Ênfase1 12 4 3" xfId="5722"/>
    <cellStyle name="20% - Ênfase1 12 5" xfId="2185"/>
    <cellStyle name="20% - Ênfase1 12 6" xfId="4216"/>
    <cellStyle name="20% - Ênfase1 13" xfId="41"/>
    <cellStyle name="20% - Ênfase1 13 2" xfId="1142"/>
    <cellStyle name="20% - Ênfase1 13 2 2" xfId="3186"/>
    <cellStyle name="20% - Ênfase1 13 2 3" xfId="5211"/>
    <cellStyle name="20% - Ênfase1 13 3" xfId="633"/>
    <cellStyle name="20% - Ênfase1 13 3 2" xfId="2691"/>
    <cellStyle name="20% - Ênfase1 13 3 3" xfId="4716"/>
    <cellStyle name="20% - Ênfase1 13 4" xfId="1687"/>
    <cellStyle name="20% - Ênfase1 13 4 2" xfId="3724"/>
    <cellStyle name="20% - Ênfase1 13 4 3" xfId="5724"/>
    <cellStyle name="20% - Ênfase1 13 5" xfId="2187"/>
    <cellStyle name="20% - Ênfase1 13 6" xfId="4218"/>
    <cellStyle name="20% - Ênfase1 14" xfId="4"/>
    <cellStyle name="20% - Ênfase1 14 2" xfId="1114"/>
    <cellStyle name="20% - Ênfase1 14 2 2" xfId="3158"/>
    <cellStyle name="20% - Ênfase1 14 2 3" xfId="5183"/>
    <cellStyle name="20% - Ênfase1 14 3" xfId="606"/>
    <cellStyle name="20% - Ênfase1 14 3 2" xfId="2664"/>
    <cellStyle name="20% - Ênfase1 14 3 3" xfId="4689"/>
    <cellStyle name="20% - Ênfase1 14 4" xfId="1660"/>
    <cellStyle name="20% - Ênfase1 14 4 2" xfId="3697"/>
    <cellStyle name="20% - Ênfase1 14 4 3" xfId="5697"/>
    <cellStyle name="20% - Ênfase1 14 5" xfId="2160"/>
    <cellStyle name="20% - Ênfase1 14 6" xfId="4191"/>
    <cellStyle name="20% - Ênfase1 15" xfId="56"/>
    <cellStyle name="20% - Ênfase1 15 2" xfId="1155"/>
    <cellStyle name="20% - Ênfase1 15 2 2" xfId="3199"/>
    <cellStyle name="20% - Ênfase1 15 2 3" xfId="5224"/>
    <cellStyle name="20% - Ênfase1 15 3" xfId="645"/>
    <cellStyle name="20% - Ênfase1 15 3 2" xfId="2703"/>
    <cellStyle name="20% - Ênfase1 15 3 3" xfId="4728"/>
    <cellStyle name="20% - Ênfase1 15 4" xfId="1699"/>
    <cellStyle name="20% - Ênfase1 15 4 2" xfId="3736"/>
    <cellStyle name="20% - Ênfase1 15 4 3" xfId="5736"/>
    <cellStyle name="20% - Ênfase1 15 5" xfId="2199"/>
    <cellStyle name="20% - Ênfase1 15 6" xfId="4230"/>
    <cellStyle name="20% - Ênfase1 16" xfId="58"/>
    <cellStyle name="20% - Ênfase1 16 2" xfId="1157"/>
    <cellStyle name="20% - Ênfase1 16 2 2" xfId="3201"/>
    <cellStyle name="20% - Ênfase1 16 2 3" xfId="5226"/>
    <cellStyle name="20% - Ênfase1 16 3" xfId="647"/>
    <cellStyle name="20% - Ênfase1 16 3 2" xfId="2705"/>
    <cellStyle name="20% - Ênfase1 16 3 3" xfId="4730"/>
    <cellStyle name="20% - Ênfase1 16 4" xfId="1701"/>
    <cellStyle name="20% - Ênfase1 16 4 2" xfId="3738"/>
    <cellStyle name="20% - Ênfase1 16 4 3" xfId="5738"/>
    <cellStyle name="20% - Ênfase1 16 5" xfId="2201"/>
    <cellStyle name="20% - Ênfase1 16 6" xfId="4232"/>
    <cellStyle name="20% - Ênfase1 17" xfId="59"/>
    <cellStyle name="20% - Ênfase1 17 2" xfId="1158"/>
    <cellStyle name="20% - Ênfase1 17 2 2" xfId="3202"/>
    <cellStyle name="20% - Ênfase1 17 2 3" xfId="5227"/>
    <cellStyle name="20% - Ênfase1 17 3" xfId="648"/>
    <cellStyle name="20% - Ênfase1 17 3 2" xfId="2706"/>
    <cellStyle name="20% - Ênfase1 17 3 3" xfId="4731"/>
    <cellStyle name="20% - Ênfase1 17 4" xfId="1702"/>
    <cellStyle name="20% - Ênfase1 17 4 2" xfId="3739"/>
    <cellStyle name="20% - Ênfase1 17 4 3" xfId="5739"/>
    <cellStyle name="20% - Ênfase1 17 5" xfId="2202"/>
    <cellStyle name="20% - Ênfase1 17 6" xfId="4233"/>
    <cellStyle name="20% - Ênfase1 18" xfId="45"/>
    <cellStyle name="20% - Ênfase1 18 2" xfId="1146"/>
    <cellStyle name="20% - Ênfase1 18 2 2" xfId="3190"/>
    <cellStyle name="20% - Ênfase1 18 2 3" xfId="5215"/>
    <cellStyle name="20% - Ênfase1 18 3" xfId="637"/>
    <cellStyle name="20% - Ênfase1 18 3 2" xfId="2695"/>
    <cellStyle name="20% - Ênfase1 18 3 3" xfId="4720"/>
    <cellStyle name="20% - Ênfase1 18 4" xfId="1691"/>
    <cellStyle name="20% - Ênfase1 18 4 2" xfId="3728"/>
    <cellStyle name="20% - Ênfase1 18 4 3" xfId="5728"/>
    <cellStyle name="20% - Ênfase1 18 5" xfId="2191"/>
    <cellStyle name="20% - Ênfase1 18 6" xfId="4222"/>
    <cellStyle name="20% - Ênfase1 19" xfId="61"/>
    <cellStyle name="20% - Ênfase1 19 2" xfId="1160"/>
    <cellStyle name="20% - Ênfase1 19 2 2" xfId="3204"/>
    <cellStyle name="20% - Ênfase1 19 2 3" xfId="5229"/>
    <cellStyle name="20% - Ênfase1 19 3" xfId="650"/>
    <cellStyle name="20% - Ênfase1 19 3 2" xfId="2708"/>
    <cellStyle name="20% - Ênfase1 19 3 3" xfId="4733"/>
    <cellStyle name="20% - Ênfase1 19 4" xfId="1704"/>
    <cellStyle name="20% - Ênfase1 19 4 2" xfId="3741"/>
    <cellStyle name="20% - Ênfase1 19 4 3" xfId="5741"/>
    <cellStyle name="20% - Ênfase1 19 5" xfId="2204"/>
    <cellStyle name="20% - Ênfase1 19 6" xfId="4235"/>
    <cellStyle name="20% - Ênfase1 2" xfId="19"/>
    <cellStyle name="20% - Ênfase1 2 2" xfId="65"/>
    <cellStyle name="20% - Ênfase1 2 2 2" xfId="1164"/>
    <cellStyle name="20% - Ênfase1 2 2 2 2" xfId="3208"/>
    <cellStyle name="20% - Ênfase1 2 2 2 3" xfId="5233"/>
    <cellStyle name="20% - Ênfase1 2 2 3" xfId="654"/>
    <cellStyle name="20% - Ênfase1 2 2 3 2" xfId="2712"/>
    <cellStyle name="20% - Ênfase1 2 2 3 3" xfId="4737"/>
    <cellStyle name="20% - Ênfase1 2 2 4" xfId="1708"/>
    <cellStyle name="20% - Ênfase1 2 2 4 2" xfId="3745"/>
    <cellStyle name="20% - Ênfase1 2 2 4 3" xfId="5745"/>
    <cellStyle name="20% - Ênfase1 2 2 5" xfId="2208"/>
    <cellStyle name="20% - Ênfase1 2 2 6" xfId="4239"/>
    <cellStyle name="20% - Ênfase1 2 3" xfId="1124"/>
    <cellStyle name="20% - Ênfase1 2 3 2" xfId="3168"/>
    <cellStyle name="20% - Ênfase1 2 3 3" xfId="5193"/>
    <cellStyle name="20% - Ênfase1 2 4" xfId="616"/>
    <cellStyle name="20% - Ênfase1 2 4 2" xfId="2674"/>
    <cellStyle name="20% - Ênfase1 2 4 3" xfId="4699"/>
    <cellStyle name="20% - Ênfase1 2 5" xfId="1670"/>
    <cellStyle name="20% - Ênfase1 2 5 2" xfId="3707"/>
    <cellStyle name="20% - Ênfase1 2 5 3" xfId="5707"/>
    <cellStyle name="20% - Ênfase1 2 6" xfId="2170"/>
    <cellStyle name="20% - Ênfase1 2 7" xfId="4201"/>
    <cellStyle name="20% - Ênfase1 20" xfId="55"/>
    <cellStyle name="20% - Ênfase1 20 2" xfId="1154"/>
    <cellStyle name="20% - Ênfase1 20 2 2" xfId="3198"/>
    <cellStyle name="20% - Ênfase1 20 2 3" xfId="5223"/>
    <cellStyle name="20% - Ênfase1 20 3" xfId="644"/>
    <cellStyle name="20% - Ênfase1 20 3 2" xfId="2702"/>
    <cellStyle name="20% - Ênfase1 20 3 3" xfId="4727"/>
    <cellStyle name="20% - Ênfase1 20 4" xfId="1698"/>
    <cellStyle name="20% - Ênfase1 20 4 2" xfId="3735"/>
    <cellStyle name="20% - Ênfase1 20 4 3" xfId="5735"/>
    <cellStyle name="20% - Ênfase1 20 5" xfId="2198"/>
    <cellStyle name="20% - Ênfase1 20 6" xfId="4229"/>
    <cellStyle name="20% - Ênfase1 21" xfId="57"/>
    <cellStyle name="20% - Ênfase1 21 2" xfId="1156"/>
    <cellStyle name="20% - Ênfase1 21 2 2" xfId="3200"/>
    <cellStyle name="20% - Ênfase1 21 2 3" xfId="5225"/>
    <cellStyle name="20% - Ênfase1 21 3" xfId="646"/>
    <cellStyle name="20% - Ênfase1 21 3 2" xfId="2704"/>
    <cellStyle name="20% - Ênfase1 21 3 3" xfId="4729"/>
    <cellStyle name="20% - Ênfase1 21 4" xfId="1700"/>
    <cellStyle name="20% - Ênfase1 21 4 2" xfId="3737"/>
    <cellStyle name="20% - Ênfase1 21 4 3" xfId="5737"/>
    <cellStyle name="20% - Ênfase1 21 5" xfId="2200"/>
    <cellStyle name="20% - Ênfase1 21 6" xfId="4231"/>
    <cellStyle name="20% - Ênfase1 22" xfId="60"/>
    <cellStyle name="20% - Ênfase1 22 2" xfId="1159"/>
    <cellStyle name="20% - Ênfase1 22 2 2" xfId="3203"/>
    <cellStyle name="20% - Ênfase1 22 2 3" xfId="5228"/>
    <cellStyle name="20% - Ênfase1 22 3" xfId="649"/>
    <cellStyle name="20% - Ênfase1 22 3 2" xfId="2707"/>
    <cellStyle name="20% - Ênfase1 22 3 3" xfId="4732"/>
    <cellStyle name="20% - Ênfase1 22 4" xfId="1703"/>
    <cellStyle name="20% - Ênfase1 22 4 2" xfId="3740"/>
    <cellStyle name="20% - Ênfase1 22 4 3" xfId="5740"/>
    <cellStyle name="20% - Ênfase1 22 5" xfId="2203"/>
    <cellStyle name="20% - Ênfase1 22 6" xfId="4234"/>
    <cellStyle name="20% - Ênfase1 23" xfId="46"/>
    <cellStyle name="20% - Ênfase1 3" xfId="66"/>
    <cellStyle name="20% - Ênfase1 3 2" xfId="68"/>
    <cellStyle name="20% - Ênfase1 3 2 2" xfId="1167"/>
    <cellStyle name="20% - Ênfase1 3 2 2 2" xfId="3210"/>
    <cellStyle name="20% - Ênfase1 3 2 2 3" xfId="5235"/>
    <cellStyle name="20% - Ênfase1 3 2 3" xfId="657"/>
    <cellStyle name="20% - Ênfase1 3 2 3 2" xfId="2714"/>
    <cellStyle name="20% - Ênfase1 3 2 3 3" xfId="4739"/>
    <cellStyle name="20% - Ênfase1 3 2 4" xfId="1710"/>
    <cellStyle name="20% - Ênfase1 3 2 4 2" xfId="3747"/>
    <cellStyle name="20% - Ênfase1 3 2 4 3" xfId="5747"/>
    <cellStyle name="20% - Ênfase1 3 2 5" xfId="2210"/>
    <cellStyle name="20% - Ênfase1 3 2 6" xfId="4241"/>
    <cellStyle name="20% - Ênfase1 3 3" xfId="1165"/>
    <cellStyle name="20% - Ênfase1 3 3 2" xfId="3209"/>
    <cellStyle name="20% - Ênfase1 3 3 3" xfId="5234"/>
    <cellStyle name="20% - Ênfase1 3 4" xfId="655"/>
    <cellStyle name="20% - Ênfase1 3 4 2" xfId="2713"/>
    <cellStyle name="20% - Ênfase1 3 4 3" xfId="4738"/>
    <cellStyle name="20% - Ênfase1 3 5" xfId="1709"/>
    <cellStyle name="20% - Ênfase1 3 5 2" xfId="3746"/>
    <cellStyle name="20% - Ênfase1 3 5 3" xfId="5746"/>
    <cellStyle name="20% - Ênfase1 3 6" xfId="2209"/>
    <cellStyle name="20% - Ênfase1 3 7" xfId="4240"/>
    <cellStyle name="20% - Ênfase1 4" xfId="69"/>
    <cellStyle name="20% - Ênfase1 4 2" xfId="70"/>
    <cellStyle name="20% - Ênfase1 4 2 2" xfId="1169"/>
    <cellStyle name="20% - Ênfase1 4 2 2 2" xfId="3212"/>
    <cellStyle name="20% - Ênfase1 4 2 2 3" xfId="5237"/>
    <cellStyle name="20% - Ênfase1 4 2 3" xfId="659"/>
    <cellStyle name="20% - Ênfase1 4 2 3 2" xfId="2716"/>
    <cellStyle name="20% - Ênfase1 4 2 3 3" xfId="4741"/>
    <cellStyle name="20% - Ênfase1 4 2 4" xfId="1712"/>
    <cellStyle name="20% - Ênfase1 4 2 4 2" xfId="3749"/>
    <cellStyle name="20% - Ênfase1 4 2 4 3" xfId="5749"/>
    <cellStyle name="20% - Ênfase1 4 2 5" xfId="2212"/>
    <cellStyle name="20% - Ênfase1 4 2 6" xfId="4243"/>
    <cellStyle name="20% - Ênfase1 4 3" xfId="1168"/>
    <cellStyle name="20% - Ênfase1 4 3 2" xfId="3211"/>
    <cellStyle name="20% - Ênfase1 4 3 3" xfId="5236"/>
    <cellStyle name="20% - Ênfase1 4 4" xfId="658"/>
    <cellStyle name="20% - Ênfase1 4 4 2" xfId="2715"/>
    <cellStyle name="20% - Ênfase1 4 4 3" xfId="4740"/>
    <cellStyle name="20% - Ênfase1 4 5" xfId="1711"/>
    <cellStyle name="20% - Ênfase1 4 5 2" xfId="3748"/>
    <cellStyle name="20% - Ênfase1 4 5 3" xfId="5748"/>
    <cellStyle name="20% - Ênfase1 4 6" xfId="2211"/>
    <cellStyle name="20% - Ênfase1 4 7" xfId="4242"/>
    <cellStyle name="20% - Ênfase1 5" xfId="71"/>
    <cellStyle name="20% - Ênfase1 5 2" xfId="72"/>
    <cellStyle name="20% - Ênfase1 5 2 2" xfId="1171"/>
    <cellStyle name="20% - Ênfase1 5 2 2 2" xfId="3214"/>
    <cellStyle name="20% - Ênfase1 5 2 2 3" xfId="5239"/>
    <cellStyle name="20% - Ênfase1 5 2 3" xfId="661"/>
    <cellStyle name="20% - Ênfase1 5 2 3 2" xfId="2718"/>
    <cellStyle name="20% - Ênfase1 5 2 3 3" xfId="4743"/>
    <cellStyle name="20% - Ênfase1 5 2 4" xfId="1714"/>
    <cellStyle name="20% - Ênfase1 5 2 4 2" xfId="3751"/>
    <cellStyle name="20% - Ênfase1 5 2 4 3" xfId="5751"/>
    <cellStyle name="20% - Ênfase1 5 2 5" xfId="2214"/>
    <cellStyle name="20% - Ênfase1 5 2 6" xfId="4245"/>
    <cellStyle name="20% - Ênfase1 5 3" xfId="1170"/>
    <cellStyle name="20% - Ênfase1 5 3 2" xfId="3213"/>
    <cellStyle name="20% - Ênfase1 5 3 3" xfId="5238"/>
    <cellStyle name="20% - Ênfase1 5 4" xfId="660"/>
    <cellStyle name="20% - Ênfase1 5 4 2" xfId="2717"/>
    <cellStyle name="20% - Ênfase1 5 4 3" xfId="4742"/>
    <cellStyle name="20% - Ênfase1 5 5" xfId="1713"/>
    <cellStyle name="20% - Ênfase1 5 5 2" xfId="3750"/>
    <cellStyle name="20% - Ênfase1 5 5 3" xfId="5750"/>
    <cellStyle name="20% - Ênfase1 5 6" xfId="2213"/>
    <cellStyle name="20% - Ênfase1 5 7" xfId="4244"/>
    <cellStyle name="20% - Ênfase1 6" xfId="75"/>
    <cellStyle name="20% - Ênfase1 6 2" xfId="77"/>
    <cellStyle name="20% - Ênfase1 6 2 2" xfId="1176"/>
    <cellStyle name="20% - Ênfase1 6 2 2 2" xfId="3219"/>
    <cellStyle name="20% - Ênfase1 6 2 2 3" xfId="5244"/>
    <cellStyle name="20% - Ênfase1 6 2 3" xfId="666"/>
    <cellStyle name="20% - Ênfase1 6 2 3 2" xfId="2723"/>
    <cellStyle name="20% - Ênfase1 6 2 3 3" xfId="4748"/>
    <cellStyle name="20% - Ênfase1 6 2 4" xfId="1719"/>
    <cellStyle name="20% - Ênfase1 6 2 4 2" xfId="3756"/>
    <cellStyle name="20% - Ênfase1 6 2 4 3" xfId="5756"/>
    <cellStyle name="20% - Ênfase1 6 2 5" xfId="2219"/>
    <cellStyle name="20% - Ênfase1 6 2 6" xfId="4250"/>
    <cellStyle name="20% - Ênfase1 6 3" xfId="1174"/>
    <cellStyle name="20% - Ênfase1 6 3 2" xfId="3217"/>
    <cellStyle name="20% - Ênfase1 6 3 3" xfId="5242"/>
    <cellStyle name="20% - Ênfase1 6 4" xfId="664"/>
    <cellStyle name="20% - Ênfase1 6 4 2" xfId="2721"/>
    <cellStyle name="20% - Ênfase1 6 4 3" xfId="4746"/>
    <cellStyle name="20% - Ênfase1 6 5" xfId="1717"/>
    <cellStyle name="20% - Ênfase1 6 5 2" xfId="3754"/>
    <cellStyle name="20% - Ênfase1 6 5 3" xfId="5754"/>
    <cellStyle name="20% - Ênfase1 6 6" xfId="2217"/>
    <cellStyle name="20% - Ênfase1 6 7" xfId="4248"/>
    <cellStyle name="20% - Ênfase1 7" xfId="80"/>
    <cellStyle name="20% - Ênfase1 7 2" xfId="84"/>
    <cellStyle name="20% - Ênfase1 7 2 2" xfId="1183"/>
    <cellStyle name="20% - Ênfase1 7 2 2 2" xfId="3226"/>
    <cellStyle name="20% - Ênfase1 7 2 2 3" xfId="5251"/>
    <cellStyle name="20% - Ênfase1 7 2 3" xfId="673"/>
    <cellStyle name="20% - Ênfase1 7 2 3 2" xfId="2730"/>
    <cellStyle name="20% - Ênfase1 7 2 3 3" xfId="4755"/>
    <cellStyle name="20% - Ênfase1 7 2 4" xfId="1726"/>
    <cellStyle name="20% - Ênfase1 7 2 4 2" xfId="3763"/>
    <cellStyle name="20% - Ênfase1 7 2 4 3" xfId="5763"/>
    <cellStyle name="20% - Ênfase1 7 2 5" xfId="2226"/>
    <cellStyle name="20% - Ênfase1 7 2 6" xfId="4257"/>
    <cellStyle name="20% - Ênfase1 7 3" xfId="1179"/>
    <cellStyle name="20% - Ênfase1 7 3 2" xfId="3222"/>
    <cellStyle name="20% - Ênfase1 7 3 3" xfId="5247"/>
    <cellStyle name="20% - Ênfase1 7 4" xfId="669"/>
    <cellStyle name="20% - Ênfase1 7 4 2" xfId="2726"/>
    <cellStyle name="20% - Ênfase1 7 4 3" xfId="4751"/>
    <cellStyle name="20% - Ênfase1 7 5" xfId="1722"/>
    <cellStyle name="20% - Ênfase1 7 5 2" xfId="3759"/>
    <cellStyle name="20% - Ênfase1 7 5 3" xfId="5759"/>
    <cellStyle name="20% - Ênfase1 7 6" xfId="2222"/>
    <cellStyle name="20% - Ênfase1 7 7" xfId="4253"/>
    <cellStyle name="20% - Ênfase1 8" xfId="44"/>
    <cellStyle name="20% - Ênfase1 8 2" xfId="86"/>
    <cellStyle name="20% - Ênfase1 8 2 2" xfId="1185"/>
    <cellStyle name="20% - Ênfase1 8 2 2 2" xfId="3228"/>
    <cellStyle name="20% - Ênfase1 8 2 2 3" xfId="5253"/>
    <cellStyle name="20% - Ênfase1 8 2 3" xfId="675"/>
    <cellStyle name="20% - Ênfase1 8 2 3 2" xfId="2732"/>
    <cellStyle name="20% - Ênfase1 8 2 3 3" xfId="4757"/>
    <cellStyle name="20% - Ênfase1 8 2 4" xfId="1728"/>
    <cellStyle name="20% - Ênfase1 8 2 4 2" xfId="3765"/>
    <cellStyle name="20% - Ênfase1 8 2 4 3" xfId="5765"/>
    <cellStyle name="20% - Ênfase1 8 2 5" xfId="2228"/>
    <cellStyle name="20% - Ênfase1 8 2 6" xfId="4259"/>
    <cellStyle name="20% - Ênfase1 8 3" xfId="1145"/>
    <cellStyle name="20% - Ênfase1 8 3 2" xfId="3189"/>
    <cellStyle name="20% - Ênfase1 8 3 3" xfId="5214"/>
    <cellStyle name="20% - Ênfase1 8 4" xfId="636"/>
    <cellStyle name="20% - Ênfase1 8 4 2" xfId="2694"/>
    <cellStyle name="20% - Ênfase1 8 4 3" xfId="4719"/>
    <cellStyle name="20% - Ênfase1 8 5" xfId="1690"/>
    <cellStyle name="20% - Ênfase1 8 5 2" xfId="3727"/>
    <cellStyle name="20% - Ênfase1 8 5 3" xfId="5727"/>
    <cellStyle name="20% - Ênfase1 8 6" xfId="2190"/>
    <cellStyle name="20% - Ênfase1 8 7" xfId="4221"/>
    <cellStyle name="20% - Ênfase1 9" xfId="88"/>
    <cellStyle name="20% - Ênfase1 9 2" xfId="89"/>
    <cellStyle name="20% - Ênfase1 9 2 2" xfId="1188"/>
    <cellStyle name="20% - Ênfase1 9 2 2 2" xfId="3231"/>
    <cellStyle name="20% - Ênfase1 9 2 2 3" xfId="5256"/>
    <cellStyle name="20% - Ênfase1 9 2 3" xfId="678"/>
    <cellStyle name="20% - Ênfase1 9 2 3 2" xfId="2735"/>
    <cellStyle name="20% - Ênfase1 9 2 3 3" xfId="4760"/>
    <cellStyle name="20% - Ênfase1 9 2 4" xfId="1731"/>
    <cellStyle name="20% - Ênfase1 9 2 4 2" xfId="3768"/>
    <cellStyle name="20% - Ênfase1 9 2 4 3" xfId="5768"/>
    <cellStyle name="20% - Ênfase1 9 2 5" xfId="2231"/>
    <cellStyle name="20% - Ênfase1 9 2 6" xfId="4262"/>
    <cellStyle name="20% - Ênfase1 9 3" xfId="1187"/>
    <cellStyle name="20% - Ênfase1 9 3 2" xfId="3230"/>
    <cellStyle name="20% - Ênfase1 9 3 3" xfId="5255"/>
    <cellStyle name="20% - Ênfase1 9 4" xfId="677"/>
    <cellStyle name="20% - Ênfase1 9 4 2" xfId="2734"/>
    <cellStyle name="20% - Ênfase1 9 4 3" xfId="4759"/>
    <cellStyle name="20% - Ênfase1 9 5" xfId="1730"/>
    <cellStyle name="20% - Ênfase1 9 5 2" xfId="3767"/>
    <cellStyle name="20% - Ênfase1 9 5 3" xfId="5767"/>
    <cellStyle name="20% - Ênfase1 9 6" xfId="2230"/>
    <cellStyle name="20% - Ênfase1 9 7" xfId="4261"/>
    <cellStyle name="20% - Ênfase2 10" xfId="92"/>
    <cellStyle name="20% - Ênfase2 10 2" xfId="95"/>
    <cellStyle name="20% - Ênfase2 10 2 2" xfId="1194"/>
    <cellStyle name="20% - Ênfase2 10 2 2 2" xfId="3237"/>
    <cellStyle name="20% - Ênfase2 10 2 2 3" xfId="5262"/>
    <cellStyle name="20% - Ênfase2 10 2 3" xfId="684"/>
    <cellStyle name="20% - Ênfase2 10 2 3 2" xfId="2741"/>
    <cellStyle name="20% - Ênfase2 10 2 3 3" xfId="4766"/>
    <cellStyle name="20% - Ênfase2 10 2 4" xfId="1737"/>
    <cellStyle name="20% - Ênfase2 10 2 4 2" xfId="3774"/>
    <cellStyle name="20% - Ênfase2 10 2 4 3" xfId="5774"/>
    <cellStyle name="20% - Ênfase2 10 2 5" xfId="2237"/>
    <cellStyle name="20% - Ênfase2 10 2 6" xfId="4268"/>
    <cellStyle name="20% - Ênfase2 10 3" xfId="1191"/>
    <cellStyle name="20% - Ênfase2 10 3 2" xfId="3234"/>
    <cellStyle name="20% - Ênfase2 10 3 3" xfId="5259"/>
    <cellStyle name="20% - Ênfase2 10 4" xfId="681"/>
    <cellStyle name="20% - Ênfase2 10 4 2" xfId="2738"/>
    <cellStyle name="20% - Ênfase2 10 4 3" xfId="4763"/>
    <cellStyle name="20% - Ênfase2 10 5" xfId="1734"/>
    <cellStyle name="20% - Ênfase2 10 5 2" xfId="3771"/>
    <cellStyle name="20% - Ênfase2 10 5 3" xfId="5771"/>
    <cellStyle name="20% - Ênfase2 10 6" xfId="2234"/>
    <cellStyle name="20% - Ênfase2 10 7" xfId="4265"/>
    <cellStyle name="20% - Ênfase2 11" xfId="101"/>
    <cellStyle name="20% - Ênfase2 11 2" xfId="1199"/>
    <cellStyle name="20% - Ênfase2 11 2 2" xfId="3242"/>
    <cellStyle name="20% - Ênfase2 11 2 3" xfId="5267"/>
    <cellStyle name="20% - Ênfase2 11 3" xfId="689"/>
    <cellStyle name="20% - Ênfase2 11 3 2" xfId="2746"/>
    <cellStyle name="20% - Ênfase2 11 3 3" xfId="4771"/>
    <cellStyle name="20% - Ênfase2 11 4" xfId="1742"/>
    <cellStyle name="20% - Ênfase2 11 4 2" xfId="3779"/>
    <cellStyle name="20% - Ênfase2 11 4 3" xfId="5779"/>
    <cellStyle name="20% - Ênfase2 11 5" xfId="2242"/>
    <cellStyle name="20% - Ênfase2 11 6" xfId="4273"/>
    <cellStyle name="20% - Ênfase2 12" xfId="102"/>
    <cellStyle name="20% - Ênfase2 12 2" xfId="1200"/>
    <cellStyle name="20% - Ênfase2 12 2 2" xfId="3243"/>
    <cellStyle name="20% - Ênfase2 12 2 3" xfId="5268"/>
    <cellStyle name="20% - Ênfase2 12 3" xfId="690"/>
    <cellStyle name="20% - Ênfase2 12 3 2" xfId="2747"/>
    <cellStyle name="20% - Ênfase2 12 3 3" xfId="4772"/>
    <cellStyle name="20% - Ênfase2 12 4" xfId="1743"/>
    <cellStyle name="20% - Ênfase2 12 4 2" xfId="3780"/>
    <cellStyle name="20% - Ênfase2 12 4 3" xfId="5780"/>
    <cellStyle name="20% - Ênfase2 12 5" xfId="2243"/>
    <cellStyle name="20% - Ênfase2 12 6" xfId="4274"/>
    <cellStyle name="20% - Ênfase2 13" xfId="103"/>
    <cellStyle name="20% - Ênfase2 13 2" xfId="1201"/>
    <cellStyle name="20% - Ênfase2 13 2 2" xfId="3244"/>
    <cellStyle name="20% - Ênfase2 13 2 3" xfId="5269"/>
    <cellStyle name="20% - Ênfase2 13 3" xfId="691"/>
    <cellStyle name="20% - Ênfase2 13 3 2" xfId="2748"/>
    <cellStyle name="20% - Ênfase2 13 3 3" xfId="4773"/>
    <cellStyle name="20% - Ênfase2 13 4" xfId="1744"/>
    <cellStyle name="20% - Ênfase2 13 4 2" xfId="3781"/>
    <cellStyle name="20% - Ênfase2 13 4 3" xfId="5781"/>
    <cellStyle name="20% - Ênfase2 13 5" xfId="2244"/>
    <cellStyle name="20% - Ênfase2 13 6" xfId="4275"/>
    <cellStyle name="20% - Ênfase2 14" xfId="104"/>
    <cellStyle name="20% - Ênfase2 14 2" xfId="1202"/>
    <cellStyle name="20% - Ênfase2 14 2 2" xfId="3245"/>
    <cellStyle name="20% - Ênfase2 14 2 3" xfId="5270"/>
    <cellStyle name="20% - Ênfase2 14 3" xfId="692"/>
    <cellStyle name="20% - Ênfase2 14 3 2" xfId="2749"/>
    <cellStyle name="20% - Ênfase2 14 3 3" xfId="4774"/>
    <cellStyle name="20% - Ênfase2 14 4" xfId="1745"/>
    <cellStyle name="20% - Ênfase2 14 4 2" xfId="3782"/>
    <cellStyle name="20% - Ênfase2 14 4 3" xfId="5782"/>
    <cellStyle name="20% - Ênfase2 14 5" xfId="2245"/>
    <cellStyle name="20% - Ênfase2 14 6" xfId="4276"/>
    <cellStyle name="20% - Ênfase2 15" xfId="105"/>
    <cellStyle name="20% - Ênfase2 15 2" xfId="1203"/>
    <cellStyle name="20% - Ênfase2 15 2 2" xfId="3246"/>
    <cellStyle name="20% - Ênfase2 15 2 3" xfId="5271"/>
    <cellStyle name="20% - Ênfase2 15 3" xfId="693"/>
    <cellStyle name="20% - Ênfase2 15 3 2" xfId="2750"/>
    <cellStyle name="20% - Ênfase2 15 3 3" xfId="4775"/>
    <cellStyle name="20% - Ênfase2 15 4" xfId="1746"/>
    <cellStyle name="20% - Ênfase2 15 4 2" xfId="3783"/>
    <cellStyle name="20% - Ênfase2 15 4 3" xfId="5783"/>
    <cellStyle name="20% - Ênfase2 15 5" xfId="2246"/>
    <cellStyle name="20% - Ênfase2 15 6" xfId="4277"/>
    <cellStyle name="20% - Ênfase2 16" xfId="107"/>
    <cellStyle name="20% - Ênfase2 16 2" xfId="1205"/>
    <cellStyle name="20% - Ênfase2 16 2 2" xfId="3248"/>
    <cellStyle name="20% - Ênfase2 16 2 3" xfId="5273"/>
    <cellStyle name="20% - Ênfase2 16 3" xfId="695"/>
    <cellStyle name="20% - Ênfase2 16 3 2" xfId="2752"/>
    <cellStyle name="20% - Ênfase2 16 3 3" xfId="4777"/>
    <cellStyle name="20% - Ênfase2 16 4" xfId="1748"/>
    <cellStyle name="20% - Ênfase2 16 4 2" xfId="3785"/>
    <cellStyle name="20% - Ênfase2 16 4 3" xfId="5785"/>
    <cellStyle name="20% - Ênfase2 16 5" xfId="2248"/>
    <cellStyle name="20% - Ênfase2 16 6" xfId="4279"/>
    <cellStyle name="20% - Ênfase2 17" xfId="109"/>
    <cellStyle name="20% - Ênfase2 17 2" xfId="1207"/>
    <cellStyle name="20% - Ênfase2 17 2 2" xfId="3250"/>
    <cellStyle name="20% - Ênfase2 17 2 3" xfId="5275"/>
    <cellStyle name="20% - Ênfase2 17 3" xfId="697"/>
    <cellStyle name="20% - Ênfase2 17 3 2" xfId="2754"/>
    <cellStyle name="20% - Ênfase2 17 3 3" xfId="4779"/>
    <cellStyle name="20% - Ênfase2 17 4" xfId="1750"/>
    <cellStyle name="20% - Ênfase2 17 4 2" xfId="3787"/>
    <cellStyle name="20% - Ênfase2 17 4 3" xfId="5787"/>
    <cellStyle name="20% - Ênfase2 17 5" xfId="2250"/>
    <cellStyle name="20% - Ênfase2 17 6" xfId="4281"/>
    <cellStyle name="20% - Ênfase2 18" xfId="111"/>
    <cellStyle name="20% - Ênfase2 18 2" xfId="1208"/>
    <cellStyle name="20% - Ênfase2 18 2 2" xfId="3251"/>
    <cellStyle name="20% - Ênfase2 18 2 3" xfId="5276"/>
    <cellStyle name="20% - Ênfase2 18 3" xfId="698"/>
    <cellStyle name="20% - Ênfase2 18 3 2" xfId="2755"/>
    <cellStyle name="20% - Ênfase2 18 3 3" xfId="4780"/>
    <cellStyle name="20% - Ênfase2 18 4" xfId="1751"/>
    <cellStyle name="20% - Ênfase2 18 4 2" xfId="3788"/>
    <cellStyle name="20% - Ênfase2 18 4 3" xfId="5788"/>
    <cellStyle name="20% - Ênfase2 18 5" xfId="2251"/>
    <cellStyle name="20% - Ênfase2 18 6" xfId="4282"/>
    <cellStyle name="20% - Ênfase2 19" xfId="112"/>
    <cellStyle name="20% - Ênfase2 19 2" xfId="1209"/>
    <cellStyle name="20% - Ênfase2 19 2 2" xfId="3252"/>
    <cellStyle name="20% - Ênfase2 19 2 3" xfId="5277"/>
    <cellStyle name="20% - Ênfase2 19 3" xfId="699"/>
    <cellStyle name="20% - Ênfase2 19 3 2" xfId="2756"/>
    <cellStyle name="20% - Ênfase2 19 3 3" xfId="4781"/>
    <cellStyle name="20% - Ênfase2 19 4" xfId="1752"/>
    <cellStyle name="20% - Ênfase2 19 4 2" xfId="3789"/>
    <cellStyle name="20% - Ênfase2 19 4 3" xfId="5789"/>
    <cellStyle name="20% - Ênfase2 19 5" xfId="2252"/>
    <cellStyle name="20% - Ênfase2 19 6" xfId="4283"/>
    <cellStyle name="20% - Ênfase2 2" xfId="113"/>
    <cellStyle name="20% - Ênfase2 2 2" xfId="119"/>
    <cellStyle name="20% - Ênfase2 2 2 2" xfId="1216"/>
    <cellStyle name="20% - Ênfase2 2 2 2 2" xfId="3259"/>
    <cellStyle name="20% - Ênfase2 2 2 2 3" xfId="5284"/>
    <cellStyle name="20% - Ênfase2 2 2 3" xfId="706"/>
    <cellStyle name="20% - Ênfase2 2 2 3 2" xfId="2763"/>
    <cellStyle name="20% - Ênfase2 2 2 3 3" xfId="4788"/>
    <cellStyle name="20% - Ênfase2 2 2 4" xfId="1759"/>
    <cellStyle name="20% - Ênfase2 2 2 4 2" xfId="3796"/>
    <cellStyle name="20% - Ênfase2 2 2 4 3" xfId="5796"/>
    <cellStyle name="20% - Ênfase2 2 2 5" xfId="2259"/>
    <cellStyle name="20% - Ênfase2 2 2 6" xfId="4290"/>
    <cellStyle name="20% - Ênfase2 2 3" xfId="1210"/>
    <cellStyle name="20% - Ênfase2 2 3 2" xfId="3253"/>
    <cellStyle name="20% - Ênfase2 2 3 3" xfId="5278"/>
    <cellStyle name="20% - Ênfase2 2 4" xfId="700"/>
    <cellStyle name="20% - Ênfase2 2 4 2" xfId="2757"/>
    <cellStyle name="20% - Ênfase2 2 4 3" xfId="4782"/>
    <cellStyle name="20% - Ênfase2 2 5" xfId="1753"/>
    <cellStyle name="20% - Ênfase2 2 5 2" xfId="3790"/>
    <cellStyle name="20% - Ênfase2 2 5 3" xfId="5790"/>
    <cellStyle name="20% - Ênfase2 2 6" xfId="2253"/>
    <cellStyle name="20% - Ênfase2 2 7" xfId="4284"/>
    <cellStyle name="20% - Ênfase2 20" xfId="106"/>
    <cellStyle name="20% - Ênfase2 20 2" xfId="1204"/>
    <cellStyle name="20% - Ênfase2 20 2 2" xfId="3247"/>
    <cellStyle name="20% - Ênfase2 20 2 3" xfId="5272"/>
    <cellStyle name="20% - Ênfase2 20 3" xfId="694"/>
    <cellStyle name="20% - Ênfase2 20 3 2" xfId="2751"/>
    <cellStyle name="20% - Ênfase2 20 3 3" xfId="4776"/>
    <cellStyle name="20% - Ênfase2 20 4" xfId="1747"/>
    <cellStyle name="20% - Ênfase2 20 4 2" xfId="3784"/>
    <cellStyle name="20% - Ênfase2 20 4 3" xfId="5784"/>
    <cellStyle name="20% - Ênfase2 20 5" xfId="2247"/>
    <cellStyle name="20% - Ênfase2 20 6" xfId="4278"/>
    <cellStyle name="20% - Ênfase2 21" xfId="108"/>
    <cellStyle name="20% - Ênfase2 21 2" xfId="1206"/>
    <cellStyle name="20% - Ênfase2 21 2 2" xfId="3249"/>
    <cellStyle name="20% - Ênfase2 21 2 3" xfId="5274"/>
    <cellStyle name="20% - Ênfase2 21 3" xfId="696"/>
    <cellStyle name="20% - Ênfase2 21 3 2" xfId="2753"/>
    <cellStyle name="20% - Ênfase2 21 3 3" xfId="4778"/>
    <cellStyle name="20% - Ênfase2 21 4" xfId="1749"/>
    <cellStyle name="20% - Ênfase2 21 4 2" xfId="3786"/>
    <cellStyle name="20% - Ênfase2 21 4 3" xfId="5786"/>
    <cellStyle name="20% - Ênfase2 21 5" xfId="2249"/>
    <cellStyle name="20% - Ênfase2 21 6" xfId="4280"/>
    <cellStyle name="20% - Ênfase2 22" xfId="110"/>
    <cellStyle name="20% - Ênfase2 3" xfId="122"/>
    <cellStyle name="20% - Ênfase2 3 2" xfId="126"/>
    <cellStyle name="20% - Ênfase2 3 2 2" xfId="1222"/>
    <cellStyle name="20% - Ênfase2 3 2 2 2" xfId="3265"/>
    <cellStyle name="20% - Ênfase2 3 2 2 3" xfId="5290"/>
    <cellStyle name="20% - Ênfase2 3 2 3" xfId="713"/>
    <cellStyle name="20% - Ênfase2 3 2 3 2" xfId="2769"/>
    <cellStyle name="20% - Ênfase2 3 2 3 3" xfId="4794"/>
    <cellStyle name="20% - Ênfase2 3 2 4" xfId="1765"/>
    <cellStyle name="20% - Ênfase2 3 2 4 2" xfId="3802"/>
    <cellStyle name="20% - Ênfase2 3 2 4 3" xfId="5802"/>
    <cellStyle name="20% - Ênfase2 3 2 5" xfId="2265"/>
    <cellStyle name="20% - Ênfase2 3 2 6" xfId="4296"/>
    <cellStyle name="20% - Ênfase2 3 3" xfId="1218"/>
    <cellStyle name="20% - Ênfase2 3 3 2" xfId="3261"/>
    <cellStyle name="20% - Ênfase2 3 3 3" xfId="5286"/>
    <cellStyle name="20% - Ênfase2 3 4" xfId="709"/>
    <cellStyle name="20% - Ênfase2 3 4 2" xfId="2765"/>
    <cellStyle name="20% - Ênfase2 3 4 3" xfId="4790"/>
    <cellStyle name="20% - Ênfase2 3 5" xfId="1761"/>
    <cellStyle name="20% - Ênfase2 3 5 2" xfId="3798"/>
    <cellStyle name="20% - Ênfase2 3 5 3" xfId="5798"/>
    <cellStyle name="20% - Ênfase2 3 6" xfId="2261"/>
    <cellStyle name="20% - Ênfase2 3 7" xfId="4292"/>
    <cellStyle name="20% - Ênfase2 4" xfId="127"/>
    <cellStyle name="20% - Ênfase2 4 2" xfId="79"/>
    <cellStyle name="20% - Ênfase2 4 2 2" xfId="1178"/>
    <cellStyle name="20% - Ênfase2 4 2 2 2" xfId="3221"/>
    <cellStyle name="20% - Ênfase2 4 2 2 3" xfId="5246"/>
    <cellStyle name="20% - Ênfase2 4 2 3" xfId="668"/>
    <cellStyle name="20% - Ênfase2 4 2 3 2" xfId="2725"/>
    <cellStyle name="20% - Ênfase2 4 2 3 3" xfId="4750"/>
    <cellStyle name="20% - Ênfase2 4 2 4" xfId="1721"/>
    <cellStyle name="20% - Ênfase2 4 2 4 2" xfId="3758"/>
    <cellStyle name="20% - Ênfase2 4 2 4 3" xfId="5758"/>
    <cellStyle name="20% - Ênfase2 4 2 5" xfId="2221"/>
    <cellStyle name="20% - Ênfase2 4 2 6" xfId="4252"/>
    <cellStyle name="20% - Ênfase2 4 3" xfId="1223"/>
    <cellStyle name="20% - Ênfase2 4 3 2" xfId="3266"/>
    <cellStyle name="20% - Ênfase2 4 3 3" xfId="5291"/>
    <cellStyle name="20% - Ênfase2 4 4" xfId="714"/>
    <cellStyle name="20% - Ênfase2 4 4 2" xfId="2770"/>
    <cellStyle name="20% - Ênfase2 4 4 3" xfId="4795"/>
    <cellStyle name="20% - Ênfase2 4 5" xfId="1766"/>
    <cellStyle name="20% - Ênfase2 4 5 2" xfId="3803"/>
    <cellStyle name="20% - Ênfase2 4 5 3" xfId="5803"/>
    <cellStyle name="20% - Ênfase2 4 6" xfId="2266"/>
    <cellStyle name="20% - Ênfase2 4 7" xfId="4297"/>
    <cellStyle name="20% - Ênfase2 5" xfId="130"/>
    <cellStyle name="20% - Ênfase2 5 2" xfId="135"/>
    <cellStyle name="20% - Ênfase2 5 2 2" xfId="1231"/>
    <cellStyle name="20% - Ênfase2 5 2 2 2" xfId="3274"/>
    <cellStyle name="20% - Ênfase2 5 2 2 3" xfId="5299"/>
    <cellStyle name="20% - Ênfase2 5 2 3" xfId="722"/>
    <cellStyle name="20% - Ênfase2 5 2 3 2" xfId="2778"/>
    <cellStyle name="20% - Ênfase2 5 2 3 3" xfId="4803"/>
    <cellStyle name="20% - Ênfase2 5 2 4" xfId="1774"/>
    <cellStyle name="20% - Ênfase2 5 2 4 2" xfId="3811"/>
    <cellStyle name="20% - Ênfase2 5 2 4 3" xfId="5811"/>
    <cellStyle name="20% - Ênfase2 5 2 5" xfId="2274"/>
    <cellStyle name="20% - Ênfase2 5 2 6" xfId="4305"/>
    <cellStyle name="20% - Ênfase2 5 3" xfId="1226"/>
    <cellStyle name="20% - Ênfase2 5 3 2" xfId="3269"/>
    <cellStyle name="20% - Ênfase2 5 3 3" xfId="5294"/>
    <cellStyle name="20% - Ênfase2 5 4" xfId="717"/>
    <cellStyle name="20% - Ênfase2 5 4 2" xfId="2773"/>
    <cellStyle name="20% - Ênfase2 5 4 3" xfId="4798"/>
    <cellStyle name="20% - Ênfase2 5 5" xfId="1769"/>
    <cellStyle name="20% - Ênfase2 5 5 2" xfId="3806"/>
    <cellStyle name="20% - Ênfase2 5 5 3" xfId="5806"/>
    <cellStyle name="20% - Ênfase2 5 6" xfId="2269"/>
    <cellStyle name="20% - Ênfase2 5 7" xfId="4300"/>
    <cellStyle name="20% - Ênfase2 6" xfId="139"/>
    <cellStyle name="20% - Ênfase2 6 2" xfId="144"/>
    <cellStyle name="20% - Ênfase2 6 2 2" xfId="1240"/>
    <cellStyle name="20% - Ênfase2 6 2 2 2" xfId="3283"/>
    <cellStyle name="20% - Ênfase2 6 2 2 3" xfId="5308"/>
    <cellStyle name="20% - Ênfase2 6 2 3" xfId="731"/>
    <cellStyle name="20% - Ênfase2 6 2 3 2" xfId="2787"/>
    <cellStyle name="20% - Ênfase2 6 2 3 3" xfId="4812"/>
    <cellStyle name="20% - Ênfase2 6 2 4" xfId="1783"/>
    <cellStyle name="20% - Ênfase2 6 2 4 2" xfId="3820"/>
    <cellStyle name="20% - Ênfase2 6 2 4 3" xfId="5820"/>
    <cellStyle name="20% - Ênfase2 6 2 5" xfId="2283"/>
    <cellStyle name="20% - Ênfase2 6 2 6" xfId="4314"/>
    <cellStyle name="20% - Ênfase2 6 3" xfId="1235"/>
    <cellStyle name="20% - Ênfase2 6 3 2" xfId="3278"/>
    <cellStyle name="20% - Ênfase2 6 3 3" xfId="5303"/>
    <cellStyle name="20% - Ênfase2 6 4" xfId="726"/>
    <cellStyle name="20% - Ênfase2 6 4 2" xfId="2782"/>
    <cellStyle name="20% - Ênfase2 6 4 3" xfId="4807"/>
    <cellStyle name="20% - Ênfase2 6 5" xfId="1778"/>
    <cellStyle name="20% - Ênfase2 6 5 2" xfId="3815"/>
    <cellStyle name="20% - Ênfase2 6 5 3" xfId="5815"/>
    <cellStyle name="20% - Ênfase2 6 6" xfId="2278"/>
    <cellStyle name="20% - Ênfase2 6 7" xfId="4309"/>
    <cellStyle name="20% - Ênfase2 7" xfId="134"/>
    <cellStyle name="20% - Ênfase2 7 2" xfId="150"/>
    <cellStyle name="20% - Ênfase2 7 2 2" xfId="1246"/>
    <cellStyle name="20% - Ênfase2 7 2 2 2" xfId="3289"/>
    <cellStyle name="20% - Ênfase2 7 2 2 3" xfId="5314"/>
    <cellStyle name="20% - Ênfase2 7 2 3" xfId="737"/>
    <cellStyle name="20% - Ênfase2 7 2 3 2" xfId="2793"/>
    <cellStyle name="20% - Ênfase2 7 2 3 3" xfId="4818"/>
    <cellStyle name="20% - Ênfase2 7 2 4" xfId="1789"/>
    <cellStyle name="20% - Ênfase2 7 2 4 2" xfId="3826"/>
    <cellStyle name="20% - Ênfase2 7 2 4 3" xfId="5826"/>
    <cellStyle name="20% - Ênfase2 7 2 5" xfId="2289"/>
    <cellStyle name="20% - Ênfase2 7 2 6" xfId="4320"/>
    <cellStyle name="20% - Ênfase2 7 3" xfId="1230"/>
    <cellStyle name="20% - Ênfase2 7 3 2" xfId="3273"/>
    <cellStyle name="20% - Ênfase2 7 3 3" xfId="5298"/>
    <cellStyle name="20% - Ênfase2 7 4" xfId="721"/>
    <cellStyle name="20% - Ênfase2 7 4 2" xfId="2777"/>
    <cellStyle name="20% - Ênfase2 7 4 3" xfId="4802"/>
    <cellStyle name="20% - Ênfase2 7 5" xfId="1773"/>
    <cellStyle name="20% - Ênfase2 7 5 2" xfId="3810"/>
    <cellStyle name="20% - Ênfase2 7 5 3" xfId="5810"/>
    <cellStyle name="20% - Ênfase2 7 6" xfId="2273"/>
    <cellStyle name="20% - Ênfase2 7 7" xfId="4304"/>
    <cellStyle name="20% - Ênfase2 8" xfId="152"/>
    <cellStyle name="20% - Ênfase2 8 2" xfId="156"/>
    <cellStyle name="20% - Ênfase2 8 2 2" xfId="1252"/>
    <cellStyle name="20% - Ênfase2 8 2 2 2" xfId="3295"/>
    <cellStyle name="20% - Ênfase2 8 2 2 3" xfId="5320"/>
    <cellStyle name="20% - Ênfase2 8 2 3" xfId="743"/>
    <cellStyle name="20% - Ênfase2 8 2 3 2" xfId="2799"/>
    <cellStyle name="20% - Ênfase2 8 2 3 3" xfId="4824"/>
    <cellStyle name="20% - Ênfase2 8 2 4" xfId="1795"/>
    <cellStyle name="20% - Ênfase2 8 2 4 2" xfId="3832"/>
    <cellStyle name="20% - Ênfase2 8 2 4 3" xfId="5832"/>
    <cellStyle name="20% - Ênfase2 8 2 5" xfId="2295"/>
    <cellStyle name="20% - Ênfase2 8 2 6" xfId="4326"/>
    <cellStyle name="20% - Ênfase2 8 3" xfId="1248"/>
    <cellStyle name="20% - Ênfase2 8 3 2" xfId="3291"/>
    <cellStyle name="20% - Ênfase2 8 3 3" xfId="5316"/>
    <cellStyle name="20% - Ênfase2 8 4" xfId="739"/>
    <cellStyle name="20% - Ênfase2 8 4 2" xfId="2795"/>
    <cellStyle name="20% - Ênfase2 8 4 3" xfId="4820"/>
    <cellStyle name="20% - Ênfase2 8 5" xfId="1791"/>
    <cellStyle name="20% - Ênfase2 8 5 2" xfId="3828"/>
    <cellStyle name="20% - Ênfase2 8 5 3" xfId="5828"/>
    <cellStyle name="20% - Ênfase2 8 6" xfId="2291"/>
    <cellStyle name="20% - Ênfase2 8 7" xfId="4322"/>
    <cellStyle name="20% - Ênfase2 9" xfId="158"/>
    <cellStyle name="20% - Ênfase2 9 2" xfId="161"/>
    <cellStyle name="20% - Ênfase2 9 2 2" xfId="1257"/>
    <cellStyle name="20% - Ênfase2 9 2 2 2" xfId="3300"/>
    <cellStyle name="20% - Ênfase2 9 2 2 3" xfId="5325"/>
    <cellStyle name="20% - Ênfase2 9 2 3" xfId="748"/>
    <cellStyle name="20% - Ênfase2 9 2 3 2" xfId="2804"/>
    <cellStyle name="20% - Ênfase2 9 2 3 3" xfId="4829"/>
    <cellStyle name="20% - Ênfase2 9 2 4" xfId="1800"/>
    <cellStyle name="20% - Ênfase2 9 2 4 2" xfId="3837"/>
    <cellStyle name="20% - Ênfase2 9 2 4 3" xfId="5837"/>
    <cellStyle name="20% - Ênfase2 9 2 5" xfId="2300"/>
    <cellStyle name="20% - Ênfase2 9 2 6" xfId="4331"/>
    <cellStyle name="20% - Ênfase2 9 3" xfId="1254"/>
    <cellStyle name="20% - Ênfase2 9 3 2" xfId="3297"/>
    <cellStyle name="20% - Ênfase2 9 3 3" xfId="5322"/>
    <cellStyle name="20% - Ênfase2 9 4" xfId="745"/>
    <cellStyle name="20% - Ênfase2 9 4 2" xfId="2801"/>
    <cellStyle name="20% - Ênfase2 9 4 3" xfId="4826"/>
    <cellStyle name="20% - Ênfase2 9 5" xfId="1797"/>
    <cellStyle name="20% - Ênfase2 9 5 2" xfId="3834"/>
    <cellStyle name="20% - Ênfase2 9 5 3" xfId="5834"/>
    <cellStyle name="20% - Ênfase2 9 6" xfId="2297"/>
    <cellStyle name="20% - Ênfase2 9 7" xfId="4328"/>
    <cellStyle name="20% - Ênfase3 10" xfId="162"/>
    <cellStyle name="20% - Ênfase3 10 2" xfId="164"/>
    <cellStyle name="20% - Ênfase3 10 2 2" xfId="1260"/>
    <cellStyle name="20% - Ênfase3 10 2 2 2" xfId="3303"/>
    <cellStyle name="20% - Ênfase3 10 2 2 3" xfId="5328"/>
    <cellStyle name="20% - Ênfase3 10 2 3" xfId="751"/>
    <cellStyle name="20% - Ênfase3 10 2 3 2" xfId="2807"/>
    <cellStyle name="20% - Ênfase3 10 2 3 3" xfId="4832"/>
    <cellStyle name="20% - Ênfase3 10 2 4" xfId="1803"/>
    <cellStyle name="20% - Ênfase3 10 2 4 2" xfId="3840"/>
    <cellStyle name="20% - Ênfase3 10 2 4 3" xfId="5840"/>
    <cellStyle name="20% - Ênfase3 10 2 5" xfId="2303"/>
    <cellStyle name="20% - Ênfase3 10 2 6" xfId="4334"/>
    <cellStyle name="20% - Ênfase3 10 3" xfId="1258"/>
    <cellStyle name="20% - Ênfase3 10 3 2" xfId="3301"/>
    <cellStyle name="20% - Ênfase3 10 3 3" xfId="5326"/>
    <cellStyle name="20% - Ênfase3 10 4" xfId="749"/>
    <cellStyle name="20% - Ênfase3 10 4 2" xfId="2805"/>
    <cellStyle name="20% - Ênfase3 10 4 3" xfId="4830"/>
    <cellStyle name="20% - Ênfase3 10 5" xfId="1801"/>
    <cellStyle name="20% - Ênfase3 10 5 2" xfId="3838"/>
    <cellStyle name="20% - Ênfase3 10 5 3" xfId="5838"/>
    <cellStyle name="20% - Ênfase3 10 6" xfId="2301"/>
    <cellStyle name="20% - Ênfase3 10 7" xfId="4332"/>
    <cellStyle name="20% - Ênfase3 11" xfId="167"/>
    <cellStyle name="20% - Ênfase3 11 2" xfId="1263"/>
    <cellStyle name="20% - Ênfase3 11 2 2" xfId="3306"/>
    <cellStyle name="20% - Ênfase3 11 2 3" xfId="5331"/>
    <cellStyle name="20% - Ênfase3 11 3" xfId="754"/>
    <cellStyle name="20% - Ênfase3 11 3 2" xfId="2810"/>
    <cellStyle name="20% - Ênfase3 11 3 3" xfId="4835"/>
    <cellStyle name="20% - Ênfase3 11 4" xfId="1806"/>
    <cellStyle name="20% - Ênfase3 11 4 2" xfId="3843"/>
    <cellStyle name="20% - Ênfase3 11 4 3" xfId="5843"/>
    <cellStyle name="20% - Ênfase3 11 5" xfId="2306"/>
    <cellStyle name="20% - Ênfase3 11 6" xfId="4337"/>
    <cellStyle name="20% - Ênfase3 12" xfId="170"/>
    <cellStyle name="20% - Ênfase3 12 2" xfId="1266"/>
    <cellStyle name="20% - Ênfase3 12 2 2" xfId="3309"/>
    <cellStyle name="20% - Ênfase3 12 2 3" xfId="5334"/>
    <cellStyle name="20% - Ênfase3 12 3" xfId="757"/>
    <cellStyle name="20% - Ênfase3 12 3 2" xfId="2813"/>
    <cellStyle name="20% - Ênfase3 12 3 3" xfId="4838"/>
    <cellStyle name="20% - Ênfase3 12 4" xfId="1809"/>
    <cellStyle name="20% - Ênfase3 12 4 2" xfId="3846"/>
    <cellStyle name="20% - Ênfase3 12 4 3" xfId="5846"/>
    <cellStyle name="20% - Ênfase3 12 5" xfId="2309"/>
    <cellStyle name="20% - Ênfase3 12 6" xfId="4340"/>
    <cellStyle name="20% - Ênfase3 13" xfId="171"/>
    <cellStyle name="20% - Ênfase3 13 2" xfId="1267"/>
    <cellStyle name="20% - Ênfase3 13 2 2" xfId="3310"/>
    <cellStyle name="20% - Ênfase3 13 2 3" xfId="5335"/>
    <cellStyle name="20% - Ênfase3 13 3" xfId="758"/>
    <cellStyle name="20% - Ênfase3 13 3 2" xfId="2814"/>
    <cellStyle name="20% - Ênfase3 13 3 3" xfId="4839"/>
    <cellStyle name="20% - Ênfase3 13 4" xfId="1810"/>
    <cellStyle name="20% - Ênfase3 13 4 2" xfId="3847"/>
    <cellStyle name="20% - Ênfase3 13 4 3" xfId="5847"/>
    <cellStyle name="20% - Ênfase3 13 5" xfId="2310"/>
    <cellStyle name="20% - Ênfase3 13 6" xfId="4341"/>
    <cellStyle name="20% - Ênfase3 14" xfId="172"/>
    <cellStyle name="20% - Ênfase3 14 2" xfId="1268"/>
    <cellStyle name="20% - Ênfase3 14 2 2" xfId="3311"/>
    <cellStyle name="20% - Ênfase3 14 2 3" xfId="5336"/>
    <cellStyle name="20% - Ênfase3 14 3" xfId="759"/>
    <cellStyle name="20% - Ênfase3 14 3 2" xfId="2815"/>
    <cellStyle name="20% - Ênfase3 14 3 3" xfId="4840"/>
    <cellStyle name="20% - Ênfase3 14 4" xfId="1811"/>
    <cellStyle name="20% - Ênfase3 14 4 2" xfId="3848"/>
    <cellStyle name="20% - Ênfase3 14 4 3" xfId="5848"/>
    <cellStyle name="20% - Ênfase3 14 5" xfId="2311"/>
    <cellStyle name="20% - Ênfase3 14 6" xfId="4342"/>
    <cellStyle name="20% - Ênfase3 15" xfId="174"/>
    <cellStyle name="20% - Ênfase3 15 2" xfId="1270"/>
    <cellStyle name="20% - Ênfase3 15 2 2" xfId="3313"/>
    <cellStyle name="20% - Ênfase3 15 2 3" xfId="5338"/>
    <cellStyle name="20% - Ênfase3 15 3" xfId="761"/>
    <cellStyle name="20% - Ênfase3 15 3 2" xfId="2817"/>
    <cellStyle name="20% - Ênfase3 15 3 3" xfId="4842"/>
    <cellStyle name="20% - Ênfase3 15 4" xfId="1813"/>
    <cellStyle name="20% - Ênfase3 15 4 2" xfId="3850"/>
    <cellStyle name="20% - Ênfase3 15 4 3" xfId="5850"/>
    <cellStyle name="20% - Ênfase3 15 5" xfId="2313"/>
    <cellStyle name="20% - Ênfase3 15 6" xfId="4344"/>
    <cellStyle name="20% - Ênfase3 16" xfId="176"/>
    <cellStyle name="20% - Ênfase3 16 2" xfId="1272"/>
    <cellStyle name="20% - Ênfase3 16 2 2" xfId="3315"/>
    <cellStyle name="20% - Ênfase3 16 2 3" xfId="5340"/>
    <cellStyle name="20% - Ênfase3 16 3" xfId="763"/>
    <cellStyle name="20% - Ênfase3 16 3 2" xfId="2819"/>
    <cellStyle name="20% - Ênfase3 16 3 3" xfId="4844"/>
    <cellStyle name="20% - Ênfase3 16 4" xfId="1815"/>
    <cellStyle name="20% - Ênfase3 16 4 2" xfId="3852"/>
    <cellStyle name="20% - Ênfase3 16 4 3" xfId="5852"/>
    <cellStyle name="20% - Ênfase3 16 5" xfId="2315"/>
    <cellStyle name="20% - Ênfase3 16 6" xfId="4346"/>
    <cellStyle name="20% - Ênfase3 17" xfId="178"/>
    <cellStyle name="20% - Ênfase3 17 2" xfId="1274"/>
    <cellStyle name="20% - Ênfase3 17 2 2" xfId="3317"/>
    <cellStyle name="20% - Ênfase3 17 2 3" xfId="5342"/>
    <cellStyle name="20% - Ênfase3 17 3" xfId="765"/>
    <cellStyle name="20% - Ênfase3 17 3 2" xfId="2821"/>
    <cellStyle name="20% - Ênfase3 17 3 3" xfId="4846"/>
    <cellStyle name="20% - Ênfase3 17 4" xfId="1817"/>
    <cellStyle name="20% - Ênfase3 17 4 2" xfId="3854"/>
    <cellStyle name="20% - Ênfase3 17 4 3" xfId="5854"/>
    <cellStyle name="20% - Ênfase3 17 5" xfId="2317"/>
    <cellStyle name="20% - Ênfase3 17 6" xfId="4348"/>
    <cellStyle name="20% - Ênfase3 18" xfId="180"/>
    <cellStyle name="20% - Ênfase3 18 2" xfId="1275"/>
    <cellStyle name="20% - Ênfase3 18 2 2" xfId="3318"/>
    <cellStyle name="20% - Ênfase3 18 2 3" xfId="5343"/>
    <cellStyle name="20% - Ênfase3 18 3" xfId="766"/>
    <cellStyle name="20% - Ênfase3 18 3 2" xfId="2822"/>
    <cellStyle name="20% - Ênfase3 18 3 3" xfId="4847"/>
    <cellStyle name="20% - Ênfase3 18 4" xfId="1818"/>
    <cellStyle name="20% - Ênfase3 18 4 2" xfId="3855"/>
    <cellStyle name="20% - Ênfase3 18 4 3" xfId="5855"/>
    <cellStyle name="20% - Ênfase3 18 5" xfId="2318"/>
    <cellStyle name="20% - Ênfase3 18 6" xfId="4349"/>
    <cellStyle name="20% - Ênfase3 19" xfId="181"/>
    <cellStyle name="20% - Ênfase3 19 2" xfId="1276"/>
    <cellStyle name="20% - Ênfase3 19 2 2" xfId="3319"/>
    <cellStyle name="20% - Ênfase3 19 2 3" xfId="5344"/>
    <cellStyle name="20% - Ênfase3 19 3" xfId="767"/>
    <cellStyle name="20% - Ênfase3 19 3 2" xfId="2823"/>
    <cellStyle name="20% - Ênfase3 19 3 3" xfId="4848"/>
    <cellStyle name="20% - Ênfase3 19 4" xfId="1819"/>
    <cellStyle name="20% - Ênfase3 19 4 2" xfId="3856"/>
    <cellStyle name="20% - Ênfase3 19 4 3" xfId="5856"/>
    <cellStyle name="20% - Ênfase3 19 5" xfId="2319"/>
    <cellStyle name="20% - Ênfase3 19 6" xfId="4350"/>
    <cellStyle name="20% - Ênfase3 2" xfId="182"/>
    <cellStyle name="20% - Ênfase3 2 2" xfId="52"/>
    <cellStyle name="20% - Ênfase3 2 2 2" xfId="1151"/>
    <cellStyle name="20% - Ênfase3 2 2 2 2" xfId="3195"/>
    <cellStyle name="20% - Ênfase3 2 2 2 3" xfId="5220"/>
    <cellStyle name="20% - Ênfase3 2 2 3" xfId="642"/>
    <cellStyle name="20% - Ênfase3 2 2 3 2" xfId="2700"/>
    <cellStyle name="20% - Ênfase3 2 2 3 3" xfId="4725"/>
    <cellStyle name="20% - Ênfase3 2 2 4" xfId="1696"/>
    <cellStyle name="20% - Ênfase3 2 2 4 2" xfId="3733"/>
    <cellStyle name="20% - Ênfase3 2 2 4 3" xfId="5733"/>
    <cellStyle name="20% - Ênfase3 2 2 5" xfId="2196"/>
    <cellStyle name="20% - Ênfase3 2 2 6" xfId="4227"/>
    <cellStyle name="20% - Ênfase3 2 3" xfId="1277"/>
    <cellStyle name="20% - Ênfase3 2 3 2" xfId="3320"/>
    <cellStyle name="20% - Ênfase3 2 3 3" xfId="5345"/>
    <cellStyle name="20% - Ênfase3 2 4" xfId="768"/>
    <cellStyle name="20% - Ênfase3 2 4 2" xfId="2824"/>
    <cellStyle name="20% - Ênfase3 2 4 3" xfId="4849"/>
    <cellStyle name="20% - Ênfase3 2 5" xfId="1820"/>
    <cellStyle name="20% - Ênfase3 2 5 2" xfId="3857"/>
    <cellStyle name="20% - Ênfase3 2 5 3" xfId="5857"/>
    <cellStyle name="20% - Ênfase3 2 6" xfId="2320"/>
    <cellStyle name="20% - Ênfase3 2 7" xfId="4351"/>
    <cellStyle name="20% - Ênfase3 20" xfId="175"/>
    <cellStyle name="20% - Ênfase3 20 2" xfId="1271"/>
    <cellStyle name="20% - Ênfase3 20 2 2" xfId="3314"/>
    <cellStyle name="20% - Ênfase3 20 2 3" xfId="5339"/>
    <cellStyle name="20% - Ênfase3 20 3" xfId="762"/>
    <cellStyle name="20% - Ênfase3 20 3 2" xfId="2818"/>
    <cellStyle name="20% - Ênfase3 20 3 3" xfId="4843"/>
    <cellStyle name="20% - Ênfase3 20 4" xfId="1814"/>
    <cellStyle name="20% - Ênfase3 20 4 2" xfId="3851"/>
    <cellStyle name="20% - Ênfase3 20 4 3" xfId="5851"/>
    <cellStyle name="20% - Ênfase3 20 5" xfId="2314"/>
    <cellStyle name="20% - Ênfase3 20 6" xfId="4345"/>
    <cellStyle name="20% - Ênfase3 21" xfId="177"/>
    <cellStyle name="20% - Ênfase3 21 2" xfId="1273"/>
    <cellStyle name="20% - Ênfase3 21 2 2" xfId="3316"/>
    <cellStyle name="20% - Ênfase3 21 2 3" xfId="5341"/>
    <cellStyle name="20% - Ênfase3 21 3" xfId="764"/>
    <cellStyle name="20% - Ênfase3 21 3 2" xfId="2820"/>
    <cellStyle name="20% - Ênfase3 21 3 3" xfId="4845"/>
    <cellStyle name="20% - Ênfase3 21 4" xfId="1816"/>
    <cellStyle name="20% - Ênfase3 21 4 2" xfId="3853"/>
    <cellStyle name="20% - Ênfase3 21 4 3" xfId="5853"/>
    <cellStyle name="20% - Ênfase3 21 5" xfId="2316"/>
    <cellStyle name="20% - Ênfase3 21 6" xfId="4347"/>
    <cellStyle name="20% - Ênfase3 22" xfId="179"/>
    <cellStyle name="20% - Ênfase3 3" xfId="184"/>
    <cellStyle name="20% - Ênfase3 3 2" xfId="185"/>
    <cellStyle name="20% - Ênfase3 3 2 2" xfId="1280"/>
    <cellStyle name="20% - Ênfase3 3 2 2 2" xfId="3322"/>
    <cellStyle name="20% - Ênfase3 3 2 2 3" xfId="5347"/>
    <cellStyle name="20% - Ênfase3 3 2 3" xfId="771"/>
    <cellStyle name="20% - Ênfase3 3 2 3 2" xfId="2826"/>
    <cellStyle name="20% - Ênfase3 3 2 3 3" xfId="4851"/>
    <cellStyle name="20% - Ênfase3 3 2 4" xfId="1823"/>
    <cellStyle name="20% - Ênfase3 3 2 4 2" xfId="3859"/>
    <cellStyle name="20% - Ênfase3 3 2 4 3" xfId="5859"/>
    <cellStyle name="20% - Ênfase3 3 2 5" xfId="2322"/>
    <cellStyle name="20% - Ênfase3 3 2 6" xfId="4353"/>
    <cellStyle name="20% - Ênfase3 3 3" xfId="1279"/>
    <cellStyle name="20% - Ênfase3 3 3 2" xfId="3321"/>
    <cellStyle name="20% - Ênfase3 3 3 3" xfId="5346"/>
    <cellStyle name="20% - Ênfase3 3 4" xfId="770"/>
    <cellStyle name="20% - Ênfase3 3 4 2" xfId="2825"/>
    <cellStyle name="20% - Ênfase3 3 4 3" xfId="4850"/>
    <cellStyle name="20% - Ênfase3 3 5" xfId="1822"/>
    <cellStyle name="20% - Ênfase3 3 5 2" xfId="3858"/>
    <cellStyle name="20% - Ênfase3 3 5 3" xfId="5858"/>
    <cellStyle name="20% - Ênfase3 3 6" xfId="2321"/>
    <cellStyle name="20% - Ênfase3 3 7" xfId="4352"/>
    <cellStyle name="20% - Ênfase3 4" xfId="188"/>
    <cellStyle name="20% - Ênfase3 4 2" xfId="189"/>
    <cellStyle name="20% - Ênfase3 4 2 2" xfId="1284"/>
    <cellStyle name="20% - Ênfase3 4 2 2 2" xfId="3326"/>
    <cellStyle name="20% - Ênfase3 4 2 2 3" xfId="5351"/>
    <cellStyle name="20% - Ênfase3 4 2 3" xfId="775"/>
    <cellStyle name="20% - Ênfase3 4 2 3 2" xfId="2830"/>
    <cellStyle name="20% - Ênfase3 4 2 3 3" xfId="4855"/>
    <cellStyle name="20% - Ênfase3 4 2 4" xfId="1827"/>
    <cellStyle name="20% - Ênfase3 4 2 4 2" xfId="3863"/>
    <cellStyle name="20% - Ênfase3 4 2 4 3" xfId="5863"/>
    <cellStyle name="20% - Ênfase3 4 2 5" xfId="2326"/>
    <cellStyle name="20% - Ênfase3 4 2 6" xfId="4357"/>
    <cellStyle name="20% - Ênfase3 4 3" xfId="1283"/>
    <cellStyle name="20% - Ênfase3 4 3 2" xfId="3325"/>
    <cellStyle name="20% - Ênfase3 4 3 3" xfId="5350"/>
    <cellStyle name="20% - Ênfase3 4 4" xfId="774"/>
    <cellStyle name="20% - Ênfase3 4 4 2" xfId="2829"/>
    <cellStyle name="20% - Ênfase3 4 4 3" xfId="4854"/>
    <cellStyle name="20% - Ênfase3 4 5" xfId="1826"/>
    <cellStyle name="20% - Ênfase3 4 5 2" xfId="3862"/>
    <cellStyle name="20% - Ênfase3 4 5 3" xfId="5862"/>
    <cellStyle name="20% - Ênfase3 4 6" xfId="2325"/>
    <cellStyle name="20% - Ênfase3 4 7" xfId="4356"/>
    <cellStyle name="20% - Ênfase3 5" xfId="190"/>
    <cellStyle name="20% - Ênfase3 5 2" xfId="191"/>
    <cellStyle name="20% - Ênfase3 5 2 2" xfId="1286"/>
    <cellStyle name="20% - Ênfase3 5 2 2 2" xfId="3328"/>
    <cellStyle name="20% - Ênfase3 5 2 2 3" xfId="5353"/>
    <cellStyle name="20% - Ênfase3 5 2 3" xfId="777"/>
    <cellStyle name="20% - Ênfase3 5 2 3 2" xfId="2832"/>
    <cellStyle name="20% - Ênfase3 5 2 3 3" xfId="4857"/>
    <cellStyle name="20% - Ênfase3 5 2 4" xfId="1829"/>
    <cellStyle name="20% - Ênfase3 5 2 4 2" xfId="3865"/>
    <cellStyle name="20% - Ênfase3 5 2 4 3" xfId="5865"/>
    <cellStyle name="20% - Ênfase3 5 2 5" xfId="2328"/>
    <cellStyle name="20% - Ênfase3 5 2 6" xfId="4359"/>
    <cellStyle name="20% - Ênfase3 5 3" xfId="1285"/>
    <cellStyle name="20% - Ênfase3 5 3 2" xfId="3327"/>
    <cellStyle name="20% - Ênfase3 5 3 3" xfId="5352"/>
    <cellStyle name="20% - Ênfase3 5 4" xfId="776"/>
    <cellStyle name="20% - Ênfase3 5 4 2" xfId="2831"/>
    <cellStyle name="20% - Ênfase3 5 4 3" xfId="4856"/>
    <cellStyle name="20% - Ênfase3 5 5" xfId="1828"/>
    <cellStyle name="20% - Ênfase3 5 5 2" xfId="3864"/>
    <cellStyle name="20% - Ênfase3 5 5 3" xfId="5864"/>
    <cellStyle name="20% - Ênfase3 5 6" xfId="2327"/>
    <cellStyle name="20% - Ênfase3 5 7" xfId="4358"/>
    <cellStyle name="20% - Ênfase3 6" xfId="193"/>
    <cellStyle name="20% - Ênfase3 6 2" xfId="195"/>
    <cellStyle name="20% - Ênfase3 6 2 2" xfId="1290"/>
    <cellStyle name="20% - Ênfase3 6 2 2 2" xfId="3332"/>
    <cellStyle name="20% - Ênfase3 6 2 2 3" xfId="5357"/>
    <cellStyle name="20% - Ênfase3 6 2 3" xfId="781"/>
    <cellStyle name="20% - Ênfase3 6 2 3 2" xfId="2836"/>
    <cellStyle name="20% - Ênfase3 6 2 3 3" xfId="4861"/>
    <cellStyle name="20% - Ênfase3 6 2 4" xfId="1833"/>
    <cellStyle name="20% - Ênfase3 6 2 4 2" xfId="3869"/>
    <cellStyle name="20% - Ênfase3 6 2 4 3" xfId="5869"/>
    <cellStyle name="20% - Ênfase3 6 2 5" xfId="2332"/>
    <cellStyle name="20% - Ênfase3 6 2 6" xfId="4363"/>
    <cellStyle name="20% - Ênfase3 6 3" xfId="1288"/>
    <cellStyle name="20% - Ênfase3 6 3 2" xfId="3330"/>
    <cellStyle name="20% - Ênfase3 6 3 3" xfId="5355"/>
    <cellStyle name="20% - Ênfase3 6 4" xfId="779"/>
    <cellStyle name="20% - Ênfase3 6 4 2" xfId="2834"/>
    <cellStyle name="20% - Ênfase3 6 4 3" xfId="4859"/>
    <cellStyle name="20% - Ênfase3 6 5" xfId="1831"/>
    <cellStyle name="20% - Ênfase3 6 5 2" xfId="3867"/>
    <cellStyle name="20% - Ênfase3 6 5 3" xfId="5867"/>
    <cellStyle name="20% - Ênfase3 6 6" xfId="2330"/>
    <cellStyle name="20% - Ênfase3 6 7" xfId="4361"/>
    <cellStyle name="20% - Ênfase3 7" xfId="146"/>
    <cellStyle name="20% - Ênfase3 7 2" xfId="100"/>
    <cellStyle name="20% - Ênfase3 7 2 2" xfId="1198"/>
    <cellStyle name="20% - Ênfase3 7 2 2 2" xfId="3241"/>
    <cellStyle name="20% - Ênfase3 7 2 2 3" xfId="5266"/>
    <cellStyle name="20% - Ênfase3 7 2 3" xfId="688"/>
    <cellStyle name="20% - Ênfase3 7 2 3 2" xfId="2745"/>
    <cellStyle name="20% - Ênfase3 7 2 3 3" xfId="4770"/>
    <cellStyle name="20% - Ênfase3 7 2 4" xfId="1741"/>
    <cellStyle name="20% - Ênfase3 7 2 4 2" xfId="3778"/>
    <cellStyle name="20% - Ênfase3 7 2 4 3" xfId="5778"/>
    <cellStyle name="20% - Ênfase3 7 2 5" xfId="2241"/>
    <cellStyle name="20% - Ênfase3 7 2 6" xfId="4272"/>
    <cellStyle name="20% - Ênfase3 7 3" xfId="1242"/>
    <cellStyle name="20% - Ênfase3 7 3 2" xfId="3285"/>
    <cellStyle name="20% - Ênfase3 7 3 3" xfId="5310"/>
    <cellStyle name="20% - Ênfase3 7 4" xfId="733"/>
    <cellStyle name="20% - Ênfase3 7 4 2" xfId="2789"/>
    <cellStyle name="20% - Ênfase3 7 4 3" xfId="4814"/>
    <cellStyle name="20% - Ênfase3 7 5" xfId="1785"/>
    <cellStyle name="20% - Ênfase3 7 5 2" xfId="3822"/>
    <cellStyle name="20% - Ênfase3 7 5 3" xfId="5822"/>
    <cellStyle name="20% - Ênfase3 7 6" xfId="2285"/>
    <cellStyle name="20% - Ênfase3 7 7" xfId="4316"/>
    <cellStyle name="20% - Ênfase3 8" xfId="198"/>
    <cellStyle name="20% - Ênfase3 8 2" xfId="201"/>
    <cellStyle name="20% - Ênfase3 8 2 2" xfId="1296"/>
    <cellStyle name="20% - Ênfase3 8 2 2 2" xfId="3338"/>
    <cellStyle name="20% - Ênfase3 8 2 2 3" xfId="5363"/>
    <cellStyle name="20% - Ênfase3 8 2 3" xfId="787"/>
    <cellStyle name="20% - Ênfase3 8 2 3 2" xfId="2842"/>
    <cellStyle name="20% - Ênfase3 8 2 3 3" xfId="4867"/>
    <cellStyle name="20% - Ênfase3 8 2 4" xfId="1839"/>
    <cellStyle name="20% - Ênfase3 8 2 4 2" xfId="3875"/>
    <cellStyle name="20% - Ênfase3 8 2 4 3" xfId="5875"/>
    <cellStyle name="20% - Ênfase3 8 2 5" xfId="2338"/>
    <cellStyle name="20% - Ênfase3 8 2 6" xfId="4369"/>
    <cellStyle name="20% - Ênfase3 8 3" xfId="1293"/>
    <cellStyle name="20% - Ênfase3 8 3 2" xfId="3335"/>
    <cellStyle name="20% - Ênfase3 8 3 3" xfId="5360"/>
    <cellStyle name="20% - Ênfase3 8 4" xfId="784"/>
    <cellStyle name="20% - Ênfase3 8 4 2" xfId="2839"/>
    <cellStyle name="20% - Ênfase3 8 4 3" xfId="4864"/>
    <cellStyle name="20% - Ênfase3 8 5" xfId="1836"/>
    <cellStyle name="20% - Ênfase3 8 5 2" xfId="3872"/>
    <cellStyle name="20% - Ênfase3 8 5 3" xfId="5872"/>
    <cellStyle name="20% - Ênfase3 8 6" xfId="2335"/>
    <cellStyle name="20% - Ênfase3 8 7" xfId="4366"/>
    <cellStyle name="20% - Ênfase3 9" xfId="206"/>
    <cellStyle name="20% - Ênfase3 9 2" xfId="28"/>
    <cellStyle name="20% - Ênfase3 9 2 2" xfId="1131"/>
    <cellStyle name="20% - Ênfase3 9 2 2 2" xfId="3175"/>
    <cellStyle name="20% - Ênfase3 9 2 2 3" xfId="5200"/>
    <cellStyle name="20% - Ênfase3 9 2 3" xfId="623"/>
    <cellStyle name="20% - Ênfase3 9 2 3 2" xfId="2681"/>
    <cellStyle name="20% - Ênfase3 9 2 3 3" xfId="4706"/>
    <cellStyle name="20% - Ênfase3 9 2 4" xfId="1677"/>
    <cellStyle name="20% - Ênfase3 9 2 4 2" xfId="3714"/>
    <cellStyle name="20% - Ênfase3 9 2 4 3" xfId="5714"/>
    <cellStyle name="20% - Ênfase3 9 2 5" xfId="2177"/>
    <cellStyle name="20% - Ênfase3 9 2 6" xfId="4208"/>
    <cellStyle name="20% - Ênfase3 9 3" xfId="1301"/>
    <cellStyle name="20% - Ênfase3 9 3 2" xfId="3343"/>
    <cellStyle name="20% - Ênfase3 9 3 3" xfId="5368"/>
    <cellStyle name="20% - Ênfase3 9 4" xfId="792"/>
    <cellStyle name="20% - Ênfase3 9 4 2" xfId="2847"/>
    <cellStyle name="20% - Ênfase3 9 4 3" xfId="4872"/>
    <cellStyle name="20% - Ênfase3 9 5" xfId="1844"/>
    <cellStyle name="20% - Ênfase3 9 5 2" xfId="3880"/>
    <cellStyle name="20% - Ênfase3 9 5 3" xfId="5880"/>
    <cellStyle name="20% - Ênfase3 9 6" xfId="2343"/>
    <cellStyle name="20% - Ênfase3 9 7" xfId="4374"/>
    <cellStyle name="20% - Ênfase4 10" xfId="207"/>
    <cellStyle name="20% - Ênfase4 10 2" xfId="209"/>
    <cellStyle name="20% - Ênfase4 10 2 2" xfId="1304"/>
    <cellStyle name="20% - Ênfase4 10 2 2 2" xfId="3346"/>
    <cellStyle name="20% - Ênfase4 10 2 2 3" xfId="5371"/>
    <cellStyle name="20% - Ênfase4 10 2 3" xfId="795"/>
    <cellStyle name="20% - Ênfase4 10 2 3 2" xfId="2850"/>
    <cellStyle name="20% - Ênfase4 10 2 3 3" xfId="4875"/>
    <cellStyle name="20% - Ênfase4 10 2 4" xfId="1847"/>
    <cellStyle name="20% - Ênfase4 10 2 4 2" xfId="3883"/>
    <cellStyle name="20% - Ênfase4 10 2 4 3" xfId="5883"/>
    <cellStyle name="20% - Ênfase4 10 2 5" xfId="2346"/>
    <cellStyle name="20% - Ênfase4 10 2 6" xfId="4377"/>
    <cellStyle name="20% - Ênfase4 10 3" xfId="1302"/>
    <cellStyle name="20% - Ênfase4 10 3 2" xfId="3344"/>
    <cellStyle name="20% - Ênfase4 10 3 3" xfId="5369"/>
    <cellStyle name="20% - Ênfase4 10 4" xfId="793"/>
    <cellStyle name="20% - Ênfase4 10 4 2" xfId="2848"/>
    <cellStyle name="20% - Ênfase4 10 4 3" xfId="4873"/>
    <cellStyle name="20% - Ênfase4 10 5" xfId="1845"/>
    <cellStyle name="20% - Ênfase4 10 5 2" xfId="3881"/>
    <cellStyle name="20% - Ênfase4 10 5 3" xfId="5881"/>
    <cellStyle name="20% - Ênfase4 10 6" xfId="2344"/>
    <cellStyle name="20% - Ênfase4 10 7" xfId="4375"/>
    <cellStyle name="20% - Ênfase4 11" xfId="210"/>
    <cellStyle name="20% - Ênfase4 11 2" xfId="1305"/>
    <cellStyle name="20% - Ênfase4 11 2 2" xfId="3347"/>
    <cellStyle name="20% - Ênfase4 11 2 3" xfId="5372"/>
    <cellStyle name="20% - Ênfase4 11 3" xfId="796"/>
    <cellStyle name="20% - Ênfase4 11 3 2" xfId="2851"/>
    <cellStyle name="20% - Ênfase4 11 3 3" xfId="4876"/>
    <cellStyle name="20% - Ênfase4 11 4" xfId="1848"/>
    <cellStyle name="20% - Ênfase4 11 4 2" xfId="3884"/>
    <cellStyle name="20% - Ênfase4 11 4 3" xfId="5884"/>
    <cellStyle name="20% - Ênfase4 11 5" xfId="2347"/>
    <cellStyle name="20% - Ênfase4 11 6" xfId="4378"/>
    <cellStyle name="20% - Ênfase4 12" xfId="213"/>
    <cellStyle name="20% - Ênfase4 12 2" xfId="1308"/>
    <cellStyle name="20% - Ênfase4 12 2 2" xfId="3350"/>
    <cellStyle name="20% - Ênfase4 12 2 3" xfId="5375"/>
    <cellStyle name="20% - Ênfase4 12 3" xfId="799"/>
    <cellStyle name="20% - Ênfase4 12 3 2" xfId="2854"/>
    <cellStyle name="20% - Ênfase4 12 3 3" xfId="4879"/>
    <cellStyle name="20% - Ênfase4 12 4" xfId="1851"/>
    <cellStyle name="20% - Ênfase4 12 4 2" xfId="3887"/>
    <cellStyle name="20% - Ênfase4 12 4 3" xfId="5887"/>
    <cellStyle name="20% - Ênfase4 12 5" xfId="2350"/>
    <cellStyle name="20% - Ênfase4 12 6" xfId="4381"/>
    <cellStyle name="20% - Ênfase4 13" xfId="215"/>
    <cellStyle name="20% - Ênfase4 13 2" xfId="1310"/>
    <cellStyle name="20% - Ênfase4 13 2 2" xfId="3352"/>
    <cellStyle name="20% - Ênfase4 13 2 3" xfId="5377"/>
    <cellStyle name="20% - Ênfase4 13 3" xfId="801"/>
    <cellStyle name="20% - Ênfase4 13 3 2" xfId="2856"/>
    <cellStyle name="20% - Ênfase4 13 3 3" xfId="4881"/>
    <cellStyle name="20% - Ênfase4 13 4" xfId="1853"/>
    <cellStyle name="20% - Ênfase4 13 4 2" xfId="3889"/>
    <cellStyle name="20% - Ênfase4 13 4 3" xfId="5889"/>
    <cellStyle name="20% - Ênfase4 13 5" xfId="2352"/>
    <cellStyle name="20% - Ênfase4 13 6" xfId="4383"/>
    <cellStyle name="20% - Ênfase4 14" xfId="218"/>
    <cellStyle name="20% - Ênfase4 14 2" xfId="1312"/>
    <cellStyle name="20% - Ênfase4 14 2 2" xfId="3354"/>
    <cellStyle name="20% - Ênfase4 14 2 3" xfId="5379"/>
    <cellStyle name="20% - Ênfase4 14 3" xfId="803"/>
    <cellStyle name="20% - Ênfase4 14 3 2" xfId="2858"/>
    <cellStyle name="20% - Ênfase4 14 3 3" xfId="4883"/>
    <cellStyle name="20% - Ênfase4 14 4" xfId="1855"/>
    <cellStyle name="20% - Ênfase4 14 4 2" xfId="3891"/>
    <cellStyle name="20% - Ênfase4 14 4 3" xfId="5891"/>
    <cellStyle name="20% - Ênfase4 14 5" xfId="2354"/>
    <cellStyle name="20% - Ênfase4 14 6" xfId="4385"/>
    <cellStyle name="20% - Ênfase4 15" xfId="221"/>
    <cellStyle name="20% - Ênfase4 15 2" xfId="1314"/>
    <cellStyle name="20% - Ênfase4 15 2 2" xfId="3356"/>
    <cellStyle name="20% - Ênfase4 15 2 3" xfId="5381"/>
    <cellStyle name="20% - Ênfase4 15 3" xfId="805"/>
    <cellStyle name="20% - Ênfase4 15 3 2" xfId="2860"/>
    <cellStyle name="20% - Ênfase4 15 3 3" xfId="4885"/>
    <cellStyle name="20% - Ênfase4 15 4" xfId="1857"/>
    <cellStyle name="20% - Ênfase4 15 4 2" xfId="3893"/>
    <cellStyle name="20% - Ênfase4 15 4 3" xfId="5893"/>
    <cellStyle name="20% - Ênfase4 15 5" xfId="2356"/>
    <cellStyle name="20% - Ênfase4 15 6" xfId="4387"/>
    <cellStyle name="20% - Ênfase4 16" xfId="225"/>
    <cellStyle name="20% - Ênfase4 16 2" xfId="1317"/>
    <cellStyle name="20% - Ênfase4 16 2 2" xfId="3359"/>
    <cellStyle name="20% - Ênfase4 16 2 3" xfId="5384"/>
    <cellStyle name="20% - Ênfase4 16 3" xfId="808"/>
    <cellStyle name="20% - Ênfase4 16 3 2" xfId="2863"/>
    <cellStyle name="20% - Ênfase4 16 3 3" xfId="4888"/>
    <cellStyle name="20% - Ênfase4 16 4" xfId="1860"/>
    <cellStyle name="20% - Ênfase4 16 4 2" xfId="3896"/>
    <cellStyle name="20% - Ênfase4 16 4 3" xfId="5896"/>
    <cellStyle name="20% - Ênfase4 16 5" xfId="2359"/>
    <cellStyle name="20% - Ênfase4 16 6" xfId="4390"/>
    <cellStyle name="20% - Ênfase4 17" xfId="229"/>
    <cellStyle name="20% - Ênfase4 17 2" xfId="1320"/>
    <cellStyle name="20% - Ênfase4 17 2 2" xfId="3362"/>
    <cellStyle name="20% - Ênfase4 17 2 3" xfId="5387"/>
    <cellStyle name="20% - Ênfase4 17 3" xfId="811"/>
    <cellStyle name="20% - Ênfase4 17 3 2" xfId="2866"/>
    <cellStyle name="20% - Ênfase4 17 3 3" xfId="4891"/>
    <cellStyle name="20% - Ênfase4 17 4" xfId="1863"/>
    <cellStyle name="20% - Ênfase4 17 4 2" xfId="3899"/>
    <cellStyle name="20% - Ênfase4 17 4 3" xfId="5899"/>
    <cellStyle name="20% - Ênfase4 17 5" xfId="2362"/>
    <cellStyle name="20% - Ênfase4 17 6" xfId="4393"/>
    <cellStyle name="20% - Ênfase4 18" xfId="232"/>
    <cellStyle name="20% - Ênfase4 18 2" xfId="1322"/>
    <cellStyle name="20% - Ênfase4 18 2 2" xfId="3364"/>
    <cellStyle name="20% - Ênfase4 18 2 3" xfId="5389"/>
    <cellStyle name="20% - Ênfase4 18 3" xfId="813"/>
    <cellStyle name="20% - Ênfase4 18 3 2" xfId="2868"/>
    <cellStyle name="20% - Ênfase4 18 3 3" xfId="4893"/>
    <cellStyle name="20% - Ênfase4 18 4" xfId="1865"/>
    <cellStyle name="20% - Ênfase4 18 4 2" xfId="3901"/>
    <cellStyle name="20% - Ênfase4 18 4 3" xfId="5901"/>
    <cellStyle name="20% - Ênfase4 18 5" xfId="2364"/>
    <cellStyle name="20% - Ênfase4 18 6" xfId="4395"/>
    <cellStyle name="20% - Ênfase4 19" xfId="234"/>
    <cellStyle name="20% - Ênfase4 19 2" xfId="1324"/>
    <cellStyle name="20% - Ênfase4 19 2 2" xfId="3366"/>
    <cellStyle name="20% - Ênfase4 19 2 3" xfId="5391"/>
    <cellStyle name="20% - Ênfase4 19 3" xfId="815"/>
    <cellStyle name="20% - Ênfase4 19 3 2" xfId="2870"/>
    <cellStyle name="20% - Ênfase4 19 3 3" xfId="4895"/>
    <cellStyle name="20% - Ênfase4 19 4" xfId="1867"/>
    <cellStyle name="20% - Ênfase4 19 4 2" xfId="3903"/>
    <cellStyle name="20% - Ênfase4 19 4 3" xfId="5903"/>
    <cellStyle name="20% - Ênfase4 19 5" xfId="2366"/>
    <cellStyle name="20% - Ênfase4 19 6" xfId="4397"/>
    <cellStyle name="20% - Ênfase4 2" xfId="47"/>
    <cellStyle name="20% - Ênfase4 2 2" xfId="236"/>
    <cellStyle name="20% - Ênfase4 2 2 2" xfId="1326"/>
    <cellStyle name="20% - Ênfase4 2 2 2 2" xfId="3368"/>
    <cellStyle name="20% - Ênfase4 2 2 2 3" xfId="5393"/>
    <cellStyle name="20% - Ênfase4 2 2 3" xfId="817"/>
    <cellStyle name="20% - Ênfase4 2 2 3 2" xfId="2872"/>
    <cellStyle name="20% - Ênfase4 2 2 3 3" xfId="4897"/>
    <cellStyle name="20% - Ênfase4 2 2 4" xfId="1869"/>
    <cellStyle name="20% - Ênfase4 2 2 4 2" xfId="3905"/>
    <cellStyle name="20% - Ênfase4 2 2 4 3" xfId="5905"/>
    <cellStyle name="20% - Ênfase4 2 2 5" xfId="2368"/>
    <cellStyle name="20% - Ênfase4 2 2 6" xfId="4399"/>
    <cellStyle name="20% - Ênfase4 2 3" xfId="1147"/>
    <cellStyle name="20% - Ênfase4 2 3 2" xfId="3191"/>
    <cellStyle name="20% - Ênfase4 2 3 3" xfId="5216"/>
    <cellStyle name="20% - Ênfase4 2 4" xfId="638"/>
    <cellStyle name="20% - Ênfase4 2 4 2" xfId="2696"/>
    <cellStyle name="20% - Ênfase4 2 4 3" xfId="4721"/>
    <cellStyle name="20% - Ênfase4 2 5" xfId="1692"/>
    <cellStyle name="20% - Ênfase4 2 5 2" xfId="3729"/>
    <cellStyle name="20% - Ênfase4 2 5 3" xfId="5729"/>
    <cellStyle name="20% - Ênfase4 2 6" xfId="2192"/>
    <cellStyle name="20% - Ênfase4 2 7" xfId="4223"/>
    <cellStyle name="20% - Ênfase4 20" xfId="222"/>
    <cellStyle name="20% - Ênfase4 20 2" xfId="1315"/>
    <cellStyle name="20% - Ênfase4 20 2 2" xfId="3357"/>
    <cellStyle name="20% - Ênfase4 20 2 3" xfId="5382"/>
    <cellStyle name="20% - Ênfase4 20 3" xfId="806"/>
    <cellStyle name="20% - Ênfase4 20 3 2" xfId="2861"/>
    <cellStyle name="20% - Ênfase4 20 3 3" xfId="4886"/>
    <cellStyle name="20% - Ênfase4 20 4" xfId="1858"/>
    <cellStyle name="20% - Ênfase4 20 4 2" xfId="3894"/>
    <cellStyle name="20% - Ênfase4 20 4 3" xfId="5894"/>
    <cellStyle name="20% - Ênfase4 20 5" xfId="2357"/>
    <cellStyle name="20% - Ênfase4 20 6" xfId="4388"/>
    <cellStyle name="20% - Ênfase4 21" xfId="226"/>
    <cellStyle name="20% - Ênfase4 21 2" xfId="1318"/>
    <cellStyle name="20% - Ênfase4 21 2 2" xfId="3360"/>
    <cellStyle name="20% - Ênfase4 21 2 3" xfId="5385"/>
    <cellStyle name="20% - Ênfase4 21 3" xfId="809"/>
    <cellStyle name="20% - Ênfase4 21 3 2" xfId="2864"/>
    <cellStyle name="20% - Ênfase4 21 3 3" xfId="4889"/>
    <cellStyle name="20% - Ênfase4 21 4" xfId="1861"/>
    <cellStyle name="20% - Ênfase4 21 4 2" xfId="3897"/>
    <cellStyle name="20% - Ênfase4 21 4 3" xfId="5897"/>
    <cellStyle name="20% - Ênfase4 21 5" xfId="2360"/>
    <cellStyle name="20% - Ênfase4 21 6" xfId="4391"/>
    <cellStyle name="20% - Ênfase4 22" xfId="230"/>
    <cellStyle name="20% - Ênfase4 3" xfId="62"/>
    <cellStyle name="20% - Ênfase4 3 2" xfId="33"/>
    <cellStyle name="20% - Ênfase4 3 2 2" xfId="1135"/>
    <cellStyle name="20% - Ênfase4 3 2 2 2" xfId="3179"/>
    <cellStyle name="20% - Ênfase4 3 2 2 3" xfId="5204"/>
    <cellStyle name="20% - Ênfase4 3 2 3" xfId="627"/>
    <cellStyle name="20% - Ênfase4 3 2 3 2" xfId="2685"/>
    <cellStyle name="20% - Ênfase4 3 2 3 3" xfId="4710"/>
    <cellStyle name="20% - Ênfase4 3 2 4" xfId="1681"/>
    <cellStyle name="20% - Ênfase4 3 2 4 2" xfId="3718"/>
    <cellStyle name="20% - Ênfase4 3 2 4 3" xfId="5718"/>
    <cellStyle name="20% - Ênfase4 3 2 5" xfId="2181"/>
    <cellStyle name="20% - Ênfase4 3 2 6" xfId="4212"/>
    <cellStyle name="20% - Ênfase4 3 3" xfId="1161"/>
    <cellStyle name="20% - Ênfase4 3 3 2" xfId="3205"/>
    <cellStyle name="20% - Ênfase4 3 3 3" xfId="5230"/>
    <cellStyle name="20% - Ênfase4 3 4" xfId="651"/>
    <cellStyle name="20% - Ênfase4 3 4 2" xfId="2709"/>
    <cellStyle name="20% - Ênfase4 3 4 3" xfId="4734"/>
    <cellStyle name="20% - Ênfase4 3 5" xfId="1705"/>
    <cellStyle name="20% - Ênfase4 3 5 2" xfId="3742"/>
    <cellStyle name="20% - Ênfase4 3 5 3" xfId="5742"/>
    <cellStyle name="20% - Ênfase4 3 6" xfId="2205"/>
    <cellStyle name="20% - Ênfase4 3 7" xfId="4236"/>
    <cellStyle name="20% - Ênfase4 4" xfId="237"/>
    <cellStyle name="20% - Ênfase4 4 2" xfId="238"/>
    <cellStyle name="20% - Ênfase4 4 2 2" xfId="1328"/>
    <cellStyle name="20% - Ênfase4 4 2 2 2" xfId="3370"/>
    <cellStyle name="20% - Ênfase4 4 2 2 3" xfId="5395"/>
    <cellStyle name="20% - Ênfase4 4 2 3" xfId="819"/>
    <cellStyle name="20% - Ênfase4 4 2 3 2" xfId="2874"/>
    <cellStyle name="20% - Ênfase4 4 2 3 3" xfId="4899"/>
    <cellStyle name="20% - Ênfase4 4 2 4" xfId="1871"/>
    <cellStyle name="20% - Ênfase4 4 2 4 2" xfId="3907"/>
    <cellStyle name="20% - Ênfase4 4 2 4 3" xfId="5907"/>
    <cellStyle name="20% - Ênfase4 4 2 5" xfId="2370"/>
    <cellStyle name="20% - Ênfase4 4 2 6" xfId="4401"/>
    <cellStyle name="20% - Ênfase4 4 3" xfId="1327"/>
    <cellStyle name="20% - Ênfase4 4 3 2" xfId="3369"/>
    <cellStyle name="20% - Ênfase4 4 3 3" xfId="5394"/>
    <cellStyle name="20% - Ênfase4 4 4" xfId="818"/>
    <cellStyle name="20% - Ênfase4 4 4 2" xfId="2873"/>
    <cellStyle name="20% - Ênfase4 4 4 3" xfId="4898"/>
    <cellStyle name="20% - Ênfase4 4 5" xfId="1870"/>
    <cellStyle name="20% - Ênfase4 4 5 2" xfId="3906"/>
    <cellStyle name="20% - Ênfase4 4 5 3" xfId="5906"/>
    <cellStyle name="20% - Ênfase4 4 6" xfId="2369"/>
    <cellStyle name="20% - Ênfase4 4 7" xfId="4400"/>
    <cellStyle name="20% - Ênfase4 5" xfId="239"/>
    <cellStyle name="20% - Ênfase4 5 2" xfId="240"/>
    <cellStyle name="20% - Ênfase4 5 2 2" xfId="1330"/>
    <cellStyle name="20% - Ênfase4 5 2 2 2" xfId="3372"/>
    <cellStyle name="20% - Ênfase4 5 2 2 3" xfId="5397"/>
    <cellStyle name="20% - Ênfase4 5 2 3" xfId="821"/>
    <cellStyle name="20% - Ênfase4 5 2 3 2" xfId="2876"/>
    <cellStyle name="20% - Ênfase4 5 2 3 3" xfId="4901"/>
    <cellStyle name="20% - Ênfase4 5 2 4" xfId="1873"/>
    <cellStyle name="20% - Ênfase4 5 2 4 2" xfId="3909"/>
    <cellStyle name="20% - Ênfase4 5 2 4 3" xfId="5909"/>
    <cellStyle name="20% - Ênfase4 5 2 5" xfId="2372"/>
    <cellStyle name="20% - Ênfase4 5 2 6" xfId="4403"/>
    <cellStyle name="20% - Ênfase4 5 3" xfId="1329"/>
    <cellStyle name="20% - Ênfase4 5 3 2" xfId="3371"/>
    <cellStyle name="20% - Ênfase4 5 3 3" xfId="5396"/>
    <cellStyle name="20% - Ênfase4 5 4" xfId="820"/>
    <cellStyle name="20% - Ênfase4 5 4 2" xfId="2875"/>
    <cellStyle name="20% - Ênfase4 5 4 3" xfId="4900"/>
    <cellStyle name="20% - Ênfase4 5 5" xfId="1872"/>
    <cellStyle name="20% - Ênfase4 5 5 2" xfId="3908"/>
    <cellStyle name="20% - Ênfase4 5 5 3" xfId="5908"/>
    <cellStyle name="20% - Ênfase4 5 6" xfId="2371"/>
    <cellStyle name="20% - Ênfase4 5 7" xfId="4402"/>
    <cellStyle name="20% - Ênfase4 6" xfId="242"/>
    <cellStyle name="20% - Ênfase4 6 2" xfId="244"/>
    <cellStyle name="20% - Ênfase4 6 2 2" xfId="1334"/>
    <cellStyle name="20% - Ênfase4 6 2 2 2" xfId="3376"/>
    <cellStyle name="20% - Ênfase4 6 2 2 3" xfId="5401"/>
    <cellStyle name="20% - Ênfase4 6 2 3" xfId="825"/>
    <cellStyle name="20% - Ênfase4 6 2 3 2" xfId="2880"/>
    <cellStyle name="20% - Ênfase4 6 2 3 3" xfId="4905"/>
    <cellStyle name="20% - Ênfase4 6 2 4" xfId="1877"/>
    <cellStyle name="20% - Ênfase4 6 2 4 2" xfId="3913"/>
    <cellStyle name="20% - Ênfase4 6 2 4 3" xfId="5913"/>
    <cellStyle name="20% - Ênfase4 6 2 5" xfId="2376"/>
    <cellStyle name="20% - Ênfase4 6 2 6" xfId="4407"/>
    <cellStyle name="20% - Ênfase4 6 3" xfId="1332"/>
    <cellStyle name="20% - Ênfase4 6 3 2" xfId="3374"/>
    <cellStyle name="20% - Ênfase4 6 3 3" xfId="5399"/>
    <cellStyle name="20% - Ênfase4 6 4" xfId="823"/>
    <cellStyle name="20% - Ênfase4 6 4 2" xfId="2878"/>
    <cellStyle name="20% - Ênfase4 6 4 3" xfId="4903"/>
    <cellStyle name="20% - Ênfase4 6 5" xfId="1875"/>
    <cellStyle name="20% - Ênfase4 6 5 2" xfId="3911"/>
    <cellStyle name="20% - Ênfase4 6 5 3" xfId="5911"/>
    <cellStyle name="20% - Ênfase4 6 6" xfId="2374"/>
    <cellStyle name="20% - Ênfase4 6 7" xfId="4405"/>
    <cellStyle name="20% - Ênfase4 7" xfId="149"/>
    <cellStyle name="20% - Ênfase4 7 2" xfId="246"/>
    <cellStyle name="20% - Ênfase4 7 2 2" xfId="1336"/>
    <cellStyle name="20% - Ênfase4 7 2 2 2" xfId="3378"/>
    <cellStyle name="20% - Ênfase4 7 2 2 3" xfId="5403"/>
    <cellStyle name="20% - Ênfase4 7 2 3" xfId="827"/>
    <cellStyle name="20% - Ênfase4 7 2 3 2" xfId="2882"/>
    <cellStyle name="20% - Ênfase4 7 2 3 3" xfId="4907"/>
    <cellStyle name="20% - Ênfase4 7 2 4" xfId="1879"/>
    <cellStyle name="20% - Ênfase4 7 2 4 2" xfId="3915"/>
    <cellStyle name="20% - Ênfase4 7 2 4 3" xfId="5915"/>
    <cellStyle name="20% - Ênfase4 7 2 5" xfId="2378"/>
    <cellStyle name="20% - Ênfase4 7 2 6" xfId="4409"/>
    <cellStyle name="20% - Ênfase4 7 3" xfId="1245"/>
    <cellStyle name="20% - Ênfase4 7 3 2" xfId="3288"/>
    <cellStyle name="20% - Ênfase4 7 3 3" xfId="5313"/>
    <cellStyle name="20% - Ênfase4 7 4" xfId="736"/>
    <cellStyle name="20% - Ênfase4 7 4 2" xfId="2792"/>
    <cellStyle name="20% - Ênfase4 7 4 3" xfId="4817"/>
    <cellStyle name="20% - Ênfase4 7 5" xfId="1788"/>
    <cellStyle name="20% - Ênfase4 7 5 2" xfId="3825"/>
    <cellStyle name="20% - Ênfase4 7 5 3" xfId="5825"/>
    <cellStyle name="20% - Ênfase4 7 6" xfId="2288"/>
    <cellStyle name="20% - Ênfase4 7 7" xfId="4319"/>
    <cellStyle name="20% - Ênfase4 8" xfId="248"/>
    <cellStyle name="20% - Ênfase4 8 2" xfId="250"/>
    <cellStyle name="20% - Ênfase4 8 2 2" xfId="1340"/>
    <cellStyle name="20% - Ênfase4 8 2 2 2" xfId="3382"/>
    <cellStyle name="20% - Ênfase4 8 2 2 3" xfId="5407"/>
    <cellStyle name="20% - Ênfase4 8 2 3" xfId="831"/>
    <cellStyle name="20% - Ênfase4 8 2 3 2" xfId="2886"/>
    <cellStyle name="20% - Ênfase4 8 2 3 3" xfId="4911"/>
    <cellStyle name="20% - Ênfase4 8 2 4" xfId="1883"/>
    <cellStyle name="20% - Ênfase4 8 2 4 2" xfId="3919"/>
    <cellStyle name="20% - Ênfase4 8 2 4 3" xfId="5919"/>
    <cellStyle name="20% - Ênfase4 8 2 5" xfId="2382"/>
    <cellStyle name="20% - Ênfase4 8 2 6" xfId="4413"/>
    <cellStyle name="20% - Ênfase4 8 3" xfId="1338"/>
    <cellStyle name="20% - Ênfase4 8 3 2" xfId="3380"/>
    <cellStyle name="20% - Ênfase4 8 3 3" xfId="5405"/>
    <cellStyle name="20% - Ênfase4 8 4" xfId="829"/>
    <cellStyle name="20% - Ênfase4 8 4 2" xfId="2884"/>
    <cellStyle name="20% - Ênfase4 8 4 3" xfId="4909"/>
    <cellStyle name="20% - Ênfase4 8 5" xfId="1881"/>
    <cellStyle name="20% - Ênfase4 8 5 2" xfId="3917"/>
    <cellStyle name="20% - Ênfase4 8 5 3" xfId="5917"/>
    <cellStyle name="20% - Ênfase4 8 6" xfId="2380"/>
    <cellStyle name="20% - Ênfase4 8 7" xfId="4411"/>
    <cellStyle name="20% - Ênfase4 9" xfId="252"/>
    <cellStyle name="20% - Ênfase4 9 2" xfId="256"/>
    <cellStyle name="20% - Ênfase4 9 2 2" xfId="1346"/>
    <cellStyle name="20% - Ênfase4 9 2 2 2" xfId="3388"/>
    <cellStyle name="20% - Ênfase4 9 2 2 3" xfId="5413"/>
    <cellStyle name="20% - Ênfase4 9 2 3" xfId="837"/>
    <cellStyle name="20% - Ênfase4 9 2 3 2" xfId="2892"/>
    <cellStyle name="20% - Ênfase4 9 2 3 3" xfId="4917"/>
    <cellStyle name="20% - Ênfase4 9 2 4" xfId="1889"/>
    <cellStyle name="20% - Ênfase4 9 2 4 2" xfId="3925"/>
    <cellStyle name="20% - Ênfase4 9 2 4 3" xfId="5925"/>
    <cellStyle name="20% - Ênfase4 9 2 5" xfId="2388"/>
    <cellStyle name="20% - Ênfase4 9 2 6" xfId="4419"/>
    <cellStyle name="20% - Ênfase4 9 3" xfId="1342"/>
    <cellStyle name="20% - Ênfase4 9 3 2" xfId="3384"/>
    <cellStyle name="20% - Ênfase4 9 3 3" xfId="5409"/>
    <cellStyle name="20% - Ênfase4 9 4" xfId="833"/>
    <cellStyle name="20% - Ênfase4 9 4 2" xfId="2888"/>
    <cellStyle name="20% - Ênfase4 9 4 3" xfId="4913"/>
    <cellStyle name="20% - Ênfase4 9 5" xfId="1885"/>
    <cellStyle name="20% - Ênfase4 9 5 2" xfId="3921"/>
    <cellStyle name="20% - Ênfase4 9 5 3" xfId="5921"/>
    <cellStyle name="20% - Ênfase4 9 6" xfId="2384"/>
    <cellStyle name="20% - Ênfase4 9 7" xfId="4415"/>
    <cellStyle name="20% - Ênfase5 10" xfId="145"/>
    <cellStyle name="20% - Ênfase5 10 2" xfId="99"/>
    <cellStyle name="20% - Ênfase5 10 2 2" xfId="1197"/>
    <cellStyle name="20% - Ênfase5 10 2 2 2" xfId="3240"/>
    <cellStyle name="20% - Ênfase5 10 2 2 3" xfId="5265"/>
    <cellStyle name="20% - Ênfase5 10 2 3" xfId="687"/>
    <cellStyle name="20% - Ênfase5 10 2 3 2" xfId="2744"/>
    <cellStyle name="20% - Ênfase5 10 2 3 3" xfId="4769"/>
    <cellStyle name="20% - Ênfase5 10 2 4" xfId="1740"/>
    <cellStyle name="20% - Ênfase5 10 2 4 2" xfId="3777"/>
    <cellStyle name="20% - Ênfase5 10 2 4 3" xfId="5777"/>
    <cellStyle name="20% - Ênfase5 10 2 5" xfId="2240"/>
    <cellStyle name="20% - Ênfase5 10 2 6" xfId="4271"/>
    <cellStyle name="20% - Ênfase5 10 3" xfId="1241"/>
    <cellStyle name="20% - Ênfase5 10 3 2" xfId="3284"/>
    <cellStyle name="20% - Ênfase5 10 3 3" xfId="5309"/>
    <cellStyle name="20% - Ênfase5 10 4" xfId="732"/>
    <cellStyle name="20% - Ênfase5 10 4 2" xfId="2788"/>
    <cellStyle name="20% - Ênfase5 10 4 3" xfId="4813"/>
    <cellStyle name="20% - Ênfase5 10 5" xfId="1784"/>
    <cellStyle name="20% - Ênfase5 10 5 2" xfId="3821"/>
    <cellStyle name="20% - Ênfase5 10 5 3" xfId="5821"/>
    <cellStyle name="20% - Ênfase5 10 6" xfId="2284"/>
    <cellStyle name="20% - Ênfase5 10 7" xfId="4315"/>
    <cellStyle name="20% - Ênfase5 11" xfId="197"/>
    <cellStyle name="20% - Ênfase5 11 2" xfId="1292"/>
    <cellStyle name="20% - Ênfase5 11 2 2" xfId="3334"/>
    <cellStyle name="20% - Ênfase5 11 2 3" xfId="5359"/>
    <cellStyle name="20% - Ênfase5 11 3" xfId="783"/>
    <cellStyle name="20% - Ênfase5 11 3 2" xfId="2838"/>
    <cellStyle name="20% - Ênfase5 11 3 3" xfId="4863"/>
    <cellStyle name="20% - Ênfase5 11 4" xfId="1835"/>
    <cellStyle name="20% - Ênfase5 11 4 2" xfId="3871"/>
    <cellStyle name="20% - Ênfase5 11 4 3" xfId="5871"/>
    <cellStyle name="20% - Ênfase5 11 5" xfId="2334"/>
    <cellStyle name="20% - Ênfase5 11 6" xfId="4365"/>
    <cellStyle name="20% - Ênfase5 12" xfId="205"/>
    <cellStyle name="20% - Ênfase5 12 2" xfId="1300"/>
    <cellStyle name="20% - Ênfase5 12 2 2" xfId="3342"/>
    <cellStyle name="20% - Ênfase5 12 2 3" xfId="5367"/>
    <cellStyle name="20% - Ênfase5 12 3" xfId="791"/>
    <cellStyle name="20% - Ênfase5 12 3 2" xfId="2846"/>
    <cellStyle name="20% - Ênfase5 12 3 3" xfId="4871"/>
    <cellStyle name="20% - Ênfase5 12 4" xfId="1843"/>
    <cellStyle name="20% - Ênfase5 12 4 2" xfId="3879"/>
    <cellStyle name="20% - Ênfase5 12 4 3" xfId="5879"/>
    <cellStyle name="20% - Ênfase5 12 5" xfId="2342"/>
    <cellStyle name="20% - Ênfase5 12 6" xfId="4373"/>
    <cellStyle name="20% - Ênfase5 13" xfId="258"/>
    <cellStyle name="20% - Ênfase5 13 2" xfId="1348"/>
    <cellStyle name="20% - Ênfase5 13 2 2" xfId="3390"/>
    <cellStyle name="20% - Ênfase5 13 2 3" xfId="5415"/>
    <cellStyle name="20% - Ênfase5 13 3" xfId="839"/>
    <cellStyle name="20% - Ênfase5 13 3 2" xfId="2894"/>
    <cellStyle name="20% - Ênfase5 13 3 3" xfId="4919"/>
    <cellStyle name="20% - Ênfase5 13 4" xfId="1891"/>
    <cellStyle name="20% - Ênfase5 13 4 2" xfId="3927"/>
    <cellStyle name="20% - Ênfase5 13 4 3" xfId="5927"/>
    <cellStyle name="20% - Ênfase5 13 5" xfId="2390"/>
    <cellStyle name="20% - Ênfase5 13 6" xfId="4421"/>
    <cellStyle name="20% - Ênfase5 14" xfId="260"/>
    <cellStyle name="20% - Ênfase5 14 2" xfId="1350"/>
    <cellStyle name="20% - Ênfase5 14 2 2" xfId="3392"/>
    <cellStyle name="20% - Ênfase5 14 2 3" xfId="5417"/>
    <cellStyle name="20% - Ênfase5 14 3" xfId="841"/>
    <cellStyle name="20% - Ênfase5 14 3 2" xfId="2896"/>
    <cellStyle name="20% - Ênfase5 14 3 3" xfId="4921"/>
    <cellStyle name="20% - Ênfase5 14 4" xfId="1893"/>
    <cellStyle name="20% - Ênfase5 14 4 2" xfId="3929"/>
    <cellStyle name="20% - Ênfase5 14 4 3" xfId="5929"/>
    <cellStyle name="20% - Ênfase5 14 5" xfId="2392"/>
    <cellStyle name="20% - Ênfase5 14 6" xfId="4423"/>
    <cellStyle name="20% - Ênfase5 15" xfId="262"/>
    <cellStyle name="20% - Ênfase5 15 2" xfId="1352"/>
    <cellStyle name="20% - Ênfase5 15 2 2" xfId="3394"/>
    <cellStyle name="20% - Ênfase5 15 2 3" xfId="5419"/>
    <cellStyle name="20% - Ênfase5 15 3" xfId="843"/>
    <cellStyle name="20% - Ênfase5 15 3 2" xfId="2898"/>
    <cellStyle name="20% - Ênfase5 15 3 3" xfId="4923"/>
    <cellStyle name="20% - Ênfase5 15 4" xfId="1895"/>
    <cellStyle name="20% - Ênfase5 15 4 2" xfId="3931"/>
    <cellStyle name="20% - Ênfase5 15 4 3" xfId="5931"/>
    <cellStyle name="20% - Ênfase5 15 5" xfId="2394"/>
    <cellStyle name="20% - Ênfase5 15 6" xfId="4425"/>
    <cellStyle name="20% - Ênfase5 16" xfId="265"/>
    <cellStyle name="20% - Ênfase5 16 2" xfId="1355"/>
    <cellStyle name="20% - Ênfase5 16 2 2" xfId="3397"/>
    <cellStyle name="20% - Ênfase5 16 2 3" xfId="5422"/>
    <cellStyle name="20% - Ênfase5 16 3" xfId="846"/>
    <cellStyle name="20% - Ênfase5 16 3 2" xfId="2901"/>
    <cellStyle name="20% - Ênfase5 16 3 3" xfId="4926"/>
    <cellStyle name="20% - Ênfase5 16 4" xfId="1898"/>
    <cellStyle name="20% - Ênfase5 16 4 2" xfId="3934"/>
    <cellStyle name="20% - Ênfase5 16 4 3" xfId="5934"/>
    <cellStyle name="20% - Ênfase5 16 5" xfId="2397"/>
    <cellStyle name="20% - Ênfase5 16 6" xfId="4428"/>
    <cellStyle name="20% - Ênfase5 17" xfId="31"/>
    <cellStyle name="20% - Ênfase5 17 2" xfId="1134"/>
    <cellStyle name="20% - Ênfase5 17 2 2" xfId="3178"/>
    <cellStyle name="20% - Ênfase5 17 2 3" xfId="5203"/>
    <cellStyle name="20% - Ênfase5 17 3" xfId="626"/>
    <cellStyle name="20% - Ênfase5 17 3 2" xfId="2684"/>
    <cellStyle name="20% - Ênfase5 17 3 3" xfId="4709"/>
    <cellStyle name="20% - Ênfase5 17 4" xfId="1680"/>
    <cellStyle name="20% - Ênfase5 17 4 2" xfId="3717"/>
    <cellStyle name="20% - Ênfase5 17 4 3" xfId="5717"/>
    <cellStyle name="20% - Ênfase5 17 5" xfId="2180"/>
    <cellStyle name="20% - Ênfase5 17 6" xfId="4211"/>
    <cellStyle name="20% - Ênfase5 18" xfId="35"/>
    <cellStyle name="20% - Ênfase5 18 2" xfId="1137"/>
    <cellStyle name="20% - Ênfase5 18 2 2" xfId="3181"/>
    <cellStyle name="20% - Ênfase5 18 2 3" xfId="5206"/>
    <cellStyle name="20% - Ênfase5 18 3" xfId="629"/>
    <cellStyle name="20% - Ênfase5 18 3 2" xfId="2687"/>
    <cellStyle name="20% - Ênfase5 18 3 3" xfId="4712"/>
    <cellStyle name="20% - Ênfase5 18 4" xfId="1683"/>
    <cellStyle name="20% - Ênfase5 18 4 2" xfId="3720"/>
    <cellStyle name="20% - Ênfase5 18 4 3" xfId="5720"/>
    <cellStyle name="20% - Ênfase5 18 5" xfId="2183"/>
    <cellStyle name="20% - Ênfase5 18 6" xfId="4214"/>
    <cellStyle name="20% - Ênfase5 19" xfId="17"/>
    <cellStyle name="20% - Ênfase5 19 2" xfId="1123"/>
    <cellStyle name="20% - Ênfase5 19 2 2" xfId="3167"/>
    <cellStyle name="20% - Ênfase5 19 2 3" xfId="5192"/>
    <cellStyle name="20% - Ênfase5 19 3" xfId="615"/>
    <cellStyle name="20% - Ênfase5 19 3 2" xfId="2673"/>
    <cellStyle name="20% - Ênfase5 19 3 3" xfId="4698"/>
    <cellStyle name="20% - Ênfase5 19 4" xfId="1669"/>
    <cellStyle name="20% - Ênfase5 19 4 2" xfId="3706"/>
    <cellStyle name="20% - Ênfase5 19 4 3" xfId="5706"/>
    <cellStyle name="20% - Ênfase5 19 5" xfId="2169"/>
    <cellStyle name="20% - Ênfase5 19 6" xfId="4200"/>
    <cellStyle name="20% - Ênfase5 2" xfId="268"/>
    <cellStyle name="20% - Ênfase5 2 2" xfId="270"/>
    <cellStyle name="20% - Ênfase5 2 2 2" xfId="1360"/>
    <cellStyle name="20% - Ênfase5 2 2 2 2" xfId="3402"/>
    <cellStyle name="20% - Ênfase5 2 2 2 3" xfId="5427"/>
    <cellStyle name="20% - Ênfase5 2 2 3" xfId="851"/>
    <cellStyle name="20% - Ênfase5 2 2 3 2" xfId="2906"/>
    <cellStyle name="20% - Ênfase5 2 2 3 3" xfId="4931"/>
    <cellStyle name="20% - Ênfase5 2 2 4" xfId="1903"/>
    <cellStyle name="20% - Ênfase5 2 2 4 2" xfId="3939"/>
    <cellStyle name="20% - Ênfase5 2 2 4 3" xfId="5939"/>
    <cellStyle name="20% - Ênfase5 2 2 5" xfId="2402"/>
    <cellStyle name="20% - Ênfase5 2 2 6" xfId="4433"/>
    <cellStyle name="20% - Ênfase5 2 3" xfId="1358"/>
    <cellStyle name="20% - Ênfase5 2 3 2" xfId="3400"/>
    <cellStyle name="20% - Ênfase5 2 3 3" xfId="5425"/>
    <cellStyle name="20% - Ênfase5 2 4" xfId="849"/>
    <cellStyle name="20% - Ênfase5 2 4 2" xfId="2904"/>
    <cellStyle name="20% - Ênfase5 2 4 3" xfId="4929"/>
    <cellStyle name="20% - Ênfase5 2 5" xfId="1901"/>
    <cellStyle name="20% - Ênfase5 2 5 2" xfId="3937"/>
    <cellStyle name="20% - Ênfase5 2 5 3" xfId="5937"/>
    <cellStyle name="20% - Ênfase5 2 6" xfId="2400"/>
    <cellStyle name="20% - Ênfase5 2 7" xfId="4431"/>
    <cellStyle name="20% - Ênfase5 20" xfId="263"/>
    <cellStyle name="20% - Ênfase5 20 2" xfId="1353"/>
    <cellStyle name="20% - Ênfase5 20 2 2" xfId="3395"/>
    <cellStyle name="20% - Ênfase5 20 2 3" xfId="5420"/>
    <cellStyle name="20% - Ênfase5 20 3" xfId="844"/>
    <cellStyle name="20% - Ênfase5 20 3 2" xfId="2899"/>
    <cellStyle name="20% - Ênfase5 20 3 3" xfId="4924"/>
    <cellStyle name="20% - Ênfase5 20 4" xfId="1896"/>
    <cellStyle name="20% - Ênfase5 20 4 2" xfId="3932"/>
    <cellStyle name="20% - Ênfase5 20 4 3" xfId="5932"/>
    <cellStyle name="20% - Ênfase5 20 5" xfId="2395"/>
    <cellStyle name="20% - Ênfase5 20 6" xfId="4426"/>
    <cellStyle name="20% - Ênfase5 21" xfId="266"/>
    <cellStyle name="20% - Ênfase5 21 2" xfId="1356"/>
    <cellStyle name="20% - Ênfase5 21 2 2" xfId="3398"/>
    <cellStyle name="20% - Ênfase5 21 2 3" xfId="5423"/>
    <cellStyle name="20% - Ênfase5 21 3" xfId="847"/>
    <cellStyle name="20% - Ênfase5 21 3 2" xfId="2902"/>
    <cellStyle name="20% - Ênfase5 21 3 3" xfId="4927"/>
    <cellStyle name="20% - Ênfase5 21 4" xfId="1899"/>
    <cellStyle name="20% - Ênfase5 21 4 2" xfId="3935"/>
    <cellStyle name="20% - Ênfase5 21 4 3" xfId="5935"/>
    <cellStyle name="20% - Ênfase5 21 5" xfId="2398"/>
    <cellStyle name="20% - Ênfase5 21 6" xfId="4429"/>
    <cellStyle name="20% - Ênfase5 22" xfId="32"/>
    <cellStyle name="20% - Ênfase5 3" xfId="272"/>
    <cellStyle name="20% - Ênfase5 3 2" xfId="169"/>
    <cellStyle name="20% - Ênfase5 3 2 2" xfId="1265"/>
    <cellStyle name="20% - Ênfase5 3 2 2 2" xfId="3308"/>
    <cellStyle name="20% - Ênfase5 3 2 2 3" xfId="5333"/>
    <cellStyle name="20% - Ênfase5 3 2 3" xfId="756"/>
    <cellStyle name="20% - Ênfase5 3 2 3 2" xfId="2812"/>
    <cellStyle name="20% - Ênfase5 3 2 3 3" xfId="4837"/>
    <cellStyle name="20% - Ênfase5 3 2 4" xfId="1808"/>
    <cellStyle name="20% - Ênfase5 3 2 4 2" xfId="3845"/>
    <cellStyle name="20% - Ênfase5 3 2 4 3" xfId="5845"/>
    <cellStyle name="20% - Ênfase5 3 2 5" xfId="2308"/>
    <cellStyle name="20% - Ênfase5 3 2 6" xfId="4339"/>
    <cellStyle name="20% - Ênfase5 3 3" xfId="1362"/>
    <cellStyle name="20% - Ênfase5 3 3 2" xfId="3404"/>
    <cellStyle name="20% - Ênfase5 3 3 3" xfId="5429"/>
    <cellStyle name="20% - Ênfase5 3 4" xfId="853"/>
    <cellStyle name="20% - Ênfase5 3 4 2" xfId="2908"/>
    <cellStyle name="20% - Ênfase5 3 4 3" xfId="4933"/>
    <cellStyle name="20% - Ênfase5 3 5" xfId="1905"/>
    <cellStyle name="20% - Ênfase5 3 5 2" xfId="3941"/>
    <cellStyle name="20% - Ênfase5 3 5 3" xfId="5941"/>
    <cellStyle name="20% - Ênfase5 3 6" xfId="2404"/>
    <cellStyle name="20% - Ênfase5 3 7" xfId="4435"/>
    <cellStyle name="20% - Ênfase5 4" xfId="274"/>
    <cellStyle name="20% - Ênfase5 4 2" xfId="278"/>
    <cellStyle name="20% - Ênfase5 4 2 2" xfId="1367"/>
    <cellStyle name="20% - Ênfase5 4 2 2 2" xfId="3409"/>
    <cellStyle name="20% - Ênfase5 4 2 2 3" xfId="5434"/>
    <cellStyle name="20% - Ênfase5 4 2 3" xfId="858"/>
    <cellStyle name="20% - Ênfase5 4 2 3 2" xfId="2913"/>
    <cellStyle name="20% - Ênfase5 4 2 3 3" xfId="4938"/>
    <cellStyle name="20% - Ênfase5 4 2 4" xfId="1910"/>
    <cellStyle name="20% - Ênfase5 4 2 4 2" xfId="3946"/>
    <cellStyle name="20% - Ênfase5 4 2 4 3" xfId="5946"/>
    <cellStyle name="20% - Ênfase5 4 2 5" xfId="2409"/>
    <cellStyle name="20% - Ênfase5 4 2 6" xfId="4440"/>
    <cellStyle name="20% - Ênfase5 4 3" xfId="1364"/>
    <cellStyle name="20% - Ênfase5 4 3 2" xfId="3406"/>
    <cellStyle name="20% - Ênfase5 4 3 3" xfId="5431"/>
    <cellStyle name="20% - Ênfase5 4 4" xfId="855"/>
    <cellStyle name="20% - Ênfase5 4 4 2" xfId="2910"/>
    <cellStyle name="20% - Ênfase5 4 4 3" xfId="4935"/>
    <cellStyle name="20% - Ênfase5 4 5" xfId="1907"/>
    <cellStyle name="20% - Ênfase5 4 5 2" xfId="3943"/>
    <cellStyle name="20% - Ênfase5 4 5 3" xfId="5943"/>
    <cellStyle name="20% - Ênfase5 4 6" xfId="2406"/>
    <cellStyle name="20% - Ênfase5 4 7" xfId="4437"/>
    <cellStyle name="20% - Ênfase5 5" xfId="280"/>
    <cellStyle name="20% - Ênfase5 5 2" xfId="282"/>
    <cellStyle name="20% - Ênfase5 5 2 2" xfId="1371"/>
    <cellStyle name="20% - Ênfase5 5 2 2 2" xfId="3413"/>
    <cellStyle name="20% - Ênfase5 5 2 2 3" xfId="5438"/>
    <cellStyle name="20% - Ênfase5 5 2 3" xfId="862"/>
    <cellStyle name="20% - Ênfase5 5 2 3 2" xfId="2917"/>
    <cellStyle name="20% - Ênfase5 5 2 3 3" xfId="4942"/>
    <cellStyle name="20% - Ênfase5 5 2 4" xfId="1914"/>
    <cellStyle name="20% - Ênfase5 5 2 4 2" xfId="3950"/>
    <cellStyle name="20% - Ênfase5 5 2 4 3" xfId="5950"/>
    <cellStyle name="20% - Ênfase5 5 2 5" xfId="2413"/>
    <cellStyle name="20% - Ênfase5 5 2 6" xfId="4444"/>
    <cellStyle name="20% - Ênfase5 5 3" xfId="1369"/>
    <cellStyle name="20% - Ênfase5 5 3 2" xfId="3411"/>
    <cellStyle name="20% - Ênfase5 5 3 3" xfId="5436"/>
    <cellStyle name="20% - Ênfase5 5 4" xfId="860"/>
    <cellStyle name="20% - Ênfase5 5 4 2" xfId="2915"/>
    <cellStyle name="20% - Ênfase5 5 4 3" xfId="4940"/>
    <cellStyle name="20% - Ênfase5 5 5" xfId="1912"/>
    <cellStyle name="20% - Ênfase5 5 5 2" xfId="3948"/>
    <cellStyle name="20% - Ênfase5 5 5 3" xfId="5948"/>
    <cellStyle name="20% - Ênfase5 5 6" xfId="2411"/>
    <cellStyle name="20% - Ênfase5 5 7" xfId="4442"/>
    <cellStyle name="20% - Ênfase5 6" xfId="284"/>
    <cellStyle name="20% - Ênfase5 6 2" xfId="286"/>
    <cellStyle name="20% - Ênfase5 6 2 2" xfId="1375"/>
    <cellStyle name="20% - Ênfase5 6 2 2 2" xfId="3417"/>
    <cellStyle name="20% - Ênfase5 6 2 2 3" xfId="5442"/>
    <cellStyle name="20% - Ênfase5 6 2 3" xfId="866"/>
    <cellStyle name="20% - Ênfase5 6 2 3 2" xfId="2921"/>
    <cellStyle name="20% - Ênfase5 6 2 3 3" xfId="4946"/>
    <cellStyle name="20% - Ênfase5 6 2 4" xfId="1918"/>
    <cellStyle name="20% - Ênfase5 6 2 4 2" xfId="3954"/>
    <cellStyle name="20% - Ênfase5 6 2 4 3" xfId="5954"/>
    <cellStyle name="20% - Ênfase5 6 2 5" xfId="2417"/>
    <cellStyle name="20% - Ênfase5 6 2 6" xfId="4448"/>
    <cellStyle name="20% - Ênfase5 6 3" xfId="1373"/>
    <cellStyle name="20% - Ênfase5 6 3 2" xfId="3415"/>
    <cellStyle name="20% - Ênfase5 6 3 3" xfId="5440"/>
    <cellStyle name="20% - Ênfase5 6 4" xfId="864"/>
    <cellStyle name="20% - Ênfase5 6 4 2" xfId="2919"/>
    <cellStyle name="20% - Ênfase5 6 4 3" xfId="4944"/>
    <cellStyle name="20% - Ênfase5 6 5" xfId="1916"/>
    <cellStyle name="20% - Ênfase5 6 5 2" xfId="3952"/>
    <cellStyle name="20% - Ênfase5 6 5 3" xfId="5952"/>
    <cellStyle name="20% - Ênfase5 6 6" xfId="2415"/>
    <cellStyle name="20% - Ênfase5 6 7" xfId="4446"/>
    <cellStyle name="20% - Ênfase5 7" xfId="155"/>
    <cellStyle name="20% - Ênfase5 7 2" xfId="288"/>
    <cellStyle name="20% - Ênfase5 7 2 2" xfId="1377"/>
    <cellStyle name="20% - Ênfase5 7 2 2 2" xfId="3419"/>
    <cellStyle name="20% - Ênfase5 7 2 2 3" xfId="5444"/>
    <cellStyle name="20% - Ênfase5 7 2 3" xfId="868"/>
    <cellStyle name="20% - Ênfase5 7 2 3 2" xfId="2923"/>
    <cellStyle name="20% - Ênfase5 7 2 3 3" xfId="4948"/>
    <cellStyle name="20% - Ênfase5 7 2 4" xfId="1920"/>
    <cellStyle name="20% - Ênfase5 7 2 4 2" xfId="3956"/>
    <cellStyle name="20% - Ênfase5 7 2 4 3" xfId="5956"/>
    <cellStyle name="20% - Ênfase5 7 2 5" xfId="2419"/>
    <cellStyle name="20% - Ênfase5 7 2 6" xfId="4450"/>
    <cellStyle name="20% - Ênfase5 7 3" xfId="1251"/>
    <cellStyle name="20% - Ênfase5 7 3 2" xfId="3294"/>
    <cellStyle name="20% - Ênfase5 7 3 3" xfId="5319"/>
    <cellStyle name="20% - Ênfase5 7 4" xfId="742"/>
    <cellStyle name="20% - Ênfase5 7 4 2" xfId="2798"/>
    <cellStyle name="20% - Ênfase5 7 4 3" xfId="4823"/>
    <cellStyle name="20% - Ênfase5 7 5" xfId="1794"/>
    <cellStyle name="20% - Ênfase5 7 5 2" xfId="3831"/>
    <cellStyle name="20% - Ênfase5 7 5 3" xfId="5831"/>
    <cellStyle name="20% - Ênfase5 7 6" xfId="2294"/>
    <cellStyle name="20% - Ênfase5 7 7" xfId="4325"/>
    <cellStyle name="20% - Ênfase5 8" xfId="290"/>
    <cellStyle name="20% - Ênfase5 8 2" xfId="212"/>
    <cellStyle name="20% - Ênfase5 8 2 2" xfId="1307"/>
    <cellStyle name="20% - Ênfase5 8 2 2 2" xfId="3349"/>
    <cellStyle name="20% - Ênfase5 8 2 2 3" xfId="5374"/>
    <cellStyle name="20% - Ênfase5 8 2 3" xfId="798"/>
    <cellStyle name="20% - Ênfase5 8 2 3 2" xfId="2853"/>
    <cellStyle name="20% - Ênfase5 8 2 3 3" xfId="4878"/>
    <cellStyle name="20% - Ênfase5 8 2 4" xfId="1850"/>
    <cellStyle name="20% - Ênfase5 8 2 4 2" xfId="3886"/>
    <cellStyle name="20% - Ênfase5 8 2 4 3" xfId="5886"/>
    <cellStyle name="20% - Ênfase5 8 2 5" xfId="2349"/>
    <cellStyle name="20% - Ênfase5 8 2 6" xfId="4380"/>
    <cellStyle name="20% - Ênfase5 8 3" xfId="1379"/>
    <cellStyle name="20% - Ênfase5 8 3 2" xfId="3421"/>
    <cellStyle name="20% - Ênfase5 8 3 3" xfId="5446"/>
    <cellStyle name="20% - Ênfase5 8 4" xfId="870"/>
    <cellStyle name="20% - Ênfase5 8 4 2" xfId="2925"/>
    <cellStyle name="20% - Ênfase5 8 4 3" xfId="4950"/>
    <cellStyle name="20% - Ênfase5 8 5" xfId="1922"/>
    <cellStyle name="20% - Ênfase5 8 5 2" xfId="3958"/>
    <cellStyle name="20% - Ênfase5 8 5 3" xfId="5958"/>
    <cellStyle name="20% - Ênfase5 8 6" xfId="2421"/>
    <cellStyle name="20% - Ênfase5 8 7" xfId="4452"/>
    <cellStyle name="20% - Ênfase5 9" xfId="291"/>
    <cellStyle name="20% - Ênfase5 9 2" xfId="295"/>
    <cellStyle name="20% - Ênfase5 9 2 2" xfId="1383"/>
    <cellStyle name="20% - Ênfase5 9 2 2 2" xfId="3425"/>
    <cellStyle name="20% - Ênfase5 9 2 2 3" xfId="5450"/>
    <cellStyle name="20% - Ênfase5 9 2 3" xfId="874"/>
    <cellStyle name="20% - Ênfase5 9 2 3 2" xfId="2929"/>
    <cellStyle name="20% - Ênfase5 9 2 3 3" xfId="4954"/>
    <cellStyle name="20% - Ênfase5 9 2 4" xfId="1926"/>
    <cellStyle name="20% - Ênfase5 9 2 4 2" xfId="3962"/>
    <cellStyle name="20% - Ênfase5 9 2 4 3" xfId="5962"/>
    <cellStyle name="20% - Ênfase5 9 2 5" xfId="2425"/>
    <cellStyle name="20% - Ênfase5 9 2 6" xfId="4456"/>
    <cellStyle name="20% - Ênfase5 9 3" xfId="1380"/>
    <cellStyle name="20% - Ênfase5 9 3 2" xfId="3422"/>
    <cellStyle name="20% - Ênfase5 9 3 3" xfId="5447"/>
    <cellStyle name="20% - Ênfase5 9 4" xfId="871"/>
    <cellStyle name="20% - Ênfase5 9 4 2" xfId="2926"/>
    <cellStyle name="20% - Ênfase5 9 4 3" xfId="4951"/>
    <cellStyle name="20% - Ênfase5 9 5" xfId="1923"/>
    <cellStyle name="20% - Ênfase5 9 5 2" xfId="3959"/>
    <cellStyle name="20% - Ênfase5 9 5 3" xfId="5959"/>
    <cellStyle name="20% - Ênfase5 9 6" xfId="2422"/>
    <cellStyle name="20% - Ênfase5 9 7" xfId="4453"/>
    <cellStyle name="20% - Ênfase6 10" xfId="297"/>
    <cellStyle name="20% - Ênfase6 10 2" xfId="298"/>
    <cellStyle name="20% - Ênfase6 10 2 2" xfId="1386"/>
    <cellStyle name="20% - Ênfase6 10 2 2 2" xfId="3428"/>
    <cellStyle name="20% - Ênfase6 10 2 2 3" xfId="5453"/>
    <cellStyle name="20% - Ênfase6 10 2 3" xfId="877"/>
    <cellStyle name="20% - Ênfase6 10 2 3 2" xfId="2932"/>
    <cellStyle name="20% - Ênfase6 10 2 3 3" xfId="4957"/>
    <cellStyle name="20% - Ênfase6 10 2 4" xfId="1929"/>
    <cellStyle name="20% - Ênfase6 10 2 4 2" xfId="3965"/>
    <cellStyle name="20% - Ênfase6 10 2 4 3" xfId="5965"/>
    <cellStyle name="20% - Ênfase6 10 2 5" xfId="2428"/>
    <cellStyle name="20% - Ênfase6 10 2 6" xfId="4459"/>
    <cellStyle name="20% - Ênfase6 10 3" xfId="1385"/>
    <cellStyle name="20% - Ênfase6 10 3 2" xfId="3427"/>
    <cellStyle name="20% - Ênfase6 10 3 3" xfId="5452"/>
    <cellStyle name="20% - Ênfase6 10 4" xfId="876"/>
    <cellStyle name="20% - Ênfase6 10 4 2" xfId="2931"/>
    <cellStyle name="20% - Ênfase6 10 4 3" xfId="4956"/>
    <cellStyle name="20% - Ênfase6 10 5" xfId="1928"/>
    <cellStyle name="20% - Ênfase6 10 5 2" xfId="3964"/>
    <cellStyle name="20% - Ênfase6 10 5 3" xfId="5964"/>
    <cellStyle name="20% - Ênfase6 10 6" xfId="2427"/>
    <cellStyle name="20% - Ênfase6 10 7" xfId="4458"/>
    <cellStyle name="20% - Ênfase6 11" xfId="235"/>
    <cellStyle name="20% - Ênfase6 11 2" xfId="1325"/>
    <cellStyle name="20% - Ênfase6 11 2 2" xfId="3367"/>
    <cellStyle name="20% - Ênfase6 11 2 3" xfId="5392"/>
    <cellStyle name="20% - Ênfase6 11 3" xfId="816"/>
    <cellStyle name="20% - Ênfase6 11 3 2" xfId="2871"/>
    <cellStyle name="20% - Ênfase6 11 3 3" xfId="4896"/>
    <cellStyle name="20% - Ênfase6 11 4" xfId="1868"/>
    <cellStyle name="20% - Ênfase6 11 4 2" xfId="3904"/>
    <cellStyle name="20% - Ênfase6 11 4 3" xfId="5904"/>
    <cellStyle name="20% - Ênfase6 11 5" xfId="2367"/>
    <cellStyle name="20% - Ênfase6 11 6" xfId="4398"/>
    <cellStyle name="20% - Ênfase6 12" xfId="299"/>
    <cellStyle name="20% - Ênfase6 12 2" xfId="1387"/>
    <cellStyle name="20% - Ênfase6 12 2 2" xfId="3429"/>
    <cellStyle name="20% - Ênfase6 12 2 3" xfId="5454"/>
    <cellStyle name="20% - Ênfase6 12 3" xfId="878"/>
    <cellStyle name="20% - Ênfase6 12 3 2" xfId="2933"/>
    <cellStyle name="20% - Ênfase6 12 3 3" xfId="4958"/>
    <cellStyle name="20% - Ênfase6 12 4" xfId="1930"/>
    <cellStyle name="20% - Ênfase6 12 4 2" xfId="3966"/>
    <cellStyle name="20% - Ênfase6 12 4 3" xfId="5966"/>
    <cellStyle name="20% - Ênfase6 12 5" xfId="2429"/>
    <cellStyle name="20% - Ênfase6 12 6" xfId="4460"/>
    <cellStyle name="20% - Ênfase6 13" xfId="300"/>
    <cellStyle name="20% - Ênfase6 13 2" xfId="1388"/>
    <cellStyle name="20% - Ênfase6 13 2 2" xfId="3430"/>
    <cellStyle name="20% - Ênfase6 13 2 3" xfId="5455"/>
    <cellStyle name="20% - Ênfase6 13 3" xfId="879"/>
    <cellStyle name="20% - Ênfase6 13 3 2" xfId="2934"/>
    <cellStyle name="20% - Ênfase6 13 3 3" xfId="4959"/>
    <cellStyle name="20% - Ênfase6 13 4" xfId="1931"/>
    <cellStyle name="20% - Ênfase6 13 4 2" xfId="3967"/>
    <cellStyle name="20% - Ênfase6 13 4 3" xfId="5967"/>
    <cellStyle name="20% - Ênfase6 13 5" xfId="2430"/>
    <cellStyle name="20% - Ênfase6 13 6" xfId="4461"/>
    <cellStyle name="20% - Ênfase6 14" xfId="301"/>
    <cellStyle name="20% - Ênfase6 14 2" xfId="1389"/>
    <cellStyle name="20% - Ênfase6 14 2 2" xfId="3431"/>
    <cellStyle name="20% - Ênfase6 14 2 3" xfId="5456"/>
    <cellStyle name="20% - Ênfase6 14 3" xfId="880"/>
    <cellStyle name="20% - Ênfase6 14 3 2" xfId="2935"/>
    <cellStyle name="20% - Ênfase6 14 3 3" xfId="4960"/>
    <cellStyle name="20% - Ênfase6 14 4" xfId="1932"/>
    <cellStyle name="20% - Ênfase6 14 4 2" xfId="3968"/>
    <cellStyle name="20% - Ênfase6 14 4 3" xfId="5968"/>
    <cellStyle name="20% - Ênfase6 14 5" xfId="2431"/>
    <cellStyle name="20% - Ênfase6 14 6" xfId="4462"/>
    <cellStyle name="20% - Ênfase6 15" xfId="302"/>
    <cellStyle name="20% - Ênfase6 15 2" xfId="1390"/>
    <cellStyle name="20% - Ênfase6 15 2 2" xfId="3432"/>
    <cellStyle name="20% - Ênfase6 15 2 3" xfId="5457"/>
    <cellStyle name="20% - Ênfase6 15 3" xfId="881"/>
    <cellStyle name="20% - Ênfase6 15 3 2" xfId="2936"/>
    <cellStyle name="20% - Ênfase6 15 3 3" xfId="4961"/>
    <cellStyle name="20% - Ênfase6 15 4" xfId="1933"/>
    <cellStyle name="20% - Ênfase6 15 4 2" xfId="3969"/>
    <cellStyle name="20% - Ênfase6 15 4 3" xfId="5969"/>
    <cellStyle name="20% - Ênfase6 15 5" xfId="2432"/>
    <cellStyle name="20% - Ênfase6 15 6" xfId="4463"/>
    <cellStyle name="20% - Ênfase6 16" xfId="304"/>
    <cellStyle name="20% - Ênfase6 16 2" xfId="1392"/>
    <cellStyle name="20% - Ênfase6 16 2 2" xfId="3434"/>
    <cellStyle name="20% - Ênfase6 16 2 3" xfId="5459"/>
    <cellStyle name="20% - Ênfase6 16 3" xfId="883"/>
    <cellStyle name="20% - Ênfase6 16 3 2" xfId="2938"/>
    <cellStyle name="20% - Ênfase6 16 3 3" xfId="4963"/>
    <cellStyle name="20% - Ênfase6 16 4" xfId="1935"/>
    <cellStyle name="20% - Ênfase6 16 4 2" xfId="3971"/>
    <cellStyle name="20% - Ênfase6 16 4 3" xfId="5971"/>
    <cellStyle name="20% - Ênfase6 16 5" xfId="2434"/>
    <cellStyle name="20% - Ênfase6 16 6" xfId="4465"/>
    <cellStyle name="20% - Ênfase6 17" xfId="306"/>
    <cellStyle name="20% - Ênfase6 17 2" xfId="1394"/>
    <cellStyle name="20% - Ênfase6 17 2 2" xfId="3436"/>
    <cellStyle name="20% - Ênfase6 17 2 3" xfId="5461"/>
    <cellStyle name="20% - Ênfase6 17 3" xfId="885"/>
    <cellStyle name="20% - Ênfase6 17 3 2" xfId="2940"/>
    <cellStyle name="20% - Ênfase6 17 3 3" xfId="4965"/>
    <cellStyle name="20% - Ênfase6 17 4" xfId="1937"/>
    <cellStyle name="20% - Ênfase6 17 4 2" xfId="3973"/>
    <cellStyle name="20% - Ênfase6 17 4 3" xfId="5973"/>
    <cellStyle name="20% - Ênfase6 17 5" xfId="2436"/>
    <cellStyle name="20% - Ênfase6 17 6" xfId="4467"/>
    <cellStyle name="20% - Ênfase6 18" xfId="308"/>
    <cellStyle name="20% - Ênfase6 18 2" xfId="1395"/>
    <cellStyle name="20% - Ênfase6 18 2 2" xfId="3437"/>
    <cellStyle name="20% - Ênfase6 18 2 3" xfId="5462"/>
    <cellStyle name="20% - Ênfase6 18 3" xfId="886"/>
    <cellStyle name="20% - Ênfase6 18 3 2" xfId="2941"/>
    <cellStyle name="20% - Ênfase6 18 3 3" xfId="4966"/>
    <cellStyle name="20% - Ênfase6 18 4" xfId="1938"/>
    <cellStyle name="20% - Ênfase6 18 4 2" xfId="3974"/>
    <cellStyle name="20% - Ênfase6 18 4 3" xfId="5974"/>
    <cellStyle name="20% - Ênfase6 18 5" xfId="2437"/>
    <cellStyle name="20% - Ênfase6 18 6" xfId="4468"/>
    <cellStyle name="20% - Ênfase6 19" xfId="309"/>
    <cellStyle name="20% - Ênfase6 19 2" xfId="1396"/>
    <cellStyle name="20% - Ênfase6 19 2 2" xfId="3438"/>
    <cellStyle name="20% - Ênfase6 19 2 3" xfId="5463"/>
    <cellStyle name="20% - Ênfase6 19 3" xfId="887"/>
    <cellStyle name="20% - Ênfase6 19 3 2" xfId="2942"/>
    <cellStyle name="20% - Ênfase6 19 3 3" xfId="4967"/>
    <cellStyle name="20% - Ênfase6 19 4" xfId="1939"/>
    <cellStyle name="20% - Ênfase6 19 4 2" xfId="3975"/>
    <cellStyle name="20% - Ênfase6 19 4 3" xfId="5975"/>
    <cellStyle name="20% - Ênfase6 19 5" xfId="2438"/>
    <cellStyle name="20% - Ênfase6 19 6" xfId="4469"/>
    <cellStyle name="20% - Ênfase6 2" xfId="36"/>
    <cellStyle name="20% - Ênfase6 2 2" xfId="310"/>
    <cellStyle name="20% - Ênfase6 2 2 2" xfId="1397"/>
    <cellStyle name="20% - Ênfase6 2 2 2 2" xfId="3439"/>
    <cellStyle name="20% - Ênfase6 2 2 2 3" xfId="5464"/>
    <cellStyle name="20% - Ênfase6 2 2 3" xfId="888"/>
    <cellStyle name="20% - Ênfase6 2 2 3 2" xfId="2943"/>
    <cellStyle name="20% - Ênfase6 2 2 3 3" xfId="4968"/>
    <cellStyle name="20% - Ênfase6 2 2 4" xfId="1940"/>
    <cellStyle name="20% - Ênfase6 2 2 4 2" xfId="3976"/>
    <cellStyle name="20% - Ênfase6 2 2 4 3" xfId="5976"/>
    <cellStyle name="20% - Ênfase6 2 2 5" xfId="2439"/>
    <cellStyle name="20% - Ênfase6 2 2 6" xfId="4470"/>
    <cellStyle name="20% - Ênfase6 2 3" xfId="1138"/>
    <cellStyle name="20% - Ênfase6 2 3 2" xfId="3182"/>
    <cellStyle name="20% - Ênfase6 2 3 3" xfId="5207"/>
    <cellStyle name="20% - Ênfase6 2 4" xfId="630"/>
    <cellStyle name="20% - Ênfase6 2 4 2" xfId="2688"/>
    <cellStyle name="20% - Ênfase6 2 4 3" xfId="4713"/>
    <cellStyle name="20% - Ênfase6 2 5" xfId="1684"/>
    <cellStyle name="20% - Ênfase6 2 5 2" xfId="3721"/>
    <cellStyle name="20% - Ênfase6 2 5 3" xfId="5721"/>
    <cellStyle name="20% - Ênfase6 2 6" xfId="2184"/>
    <cellStyle name="20% - Ênfase6 2 7" xfId="4215"/>
    <cellStyle name="20% - Ênfase6 20" xfId="303"/>
    <cellStyle name="20% - Ênfase6 20 2" xfId="1391"/>
    <cellStyle name="20% - Ênfase6 20 2 2" xfId="3433"/>
    <cellStyle name="20% - Ênfase6 20 2 3" xfId="5458"/>
    <cellStyle name="20% - Ênfase6 20 3" xfId="882"/>
    <cellStyle name="20% - Ênfase6 20 3 2" xfId="2937"/>
    <cellStyle name="20% - Ênfase6 20 3 3" xfId="4962"/>
    <cellStyle name="20% - Ênfase6 20 4" xfId="1934"/>
    <cellStyle name="20% - Ênfase6 20 4 2" xfId="3970"/>
    <cellStyle name="20% - Ênfase6 20 4 3" xfId="5970"/>
    <cellStyle name="20% - Ênfase6 20 5" xfId="2433"/>
    <cellStyle name="20% - Ênfase6 20 6" xfId="4464"/>
    <cellStyle name="20% - Ênfase6 21" xfId="305"/>
    <cellStyle name="20% - Ênfase6 21 2" xfId="1393"/>
    <cellStyle name="20% - Ênfase6 21 2 2" xfId="3435"/>
    <cellStyle name="20% - Ênfase6 21 2 3" xfId="5460"/>
    <cellStyle name="20% - Ênfase6 21 3" xfId="884"/>
    <cellStyle name="20% - Ênfase6 21 3 2" xfId="2939"/>
    <cellStyle name="20% - Ênfase6 21 3 3" xfId="4964"/>
    <cellStyle name="20% - Ênfase6 21 4" xfId="1936"/>
    <cellStyle name="20% - Ênfase6 21 4 2" xfId="3972"/>
    <cellStyle name="20% - Ênfase6 21 4 3" xfId="5972"/>
    <cellStyle name="20% - Ênfase6 21 5" xfId="2435"/>
    <cellStyle name="20% - Ênfase6 21 6" xfId="4466"/>
    <cellStyle name="20% - Ênfase6 22" xfId="307"/>
    <cellStyle name="20% - Ênfase6 3" xfId="30"/>
    <cellStyle name="20% - Ênfase6 3 2" xfId="311"/>
    <cellStyle name="20% - Ênfase6 3 2 2" xfId="1398"/>
    <cellStyle name="20% - Ênfase6 3 2 2 2" xfId="3440"/>
    <cellStyle name="20% - Ênfase6 3 2 2 3" xfId="5465"/>
    <cellStyle name="20% - Ênfase6 3 2 3" xfId="889"/>
    <cellStyle name="20% - Ênfase6 3 2 3 2" xfId="2944"/>
    <cellStyle name="20% - Ênfase6 3 2 3 3" xfId="4969"/>
    <cellStyle name="20% - Ênfase6 3 2 4" xfId="1941"/>
    <cellStyle name="20% - Ênfase6 3 2 4 2" xfId="3977"/>
    <cellStyle name="20% - Ênfase6 3 2 4 3" xfId="5977"/>
    <cellStyle name="20% - Ênfase6 3 2 5" xfId="2440"/>
    <cellStyle name="20% - Ênfase6 3 2 6" xfId="4471"/>
    <cellStyle name="20% - Ênfase6 3 3" xfId="1133"/>
    <cellStyle name="20% - Ênfase6 3 3 2" xfId="3177"/>
    <cellStyle name="20% - Ênfase6 3 3 3" xfId="5202"/>
    <cellStyle name="20% - Ênfase6 3 4" xfId="625"/>
    <cellStyle name="20% - Ênfase6 3 4 2" xfId="2683"/>
    <cellStyle name="20% - Ênfase6 3 4 3" xfId="4708"/>
    <cellStyle name="20% - Ênfase6 3 5" xfId="1679"/>
    <cellStyle name="20% - Ênfase6 3 5 2" xfId="3716"/>
    <cellStyle name="20% - Ênfase6 3 5 3" xfId="5716"/>
    <cellStyle name="20% - Ênfase6 3 6" xfId="2179"/>
    <cellStyle name="20% - Ênfase6 3 7" xfId="4210"/>
    <cellStyle name="20% - Ênfase6 4" xfId="34"/>
    <cellStyle name="20% - Ênfase6 4 2" xfId="312"/>
    <cellStyle name="20% - Ênfase6 4 2 2" xfId="1399"/>
    <cellStyle name="20% - Ênfase6 4 2 2 2" xfId="3441"/>
    <cellStyle name="20% - Ênfase6 4 2 2 3" xfId="5466"/>
    <cellStyle name="20% - Ênfase6 4 2 3" xfId="890"/>
    <cellStyle name="20% - Ênfase6 4 2 3 2" xfId="2945"/>
    <cellStyle name="20% - Ênfase6 4 2 3 3" xfId="4970"/>
    <cellStyle name="20% - Ênfase6 4 2 4" xfId="1942"/>
    <cellStyle name="20% - Ênfase6 4 2 4 2" xfId="3978"/>
    <cellStyle name="20% - Ênfase6 4 2 4 3" xfId="5978"/>
    <cellStyle name="20% - Ênfase6 4 2 5" xfId="2441"/>
    <cellStyle name="20% - Ênfase6 4 2 6" xfId="4472"/>
    <cellStyle name="20% - Ênfase6 4 3" xfId="1136"/>
    <cellStyle name="20% - Ênfase6 4 3 2" xfId="3180"/>
    <cellStyle name="20% - Ênfase6 4 3 3" xfId="5205"/>
    <cellStyle name="20% - Ênfase6 4 4" xfId="628"/>
    <cellStyle name="20% - Ênfase6 4 4 2" xfId="2686"/>
    <cellStyle name="20% - Ênfase6 4 4 3" xfId="4711"/>
    <cellStyle name="20% - Ênfase6 4 5" xfId="1682"/>
    <cellStyle name="20% - Ênfase6 4 5 2" xfId="3719"/>
    <cellStyle name="20% - Ênfase6 4 5 3" xfId="5719"/>
    <cellStyle name="20% - Ênfase6 4 6" xfId="2182"/>
    <cellStyle name="20% - Ênfase6 4 7" xfId="4213"/>
    <cellStyle name="20% - Ênfase6 5" xfId="314"/>
    <cellStyle name="20% - Ênfase6 5 2" xfId="316"/>
    <cellStyle name="20% - Ênfase6 5 2 2" xfId="1403"/>
    <cellStyle name="20% - Ênfase6 5 2 2 2" xfId="3445"/>
    <cellStyle name="20% - Ênfase6 5 2 2 3" xfId="5470"/>
    <cellStyle name="20% - Ênfase6 5 2 3" xfId="894"/>
    <cellStyle name="20% - Ênfase6 5 2 3 2" xfId="2949"/>
    <cellStyle name="20% - Ênfase6 5 2 3 3" xfId="4974"/>
    <cellStyle name="20% - Ênfase6 5 2 4" xfId="1946"/>
    <cellStyle name="20% - Ênfase6 5 2 4 2" xfId="3982"/>
    <cellStyle name="20% - Ênfase6 5 2 4 3" xfId="5982"/>
    <cellStyle name="20% - Ênfase6 5 2 5" xfId="2445"/>
    <cellStyle name="20% - Ênfase6 5 2 6" xfId="4476"/>
    <cellStyle name="20% - Ênfase6 5 3" xfId="1401"/>
    <cellStyle name="20% - Ênfase6 5 3 2" xfId="3443"/>
    <cellStyle name="20% - Ênfase6 5 3 3" xfId="5468"/>
    <cellStyle name="20% - Ênfase6 5 4" xfId="892"/>
    <cellStyle name="20% - Ênfase6 5 4 2" xfId="2947"/>
    <cellStyle name="20% - Ênfase6 5 4 3" xfId="4972"/>
    <cellStyle name="20% - Ênfase6 5 5" xfId="1944"/>
    <cellStyle name="20% - Ênfase6 5 5 2" xfId="3980"/>
    <cellStyle name="20% - Ênfase6 5 5 3" xfId="5980"/>
    <cellStyle name="20% - Ênfase6 5 6" xfId="2443"/>
    <cellStyle name="20% - Ênfase6 5 7" xfId="4474"/>
    <cellStyle name="20% - Ênfase6 6" xfId="317"/>
    <cellStyle name="20% - Ênfase6 6 2" xfId="318"/>
    <cellStyle name="20% - Ênfase6 6 2 2" xfId="1405"/>
    <cellStyle name="20% - Ênfase6 6 2 2 2" xfId="3447"/>
    <cellStyle name="20% - Ênfase6 6 2 2 3" xfId="5472"/>
    <cellStyle name="20% - Ênfase6 6 2 3" xfId="896"/>
    <cellStyle name="20% - Ênfase6 6 2 3 2" xfId="2951"/>
    <cellStyle name="20% - Ênfase6 6 2 3 3" xfId="4976"/>
    <cellStyle name="20% - Ênfase6 6 2 4" xfId="1948"/>
    <cellStyle name="20% - Ênfase6 6 2 4 2" xfId="3984"/>
    <cellStyle name="20% - Ênfase6 6 2 4 3" xfId="5984"/>
    <cellStyle name="20% - Ênfase6 6 2 5" xfId="2447"/>
    <cellStyle name="20% - Ênfase6 6 2 6" xfId="4478"/>
    <cellStyle name="20% - Ênfase6 6 3" xfId="1404"/>
    <cellStyle name="20% - Ênfase6 6 3 2" xfId="3446"/>
    <cellStyle name="20% - Ênfase6 6 3 3" xfId="5471"/>
    <cellStyle name="20% - Ênfase6 6 4" xfId="895"/>
    <cellStyle name="20% - Ênfase6 6 4 2" xfId="2950"/>
    <cellStyle name="20% - Ênfase6 6 4 3" xfId="4975"/>
    <cellStyle name="20% - Ênfase6 6 5" xfId="1947"/>
    <cellStyle name="20% - Ênfase6 6 5 2" xfId="3983"/>
    <cellStyle name="20% - Ênfase6 6 5 3" xfId="5983"/>
    <cellStyle name="20% - Ênfase6 6 6" xfId="2446"/>
    <cellStyle name="20% - Ênfase6 6 7" xfId="4477"/>
    <cellStyle name="20% - Ênfase6 7" xfId="160"/>
    <cellStyle name="20% - Ênfase6 7 2" xfId="23"/>
    <cellStyle name="20% - Ênfase6 7 2 2" xfId="1128"/>
    <cellStyle name="20% - Ênfase6 7 2 2 2" xfId="3172"/>
    <cellStyle name="20% - Ênfase6 7 2 2 3" xfId="5197"/>
    <cellStyle name="20% - Ênfase6 7 2 3" xfId="620"/>
    <cellStyle name="20% - Ênfase6 7 2 3 2" xfId="2678"/>
    <cellStyle name="20% - Ênfase6 7 2 3 3" xfId="4703"/>
    <cellStyle name="20% - Ênfase6 7 2 4" xfId="1674"/>
    <cellStyle name="20% - Ênfase6 7 2 4 2" xfId="3711"/>
    <cellStyle name="20% - Ênfase6 7 2 4 3" xfId="5711"/>
    <cellStyle name="20% - Ênfase6 7 2 5" xfId="2174"/>
    <cellStyle name="20% - Ênfase6 7 2 6" xfId="4205"/>
    <cellStyle name="20% - Ênfase6 7 3" xfId="1256"/>
    <cellStyle name="20% - Ênfase6 7 3 2" xfId="3299"/>
    <cellStyle name="20% - Ênfase6 7 3 3" xfId="5324"/>
    <cellStyle name="20% - Ênfase6 7 4" xfId="747"/>
    <cellStyle name="20% - Ênfase6 7 4 2" xfId="2803"/>
    <cellStyle name="20% - Ênfase6 7 4 3" xfId="4828"/>
    <cellStyle name="20% - Ênfase6 7 5" xfId="1799"/>
    <cellStyle name="20% - Ênfase6 7 5 2" xfId="3836"/>
    <cellStyle name="20% - Ênfase6 7 5 3" xfId="5836"/>
    <cellStyle name="20% - Ênfase6 7 6" xfId="2299"/>
    <cellStyle name="20% - Ênfase6 7 7" xfId="4330"/>
    <cellStyle name="20% - Ênfase6 8" xfId="319"/>
    <cellStyle name="20% - Ênfase6 8 2" xfId="321"/>
    <cellStyle name="20% - Ênfase6 8 2 2" xfId="1408"/>
    <cellStyle name="20% - Ênfase6 8 2 2 2" xfId="3450"/>
    <cellStyle name="20% - Ênfase6 8 2 2 3" xfId="5475"/>
    <cellStyle name="20% - Ênfase6 8 2 3" xfId="899"/>
    <cellStyle name="20% - Ênfase6 8 2 3 2" xfId="2954"/>
    <cellStyle name="20% - Ênfase6 8 2 3 3" xfId="4979"/>
    <cellStyle name="20% - Ênfase6 8 2 4" xfId="1951"/>
    <cellStyle name="20% - Ênfase6 8 2 4 2" xfId="3987"/>
    <cellStyle name="20% - Ênfase6 8 2 4 3" xfId="5987"/>
    <cellStyle name="20% - Ênfase6 8 2 5" xfId="2450"/>
    <cellStyle name="20% - Ênfase6 8 2 6" xfId="4481"/>
    <cellStyle name="20% - Ênfase6 8 3" xfId="1406"/>
    <cellStyle name="20% - Ênfase6 8 3 2" xfId="3448"/>
    <cellStyle name="20% - Ênfase6 8 3 3" xfId="5473"/>
    <cellStyle name="20% - Ênfase6 8 4" xfId="897"/>
    <cellStyle name="20% - Ênfase6 8 4 2" xfId="2952"/>
    <cellStyle name="20% - Ênfase6 8 4 3" xfId="4977"/>
    <cellStyle name="20% - Ênfase6 8 5" xfId="1949"/>
    <cellStyle name="20% - Ênfase6 8 5 2" xfId="3985"/>
    <cellStyle name="20% - Ênfase6 8 5 3" xfId="5985"/>
    <cellStyle name="20% - Ênfase6 8 6" xfId="2448"/>
    <cellStyle name="20% - Ênfase6 8 7" xfId="4479"/>
    <cellStyle name="20% - Ênfase6 9" xfId="322"/>
    <cellStyle name="20% - Ênfase6 9 2" xfId="39"/>
    <cellStyle name="20% - Ênfase6 9 2 2" xfId="1141"/>
    <cellStyle name="20% - Ênfase6 9 2 2 2" xfId="3185"/>
    <cellStyle name="20% - Ênfase6 9 2 2 3" xfId="5210"/>
    <cellStyle name="20% - Ênfase6 9 2 3" xfId="632"/>
    <cellStyle name="20% - Ênfase6 9 2 3 2" xfId="2690"/>
    <cellStyle name="20% - Ênfase6 9 2 3 3" xfId="4715"/>
    <cellStyle name="20% - Ênfase6 9 2 4" xfId="1686"/>
    <cellStyle name="20% - Ênfase6 9 2 4 2" xfId="3723"/>
    <cellStyle name="20% - Ênfase6 9 2 4 3" xfId="5723"/>
    <cellStyle name="20% - Ênfase6 9 2 5" xfId="2186"/>
    <cellStyle name="20% - Ênfase6 9 2 6" xfId="4217"/>
    <cellStyle name="20% - Ênfase6 9 3" xfId="1409"/>
    <cellStyle name="20% - Ênfase6 9 3 2" xfId="3451"/>
    <cellStyle name="20% - Ênfase6 9 3 3" xfId="5476"/>
    <cellStyle name="20% - Ênfase6 9 4" xfId="900"/>
    <cellStyle name="20% - Ênfase6 9 4 2" xfId="2955"/>
    <cellStyle name="20% - Ênfase6 9 4 3" xfId="4980"/>
    <cellStyle name="20% - Ênfase6 9 5" xfId="1952"/>
    <cellStyle name="20% - Ênfase6 9 5 2" xfId="3988"/>
    <cellStyle name="20% - Ênfase6 9 5 3" xfId="5988"/>
    <cellStyle name="20% - Ênfase6 9 6" xfId="2451"/>
    <cellStyle name="20% - Ênfase6 9 7" xfId="4482"/>
    <cellStyle name="40% - Ênfase1 10" xfId="324"/>
    <cellStyle name="40% - Ênfase1 10 2" xfId="325"/>
    <cellStyle name="40% - Ênfase1 10 2 2" xfId="1412"/>
    <cellStyle name="40% - Ênfase1 10 2 2 2" xfId="3454"/>
    <cellStyle name="40% - Ênfase1 10 2 2 3" xfId="5479"/>
    <cellStyle name="40% - Ênfase1 10 2 3" xfId="903"/>
    <cellStyle name="40% - Ênfase1 10 2 3 2" xfId="2958"/>
    <cellStyle name="40% - Ênfase1 10 2 3 3" xfId="4983"/>
    <cellStyle name="40% - Ênfase1 10 2 4" xfId="1955"/>
    <cellStyle name="40% - Ênfase1 10 2 4 2" xfId="3991"/>
    <cellStyle name="40% - Ênfase1 10 2 4 3" xfId="5991"/>
    <cellStyle name="40% - Ênfase1 10 2 5" xfId="2454"/>
    <cellStyle name="40% - Ênfase1 10 2 6" xfId="4485"/>
    <cellStyle name="40% - Ênfase1 10 3" xfId="1411"/>
    <cellStyle name="40% - Ênfase1 10 3 2" xfId="3453"/>
    <cellStyle name="40% - Ênfase1 10 3 3" xfId="5478"/>
    <cellStyle name="40% - Ênfase1 10 4" xfId="902"/>
    <cellStyle name="40% - Ênfase1 10 4 2" xfId="2957"/>
    <cellStyle name="40% - Ênfase1 10 4 3" xfId="4982"/>
    <cellStyle name="40% - Ênfase1 10 5" xfId="1954"/>
    <cellStyle name="40% - Ênfase1 10 5 2" xfId="3990"/>
    <cellStyle name="40% - Ênfase1 10 5 3" xfId="5990"/>
    <cellStyle name="40% - Ênfase1 10 6" xfId="2453"/>
    <cellStyle name="40% - Ênfase1 10 7" xfId="4484"/>
    <cellStyle name="40% - Ênfase1 11" xfId="326"/>
    <cellStyle name="40% - Ênfase1 11 2" xfId="327"/>
    <cellStyle name="40% - Ênfase1 11 2 2" xfId="1414"/>
    <cellStyle name="40% - Ênfase1 11 2 2 2" xfId="3456"/>
    <cellStyle name="40% - Ênfase1 11 2 2 3" xfId="5481"/>
    <cellStyle name="40% - Ênfase1 11 2 3" xfId="905"/>
    <cellStyle name="40% - Ênfase1 11 2 3 2" xfId="2960"/>
    <cellStyle name="40% - Ênfase1 11 2 3 3" xfId="4985"/>
    <cellStyle name="40% - Ênfase1 11 2 4" xfId="1957"/>
    <cellStyle name="40% - Ênfase1 11 2 4 2" xfId="3993"/>
    <cellStyle name="40% - Ênfase1 11 2 4 3" xfId="5993"/>
    <cellStyle name="40% - Ênfase1 11 2 5" xfId="2456"/>
    <cellStyle name="40% - Ênfase1 11 2 6" xfId="4487"/>
    <cellStyle name="40% - Ênfase1 11 3" xfId="1413"/>
    <cellStyle name="40% - Ênfase1 11 3 2" xfId="3455"/>
    <cellStyle name="40% - Ênfase1 11 3 3" xfId="5480"/>
    <cellStyle name="40% - Ênfase1 11 4" xfId="904"/>
    <cellStyle name="40% - Ênfase1 11 4 2" xfId="2959"/>
    <cellStyle name="40% - Ênfase1 11 4 3" xfId="4984"/>
    <cellStyle name="40% - Ênfase1 11 5" xfId="1956"/>
    <cellStyle name="40% - Ênfase1 11 5 2" xfId="3992"/>
    <cellStyle name="40% - Ênfase1 11 5 3" xfId="5992"/>
    <cellStyle name="40% - Ênfase1 11 6" xfId="2455"/>
    <cellStyle name="40% - Ênfase1 11 7" xfId="4486"/>
    <cellStyle name="40% - Ênfase1 12" xfId="5"/>
    <cellStyle name="40% - Ênfase1 12 2" xfId="1115"/>
    <cellStyle name="40% - Ênfase1 12 2 2" xfId="3159"/>
    <cellStyle name="40% - Ênfase1 12 2 3" xfId="5184"/>
    <cellStyle name="40% - Ênfase1 12 3" xfId="607"/>
    <cellStyle name="40% - Ênfase1 12 3 2" xfId="2665"/>
    <cellStyle name="40% - Ênfase1 12 3 3" xfId="4690"/>
    <cellStyle name="40% - Ênfase1 12 4" xfId="1661"/>
    <cellStyle name="40% - Ênfase1 12 4 2" xfId="3698"/>
    <cellStyle name="40% - Ênfase1 12 4 3" xfId="5698"/>
    <cellStyle name="40% - Ênfase1 12 5" xfId="2161"/>
    <cellStyle name="40% - Ênfase1 12 6" xfId="4192"/>
    <cellStyle name="40% - Ênfase1 13" xfId="328"/>
    <cellStyle name="40% - Ênfase1 13 2" xfId="1415"/>
    <cellStyle name="40% - Ênfase1 13 2 2" xfId="3457"/>
    <cellStyle name="40% - Ênfase1 13 2 3" xfId="5482"/>
    <cellStyle name="40% - Ênfase1 13 3" xfId="906"/>
    <cellStyle name="40% - Ênfase1 13 3 2" xfId="2961"/>
    <cellStyle name="40% - Ênfase1 13 3 3" xfId="4986"/>
    <cellStyle name="40% - Ênfase1 13 4" xfId="1958"/>
    <cellStyle name="40% - Ênfase1 13 4 2" xfId="3994"/>
    <cellStyle name="40% - Ênfase1 13 4 3" xfId="5994"/>
    <cellStyle name="40% - Ênfase1 13 5" xfId="2457"/>
    <cellStyle name="40% - Ênfase1 13 6" xfId="4488"/>
    <cellStyle name="40% - Ênfase1 14" xfId="331"/>
    <cellStyle name="40% - Ênfase1 14 2" xfId="1418"/>
    <cellStyle name="40% - Ênfase1 14 2 2" xfId="3460"/>
    <cellStyle name="40% - Ênfase1 14 2 3" xfId="5484"/>
    <cellStyle name="40% - Ênfase1 14 3" xfId="908"/>
    <cellStyle name="40% - Ênfase1 14 3 2" xfId="2963"/>
    <cellStyle name="40% - Ênfase1 14 3 3" xfId="4988"/>
    <cellStyle name="40% - Ênfase1 14 4" xfId="1960"/>
    <cellStyle name="40% - Ênfase1 14 4 2" xfId="3996"/>
    <cellStyle name="40% - Ênfase1 14 4 3" xfId="5996"/>
    <cellStyle name="40% - Ênfase1 14 5" xfId="2460"/>
    <cellStyle name="40% - Ênfase1 14 6" xfId="4490"/>
    <cellStyle name="40% - Ênfase1 15" xfId="63"/>
    <cellStyle name="40% - Ênfase1 15 2" xfId="1162"/>
    <cellStyle name="40% - Ênfase1 15 2 2" xfId="3206"/>
    <cellStyle name="40% - Ênfase1 15 2 3" xfId="5231"/>
    <cellStyle name="40% - Ênfase1 15 3" xfId="652"/>
    <cellStyle name="40% - Ênfase1 15 3 2" xfId="2710"/>
    <cellStyle name="40% - Ênfase1 15 3 3" xfId="4735"/>
    <cellStyle name="40% - Ênfase1 15 4" xfId="1706"/>
    <cellStyle name="40% - Ênfase1 15 4 2" xfId="3743"/>
    <cellStyle name="40% - Ênfase1 15 4 3" xfId="5743"/>
    <cellStyle name="40% - Ênfase1 15 5" xfId="2206"/>
    <cellStyle name="40% - Ênfase1 15 6" xfId="4237"/>
    <cellStyle name="40% - Ênfase1 16" xfId="332"/>
    <cellStyle name="40% - Ênfase1 16 2" xfId="1419"/>
    <cellStyle name="40% - Ênfase1 16 2 2" xfId="3461"/>
    <cellStyle name="40% - Ênfase1 16 2 3" xfId="5485"/>
    <cellStyle name="40% - Ênfase1 16 3" xfId="909"/>
    <cellStyle name="40% - Ênfase1 16 3 2" xfId="2964"/>
    <cellStyle name="40% - Ênfase1 16 3 3" xfId="4989"/>
    <cellStyle name="40% - Ênfase1 16 4" xfId="1961"/>
    <cellStyle name="40% - Ênfase1 16 4 2" xfId="3997"/>
    <cellStyle name="40% - Ênfase1 16 4 3" xfId="5997"/>
    <cellStyle name="40% - Ênfase1 16 5" xfId="2461"/>
    <cellStyle name="40% - Ênfase1 16 6" xfId="4491"/>
    <cellStyle name="40% - Ênfase1 17" xfId="254"/>
    <cellStyle name="40% - Ênfase1 17 2" xfId="1344"/>
    <cellStyle name="40% - Ênfase1 17 2 2" xfId="3386"/>
    <cellStyle name="40% - Ênfase1 17 2 3" xfId="5411"/>
    <cellStyle name="40% - Ênfase1 17 3" xfId="835"/>
    <cellStyle name="40% - Ênfase1 17 3 2" xfId="2890"/>
    <cellStyle name="40% - Ênfase1 17 3 3" xfId="4915"/>
    <cellStyle name="40% - Ênfase1 17 4" xfId="1887"/>
    <cellStyle name="40% - Ênfase1 17 4 2" xfId="3923"/>
    <cellStyle name="40% - Ênfase1 17 4 3" xfId="5923"/>
    <cellStyle name="40% - Ênfase1 17 5" xfId="2386"/>
    <cellStyle name="40% - Ênfase1 17 6" xfId="4417"/>
    <cellStyle name="40% - Ênfase1 18" xfId="334"/>
    <cellStyle name="40% - Ênfase1 18 2" xfId="1421"/>
    <cellStyle name="40% - Ênfase1 18 2 2" xfId="3463"/>
    <cellStyle name="40% - Ênfase1 18 2 3" xfId="5487"/>
    <cellStyle name="40% - Ênfase1 18 3" xfId="911"/>
    <cellStyle name="40% - Ênfase1 18 3 2" xfId="2966"/>
    <cellStyle name="40% - Ênfase1 18 3 3" xfId="4991"/>
    <cellStyle name="40% - Ênfase1 18 4" xfId="1963"/>
    <cellStyle name="40% - Ênfase1 18 4 2" xfId="3999"/>
    <cellStyle name="40% - Ênfase1 18 4 3" xfId="5999"/>
    <cellStyle name="40% - Ênfase1 18 5" xfId="2463"/>
    <cellStyle name="40% - Ênfase1 18 6" xfId="4493"/>
    <cellStyle name="40% - Ênfase1 19" xfId="336"/>
    <cellStyle name="40% - Ênfase1 19 2" xfId="1422"/>
    <cellStyle name="40% - Ênfase1 19 2 2" xfId="3464"/>
    <cellStyle name="40% - Ênfase1 19 2 3" xfId="5488"/>
    <cellStyle name="40% - Ênfase1 19 3" xfId="912"/>
    <cellStyle name="40% - Ênfase1 19 3 2" xfId="2967"/>
    <cellStyle name="40% - Ênfase1 19 3 3" xfId="4992"/>
    <cellStyle name="40% - Ênfase1 19 4" xfId="1964"/>
    <cellStyle name="40% - Ênfase1 19 4 2" xfId="4000"/>
    <cellStyle name="40% - Ênfase1 19 4 3" xfId="6000"/>
    <cellStyle name="40% - Ênfase1 19 5" xfId="2464"/>
    <cellStyle name="40% - Ênfase1 19 6" xfId="4494"/>
    <cellStyle name="40% - Ênfase1 2" xfId="340"/>
    <cellStyle name="40% - Ênfase1 2 2" xfId="341"/>
    <cellStyle name="40% - Ênfase1 2 2 2" xfId="1426"/>
    <cellStyle name="40% - Ênfase1 2 2 2 2" xfId="3468"/>
    <cellStyle name="40% - Ênfase1 2 2 2 3" xfId="5492"/>
    <cellStyle name="40% - Ênfase1 2 2 3" xfId="916"/>
    <cellStyle name="40% - Ênfase1 2 2 3 2" xfId="2971"/>
    <cellStyle name="40% - Ênfase1 2 2 3 3" xfId="4996"/>
    <cellStyle name="40% - Ênfase1 2 2 4" xfId="1968"/>
    <cellStyle name="40% - Ênfase1 2 2 4 2" xfId="4004"/>
    <cellStyle name="40% - Ênfase1 2 2 4 3" xfId="6004"/>
    <cellStyle name="40% - Ênfase1 2 2 5" xfId="2468"/>
    <cellStyle name="40% - Ênfase1 2 2 6" xfId="4498"/>
    <cellStyle name="40% - Ênfase1 2 3" xfId="1425"/>
    <cellStyle name="40% - Ênfase1 2 3 2" xfId="3467"/>
    <cellStyle name="40% - Ênfase1 2 3 3" xfId="5491"/>
    <cellStyle name="40% - Ênfase1 2 4" xfId="915"/>
    <cellStyle name="40% - Ênfase1 2 4 2" xfId="2970"/>
    <cellStyle name="40% - Ênfase1 2 4 3" xfId="4995"/>
    <cellStyle name="40% - Ênfase1 2 5" xfId="1967"/>
    <cellStyle name="40% - Ênfase1 2 5 2" xfId="4003"/>
    <cellStyle name="40% - Ênfase1 2 5 3" xfId="6003"/>
    <cellStyle name="40% - Ênfase1 2 6" xfId="2467"/>
    <cellStyle name="40% - Ênfase1 2 7" xfId="4497"/>
    <cellStyle name="40% - Ênfase1 20" xfId="64"/>
    <cellStyle name="40% - Ênfase1 20 2" xfId="1163"/>
    <cellStyle name="40% - Ênfase1 20 2 2" xfId="3207"/>
    <cellStyle name="40% - Ênfase1 20 2 3" xfId="5232"/>
    <cellStyle name="40% - Ênfase1 20 3" xfId="653"/>
    <cellStyle name="40% - Ênfase1 20 3 2" xfId="2711"/>
    <cellStyle name="40% - Ênfase1 20 3 3" xfId="4736"/>
    <cellStyle name="40% - Ênfase1 20 4" xfId="1707"/>
    <cellStyle name="40% - Ênfase1 20 4 2" xfId="3744"/>
    <cellStyle name="40% - Ênfase1 20 4 3" xfId="5744"/>
    <cellStyle name="40% - Ênfase1 20 5" xfId="2207"/>
    <cellStyle name="40% - Ênfase1 20 6" xfId="4238"/>
    <cellStyle name="40% - Ênfase1 21" xfId="333"/>
    <cellStyle name="40% - Ênfase1 21 2" xfId="1420"/>
    <cellStyle name="40% - Ênfase1 21 2 2" xfId="3462"/>
    <cellStyle name="40% - Ênfase1 21 2 3" xfId="5486"/>
    <cellStyle name="40% - Ênfase1 21 3" xfId="910"/>
    <cellStyle name="40% - Ênfase1 21 3 2" xfId="2965"/>
    <cellStyle name="40% - Ênfase1 21 3 3" xfId="4990"/>
    <cellStyle name="40% - Ênfase1 21 4" xfId="1962"/>
    <cellStyle name="40% - Ênfase1 21 4 2" xfId="3998"/>
    <cellStyle name="40% - Ênfase1 21 4 3" xfId="5998"/>
    <cellStyle name="40% - Ênfase1 21 5" xfId="2462"/>
    <cellStyle name="40% - Ênfase1 21 6" xfId="4492"/>
    <cellStyle name="40% - Ênfase1 22" xfId="255"/>
    <cellStyle name="40% - Ênfase1 22 2" xfId="1345"/>
    <cellStyle name="40% - Ênfase1 22 2 2" xfId="3387"/>
    <cellStyle name="40% - Ênfase1 22 2 3" xfId="5412"/>
    <cellStyle name="40% - Ênfase1 22 3" xfId="836"/>
    <cellStyle name="40% - Ênfase1 22 3 2" xfId="2891"/>
    <cellStyle name="40% - Ênfase1 22 3 3" xfId="4916"/>
    <cellStyle name="40% - Ênfase1 22 4" xfId="1888"/>
    <cellStyle name="40% - Ênfase1 22 4 2" xfId="3924"/>
    <cellStyle name="40% - Ênfase1 22 4 3" xfId="5924"/>
    <cellStyle name="40% - Ênfase1 22 5" xfId="2387"/>
    <cellStyle name="40% - Ênfase1 22 6" xfId="4418"/>
    <cellStyle name="40% - Ênfase1 23" xfId="335"/>
    <cellStyle name="40% - Ênfase1 3" xfId="118"/>
    <cellStyle name="40% - Ênfase1 3 2" xfId="342"/>
    <cellStyle name="40% - Ênfase1 3 2 2" xfId="1427"/>
    <cellStyle name="40% - Ênfase1 3 2 2 2" xfId="3469"/>
    <cellStyle name="40% - Ênfase1 3 2 2 3" xfId="5493"/>
    <cellStyle name="40% - Ênfase1 3 2 3" xfId="917"/>
    <cellStyle name="40% - Ênfase1 3 2 3 2" xfId="2972"/>
    <cellStyle name="40% - Ênfase1 3 2 3 3" xfId="4997"/>
    <cellStyle name="40% - Ênfase1 3 2 4" xfId="1969"/>
    <cellStyle name="40% - Ênfase1 3 2 4 2" xfId="4005"/>
    <cellStyle name="40% - Ênfase1 3 2 4 3" xfId="6005"/>
    <cellStyle name="40% - Ênfase1 3 2 5" xfId="2469"/>
    <cellStyle name="40% - Ênfase1 3 2 6" xfId="4499"/>
    <cellStyle name="40% - Ênfase1 3 3" xfId="1215"/>
    <cellStyle name="40% - Ênfase1 3 3 2" xfId="3258"/>
    <cellStyle name="40% - Ênfase1 3 3 3" xfId="5283"/>
    <cellStyle name="40% - Ênfase1 3 4" xfId="705"/>
    <cellStyle name="40% - Ênfase1 3 4 2" xfId="2762"/>
    <cellStyle name="40% - Ênfase1 3 4 3" xfId="4787"/>
    <cellStyle name="40% - Ênfase1 3 5" xfId="1758"/>
    <cellStyle name="40% - Ênfase1 3 5 2" xfId="3795"/>
    <cellStyle name="40% - Ênfase1 3 5 3" xfId="5795"/>
    <cellStyle name="40% - Ênfase1 3 6" xfId="2258"/>
    <cellStyle name="40% - Ênfase1 3 7" xfId="4289"/>
    <cellStyle name="40% - Ênfase1 4" xfId="345"/>
    <cellStyle name="40% - Ênfase1 4 2" xfId="346"/>
    <cellStyle name="40% - Ênfase1 4 2 2" xfId="1431"/>
    <cellStyle name="40% - Ênfase1 4 2 2 2" xfId="3473"/>
    <cellStyle name="40% - Ênfase1 4 2 2 3" xfId="5497"/>
    <cellStyle name="40% - Ênfase1 4 2 3" xfId="921"/>
    <cellStyle name="40% - Ênfase1 4 2 3 2" xfId="2976"/>
    <cellStyle name="40% - Ênfase1 4 2 3 3" xfId="5001"/>
    <cellStyle name="40% - Ênfase1 4 2 4" xfId="1973"/>
    <cellStyle name="40% - Ênfase1 4 2 4 2" xfId="4009"/>
    <cellStyle name="40% - Ênfase1 4 2 4 3" xfId="6009"/>
    <cellStyle name="40% - Ênfase1 4 2 5" xfId="2473"/>
    <cellStyle name="40% - Ênfase1 4 2 6" xfId="4503"/>
    <cellStyle name="40% - Ênfase1 4 3" xfId="1430"/>
    <cellStyle name="40% - Ênfase1 4 3 2" xfId="3472"/>
    <cellStyle name="40% - Ênfase1 4 3 3" xfId="5496"/>
    <cellStyle name="40% - Ênfase1 4 4" xfId="920"/>
    <cellStyle name="40% - Ênfase1 4 4 2" xfId="2975"/>
    <cellStyle name="40% - Ênfase1 4 4 3" xfId="5000"/>
    <cellStyle name="40% - Ênfase1 4 5" xfId="1972"/>
    <cellStyle name="40% - Ênfase1 4 5 2" xfId="4008"/>
    <cellStyle name="40% - Ênfase1 4 5 3" xfId="6008"/>
    <cellStyle name="40% - Ênfase1 4 6" xfId="2472"/>
    <cellStyle name="40% - Ênfase1 4 7" xfId="4502"/>
    <cellStyle name="40% - Ênfase1 5" xfId="294"/>
    <cellStyle name="40% - Ênfase1 5 2" xfId="347"/>
    <cellStyle name="40% - Ênfase1 5 2 2" xfId="1432"/>
    <cellStyle name="40% - Ênfase1 5 2 2 2" xfId="3474"/>
    <cellStyle name="40% - Ênfase1 5 2 2 3" xfId="5498"/>
    <cellStyle name="40% - Ênfase1 5 2 3" xfId="922"/>
    <cellStyle name="40% - Ênfase1 5 2 3 2" xfId="2977"/>
    <cellStyle name="40% - Ênfase1 5 2 3 3" xfId="5002"/>
    <cellStyle name="40% - Ênfase1 5 2 4" xfId="1974"/>
    <cellStyle name="40% - Ênfase1 5 2 4 2" xfId="4010"/>
    <cellStyle name="40% - Ênfase1 5 2 4 3" xfId="6010"/>
    <cellStyle name="40% - Ênfase1 5 2 5" xfId="2474"/>
    <cellStyle name="40% - Ênfase1 5 2 6" xfId="4504"/>
    <cellStyle name="40% - Ênfase1 5 3" xfId="1382"/>
    <cellStyle name="40% - Ênfase1 5 3 2" xfId="3424"/>
    <cellStyle name="40% - Ênfase1 5 3 3" xfId="5449"/>
    <cellStyle name="40% - Ênfase1 5 4" xfId="873"/>
    <cellStyle name="40% - Ênfase1 5 4 2" xfId="2928"/>
    <cellStyle name="40% - Ênfase1 5 4 3" xfId="4953"/>
    <cellStyle name="40% - Ênfase1 5 5" xfId="1925"/>
    <cellStyle name="40% - Ênfase1 5 5 2" xfId="3961"/>
    <cellStyle name="40% - Ênfase1 5 5 3" xfId="5961"/>
    <cellStyle name="40% - Ênfase1 5 6" xfId="2424"/>
    <cellStyle name="40% - Ênfase1 5 7" xfId="4455"/>
    <cellStyle name="40% - Ênfase1 6" xfId="350"/>
    <cellStyle name="40% - Ênfase1 6 2" xfId="351"/>
    <cellStyle name="40% - Ênfase1 6 2 2" xfId="1435"/>
    <cellStyle name="40% - Ênfase1 6 2 2 2" xfId="3477"/>
    <cellStyle name="40% - Ênfase1 6 2 2 3" xfId="5501"/>
    <cellStyle name="40% - Ênfase1 6 2 3" xfId="925"/>
    <cellStyle name="40% - Ênfase1 6 2 3 2" xfId="2980"/>
    <cellStyle name="40% - Ênfase1 6 2 3 3" xfId="5005"/>
    <cellStyle name="40% - Ênfase1 6 2 4" xfId="1977"/>
    <cellStyle name="40% - Ênfase1 6 2 4 2" xfId="4013"/>
    <cellStyle name="40% - Ênfase1 6 2 4 3" xfId="6013"/>
    <cellStyle name="40% - Ênfase1 6 2 5" xfId="2477"/>
    <cellStyle name="40% - Ênfase1 6 2 6" xfId="4507"/>
    <cellStyle name="40% - Ênfase1 6 3" xfId="1434"/>
    <cellStyle name="40% - Ênfase1 6 3 2" xfId="3476"/>
    <cellStyle name="40% - Ênfase1 6 3 3" xfId="5500"/>
    <cellStyle name="40% - Ênfase1 6 4" xfId="924"/>
    <cellStyle name="40% - Ênfase1 6 4 2" xfId="2979"/>
    <cellStyle name="40% - Ênfase1 6 4 3" xfId="5004"/>
    <cellStyle name="40% - Ênfase1 6 5" xfId="1976"/>
    <cellStyle name="40% - Ênfase1 6 5 2" xfId="4012"/>
    <cellStyle name="40% - Ênfase1 6 5 3" xfId="6012"/>
    <cellStyle name="40% - Ênfase1 6 6" xfId="2476"/>
    <cellStyle name="40% - Ênfase1 6 7" xfId="4506"/>
    <cellStyle name="40% - Ênfase1 7" xfId="354"/>
    <cellStyle name="40% - Ênfase1 7 2" xfId="330"/>
    <cellStyle name="40% - Ênfase1 7 2 2" xfId="1417"/>
    <cellStyle name="40% - Ênfase1 7 2 2 2" xfId="3459"/>
    <cellStyle name="40% - Ênfase1 7 2 2 3" xfId="5483"/>
    <cellStyle name="40% - Ênfase1 7 2 3" xfId="907"/>
    <cellStyle name="40% - Ênfase1 7 2 3 2" xfId="2962"/>
    <cellStyle name="40% - Ênfase1 7 2 3 3" xfId="4987"/>
    <cellStyle name="40% - Ênfase1 7 2 4" xfId="1959"/>
    <cellStyle name="40% - Ênfase1 7 2 4 2" xfId="3995"/>
    <cellStyle name="40% - Ênfase1 7 2 4 3" xfId="5995"/>
    <cellStyle name="40% - Ênfase1 7 2 5" xfId="2459"/>
    <cellStyle name="40% - Ênfase1 7 2 6" xfId="4489"/>
    <cellStyle name="40% - Ênfase1 7 3" xfId="1437"/>
    <cellStyle name="40% - Ênfase1 7 3 2" xfId="3479"/>
    <cellStyle name="40% - Ênfase1 7 3 3" xfId="5503"/>
    <cellStyle name="40% - Ênfase1 7 4" xfId="927"/>
    <cellStyle name="40% - Ênfase1 7 4 2" xfId="2982"/>
    <cellStyle name="40% - Ênfase1 7 4 3" xfId="5007"/>
    <cellStyle name="40% - Ênfase1 7 5" xfId="1979"/>
    <cellStyle name="40% - Ênfase1 7 5 2" xfId="4015"/>
    <cellStyle name="40% - Ênfase1 7 5 3" xfId="6015"/>
    <cellStyle name="40% - Ênfase1 7 6" xfId="2479"/>
    <cellStyle name="40% - Ênfase1 7 7" xfId="4509"/>
    <cellStyle name="40% - Ênfase1 8" xfId="355"/>
    <cellStyle name="40% - Ênfase1 8 2" xfId="356"/>
    <cellStyle name="40% - Ênfase1 8 2 2" xfId="1439"/>
    <cellStyle name="40% - Ênfase1 8 2 2 2" xfId="3481"/>
    <cellStyle name="40% - Ênfase1 8 2 2 3" xfId="5505"/>
    <cellStyle name="40% - Ênfase1 8 2 3" xfId="929"/>
    <cellStyle name="40% - Ênfase1 8 2 3 2" xfId="2984"/>
    <cellStyle name="40% - Ênfase1 8 2 3 3" xfId="5009"/>
    <cellStyle name="40% - Ênfase1 8 2 4" xfId="1981"/>
    <cellStyle name="40% - Ênfase1 8 2 4 2" xfId="4017"/>
    <cellStyle name="40% - Ênfase1 8 2 4 3" xfId="6017"/>
    <cellStyle name="40% - Ênfase1 8 2 5" xfId="2481"/>
    <cellStyle name="40% - Ênfase1 8 2 6" xfId="4511"/>
    <cellStyle name="40% - Ênfase1 8 3" xfId="1438"/>
    <cellStyle name="40% - Ênfase1 8 3 2" xfId="3480"/>
    <cellStyle name="40% - Ênfase1 8 3 3" xfId="5504"/>
    <cellStyle name="40% - Ênfase1 8 4" xfId="928"/>
    <cellStyle name="40% - Ênfase1 8 4 2" xfId="2983"/>
    <cellStyle name="40% - Ênfase1 8 4 3" xfId="5008"/>
    <cellStyle name="40% - Ênfase1 8 5" xfId="1980"/>
    <cellStyle name="40% - Ênfase1 8 5 2" xfId="4016"/>
    <cellStyle name="40% - Ênfase1 8 5 3" xfId="6016"/>
    <cellStyle name="40% - Ênfase1 8 6" xfId="2480"/>
    <cellStyle name="40% - Ênfase1 8 7" xfId="4510"/>
    <cellStyle name="40% - Ênfase1 9" xfId="357"/>
    <cellStyle name="40% - Ênfase1 9 2" xfId="358"/>
    <cellStyle name="40% - Ênfase1 9 2 2" xfId="1441"/>
    <cellStyle name="40% - Ênfase1 9 2 2 2" xfId="3483"/>
    <cellStyle name="40% - Ênfase1 9 2 2 3" xfId="5507"/>
    <cellStyle name="40% - Ênfase1 9 2 3" xfId="931"/>
    <cellStyle name="40% - Ênfase1 9 2 3 2" xfId="2986"/>
    <cellStyle name="40% - Ênfase1 9 2 3 3" xfId="5011"/>
    <cellStyle name="40% - Ênfase1 9 2 4" xfId="1983"/>
    <cellStyle name="40% - Ênfase1 9 2 4 2" xfId="4019"/>
    <cellStyle name="40% - Ênfase1 9 2 4 3" xfId="6019"/>
    <cellStyle name="40% - Ênfase1 9 2 5" xfId="2483"/>
    <cellStyle name="40% - Ênfase1 9 2 6" xfId="4513"/>
    <cellStyle name="40% - Ênfase1 9 3" xfId="1440"/>
    <cellStyle name="40% - Ênfase1 9 3 2" xfId="3482"/>
    <cellStyle name="40% - Ênfase1 9 3 3" xfId="5506"/>
    <cellStyle name="40% - Ênfase1 9 4" xfId="930"/>
    <cellStyle name="40% - Ênfase1 9 4 2" xfId="2985"/>
    <cellStyle name="40% - Ênfase1 9 4 3" xfId="5010"/>
    <cellStyle name="40% - Ênfase1 9 5" xfId="1982"/>
    <cellStyle name="40% - Ênfase1 9 5 2" xfId="4018"/>
    <cellStyle name="40% - Ênfase1 9 5 3" xfId="6018"/>
    <cellStyle name="40% - Ênfase1 9 6" xfId="2482"/>
    <cellStyle name="40% - Ênfase1 9 7" xfId="4512"/>
    <cellStyle name="40% - Ênfase2 10" xfId="359"/>
    <cellStyle name="40% - Ênfase2 10 2" xfId="9"/>
    <cellStyle name="40% - Ênfase2 10 2 2" xfId="1118"/>
    <cellStyle name="40% - Ênfase2 10 2 2 2" xfId="3162"/>
    <cellStyle name="40% - Ênfase2 10 2 2 3" xfId="5187"/>
    <cellStyle name="40% - Ênfase2 10 2 3" xfId="610"/>
    <cellStyle name="40% - Ênfase2 10 2 3 2" xfId="2668"/>
    <cellStyle name="40% - Ênfase2 10 2 3 3" xfId="4693"/>
    <cellStyle name="40% - Ênfase2 10 2 4" xfId="1664"/>
    <cellStyle name="40% - Ênfase2 10 2 4 2" xfId="3701"/>
    <cellStyle name="40% - Ênfase2 10 2 4 3" xfId="5701"/>
    <cellStyle name="40% - Ênfase2 10 2 5" xfId="2164"/>
    <cellStyle name="40% - Ênfase2 10 2 6" xfId="4195"/>
    <cellStyle name="40% - Ênfase2 10 3" xfId="1442"/>
    <cellStyle name="40% - Ênfase2 10 3 2" xfId="3484"/>
    <cellStyle name="40% - Ênfase2 10 3 3" xfId="5508"/>
    <cellStyle name="40% - Ênfase2 10 4" xfId="932"/>
    <cellStyle name="40% - Ênfase2 10 4 2" xfId="2987"/>
    <cellStyle name="40% - Ênfase2 10 4 3" xfId="5012"/>
    <cellStyle name="40% - Ênfase2 10 5" xfId="1984"/>
    <cellStyle name="40% - Ênfase2 10 5 2" xfId="4020"/>
    <cellStyle name="40% - Ênfase2 10 5 3" xfId="6020"/>
    <cellStyle name="40% - Ênfase2 10 6" xfId="2484"/>
    <cellStyle name="40% - Ênfase2 10 7" xfId="4514"/>
    <cellStyle name="40% - Ênfase2 11" xfId="360"/>
    <cellStyle name="40% - Ênfase2 11 2" xfId="1443"/>
    <cellStyle name="40% - Ênfase2 11 2 2" xfId="3485"/>
    <cellStyle name="40% - Ênfase2 11 2 3" xfId="5509"/>
    <cellStyle name="40% - Ênfase2 11 3" xfId="933"/>
    <cellStyle name="40% - Ênfase2 11 3 2" xfId="2988"/>
    <cellStyle name="40% - Ênfase2 11 3 3" xfId="5013"/>
    <cellStyle name="40% - Ênfase2 11 4" xfId="1985"/>
    <cellStyle name="40% - Ênfase2 11 4 2" xfId="4021"/>
    <cellStyle name="40% - Ênfase2 11 4 3" xfId="6021"/>
    <cellStyle name="40% - Ênfase2 11 5" xfId="2485"/>
    <cellStyle name="40% - Ênfase2 11 6" xfId="4515"/>
    <cellStyle name="40% - Ênfase2 12" xfId="361"/>
    <cellStyle name="40% - Ênfase2 12 2" xfId="1444"/>
    <cellStyle name="40% - Ênfase2 12 2 2" xfId="3486"/>
    <cellStyle name="40% - Ênfase2 12 2 3" xfId="5510"/>
    <cellStyle name="40% - Ênfase2 12 3" xfId="934"/>
    <cellStyle name="40% - Ênfase2 12 3 2" xfId="2989"/>
    <cellStyle name="40% - Ênfase2 12 3 3" xfId="5014"/>
    <cellStyle name="40% - Ênfase2 12 4" xfId="1986"/>
    <cellStyle name="40% - Ênfase2 12 4 2" xfId="4022"/>
    <cellStyle name="40% - Ênfase2 12 4 3" xfId="6022"/>
    <cellStyle name="40% - Ênfase2 12 5" xfId="2486"/>
    <cellStyle name="40% - Ênfase2 12 6" xfId="4516"/>
    <cellStyle name="40% - Ênfase2 13" xfId="362"/>
    <cellStyle name="40% - Ênfase2 13 2" xfId="1445"/>
    <cellStyle name="40% - Ênfase2 13 2 2" xfId="3487"/>
    <cellStyle name="40% - Ênfase2 13 2 3" xfId="5511"/>
    <cellStyle name="40% - Ênfase2 13 3" xfId="935"/>
    <cellStyle name="40% - Ênfase2 13 3 2" xfId="2990"/>
    <cellStyle name="40% - Ênfase2 13 3 3" xfId="5015"/>
    <cellStyle name="40% - Ênfase2 13 4" xfId="1987"/>
    <cellStyle name="40% - Ênfase2 13 4 2" xfId="4023"/>
    <cellStyle name="40% - Ênfase2 13 4 3" xfId="6023"/>
    <cellStyle name="40% - Ênfase2 13 5" xfId="2487"/>
    <cellStyle name="40% - Ênfase2 13 6" xfId="4517"/>
    <cellStyle name="40% - Ênfase2 14" xfId="363"/>
    <cellStyle name="40% - Ênfase2 14 2" xfId="1446"/>
    <cellStyle name="40% - Ênfase2 14 2 2" xfId="3488"/>
    <cellStyle name="40% - Ênfase2 14 2 3" xfId="5512"/>
    <cellStyle name="40% - Ênfase2 14 3" xfId="936"/>
    <cellStyle name="40% - Ênfase2 14 3 2" xfId="2991"/>
    <cellStyle name="40% - Ênfase2 14 3 3" xfId="5016"/>
    <cellStyle name="40% - Ênfase2 14 4" xfId="1988"/>
    <cellStyle name="40% - Ênfase2 14 4 2" xfId="4024"/>
    <cellStyle name="40% - Ênfase2 14 4 3" xfId="6024"/>
    <cellStyle name="40% - Ênfase2 14 5" xfId="2488"/>
    <cellStyle name="40% - Ênfase2 14 6" xfId="4518"/>
    <cellStyle name="40% - Ênfase2 15" xfId="81"/>
    <cellStyle name="40% - Ênfase2 15 2" xfId="1180"/>
    <cellStyle name="40% - Ênfase2 15 2 2" xfId="3223"/>
    <cellStyle name="40% - Ênfase2 15 2 3" xfId="5248"/>
    <cellStyle name="40% - Ênfase2 15 3" xfId="670"/>
    <cellStyle name="40% - Ênfase2 15 3 2" xfId="2727"/>
    <cellStyle name="40% - Ênfase2 15 3 3" xfId="4752"/>
    <cellStyle name="40% - Ênfase2 15 4" xfId="1723"/>
    <cellStyle name="40% - Ênfase2 15 4 2" xfId="3760"/>
    <cellStyle name="40% - Ênfase2 15 4 3" xfId="5760"/>
    <cellStyle name="40% - Ênfase2 15 5" xfId="2223"/>
    <cellStyle name="40% - Ênfase2 15 6" xfId="4254"/>
    <cellStyle name="40% - Ênfase2 16" xfId="364"/>
    <cellStyle name="40% - Ênfase2 16 2" xfId="1447"/>
    <cellStyle name="40% - Ênfase2 16 2 2" xfId="3489"/>
    <cellStyle name="40% - Ênfase2 16 2 3" xfId="5513"/>
    <cellStyle name="40% - Ênfase2 16 3" xfId="937"/>
    <cellStyle name="40% - Ênfase2 16 3 2" xfId="2992"/>
    <cellStyle name="40% - Ênfase2 16 3 3" xfId="5017"/>
    <cellStyle name="40% - Ênfase2 16 4" xfId="1989"/>
    <cellStyle name="40% - Ênfase2 16 4 2" xfId="4025"/>
    <cellStyle name="40% - Ênfase2 16 4 3" xfId="6025"/>
    <cellStyle name="40% - Ênfase2 16 5" xfId="2489"/>
    <cellStyle name="40% - Ênfase2 16 6" xfId="4519"/>
    <cellStyle name="40% - Ênfase2 17" xfId="366"/>
    <cellStyle name="40% - Ênfase2 17 2" xfId="1449"/>
    <cellStyle name="40% - Ênfase2 17 2 2" xfId="3491"/>
    <cellStyle name="40% - Ênfase2 17 2 3" xfId="5515"/>
    <cellStyle name="40% - Ênfase2 17 3" xfId="939"/>
    <cellStyle name="40% - Ênfase2 17 3 2" xfId="2994"/>
    <cellStyle name="40% - Ênfase2 17 3 3" xfId="5019"/>
    <cellStyle name="40% - Ênfase2 17 4" xfId="1991"/>
    <cellStyle name="40% - Ênfase2 17 4 2" xfId="4027"/>
    <cellStyle name="40% - Ênfase2 17 4 3" xfId="6027"/>
    <cellStyle name="40% - Ênfase2 17 5" xfId="2491"/>
    <cellStyle name="40% - Ênfase2 17 6" xfId="4521"/>
    <cellStyle name="40% - Ênfase2 18" xfId="315"/>
    <cellStyle name="40% - Ênfase2 18 2" xfId="1402"/>
    <cellStyle name="40% - Ênfase2 18 2 2" xfId="3444"/>
    <cellStyle name="40% - Ênfase2 18 2 3" xfId="5469"/>
    <cellStyle name="40% - Ênfase2 18 3" xfId="893"/>
    <cellStyle name="40% - Ênfase2 18 3 2" xfId="2948"/>
    <cellStyle name="40% - Ênfase2 18 3 3" xfId="4973"/>
    <cellStyle name="40% - Ênfase2 18 4" xfId="1945"/>
    <cellStyle name="40% - Ênfase2 18 4 2" xfId="3981"/>
    <cellStyle name="40% - Ênfase2 18 4 3" xfId="5981"/>
    <cellStyle name="40% - Ênfase2 18 5" xfId="2444"/>
    <cellStyle name="40% - Ênfase2 18 6" xfId="4475"/>
    <cellStyle name="40% - Ênfase2 19" xfId="369"/>
    <cellStyle name="40% - Ênfase2 19 2" xfId="1451"/>
    <cellStyle name="40% - Ênfase2 19 2 2" xfId="3493"/>
    <cellStyle name="40% - Ênfase2 19 2 3" xfId="5517"/>
    <cellStyle name="40% - Ênfase2 19 3" xfId="941"/>
    <cellStyle name="40% - Ênfase2 19 3 2" xfId="2996"/>
    <cellStyle name="40% - Ênfase2 19 3 3" xfId="5021"/>
    <cellStyle name="40% - Ênfase2 19 4" xfId="1993"/>
    <cellStyle name="40% - Ênfase2 19 4 2" xfId="4029"/>
    <cellStyle name="40% - Ênfase2 19 4 3" xfId="6029"/>
    <cellStyle name="40% - Ênfase2 19 5" xfId="2493"/>
    <cellStyle name="40% - Ênfase2 19 6" xfId="4523"/>
    <cellStyle name="40% - Ênfase2 2" xfId="371"/>
    <cellStyle name="40% - Ênfase2 2 2" xfId="373"/>
    <cellStyle name="40% - Ênfase2 2 2 2" xfId="1455"/>
    <cellStyle name="40% - Ênfase2 2 2 2 2" xfId="3497"/>
    <cellStyle name="40% - Ênfase2 2 2 2 3" xfId="5521"/>
    <cellStyle name="40% - Ênfase2 2 2 3" xfId="945"/>
    <cellStyle name="40% - Ênfase2 2 2 3 2" xfId="3000"/>
    <cellStyle name="40% - Ênfase2 2 2 3 3" xfId="5025"/>
    <cellStyle name="40% - Ênfase2 2 2 4" xfId="1997"/>
    <cellStyle name="40% - Ênfase2 2 2 4 2" xfId="4033"/>
    <cellStyle name="40% - Ênfase2 2 2 4 3" xfId="6033"/>
    <cellStyle name="40% - Ênfase2 2 2 5" xfId="2497"/>
    <cellStyle name="40% - Ênfase2 2 2 6" xfId="4527"/>
    <cellStyle name="40% - Ênfase2 2 3" xfId="1453"/>
    <cellStyle name="40% - Ênfase2 2 3 2" xfId="3495"/>
    <cellStyle name="40% - Ênfase2 2 3 3" xfId="5519"/>
    <cellStyle name="40% - Ênfase2 2 4" xfId="943"/>
    <cellStyle name="40% - Ênfase2 2 4 2" xfId="2998"/>
    <cellStyle name="40% - Ênfase2 2 4 3" xfId="5023"/>
    <cellStyle name="40% - Ênfase2 2 5" xfId="1995"/>
    <cellStyle name="40% - Ênfase2 2 5 2" xfId="4031"/>
    <cellStyle name="40% - Ênfase2 2 5 3" xfId="6031"/>
    <cellStyle name="40% - Ênfase2 2 6" xfId="2495"/>
    <cellStyle name="40% - Ênfase2 2 7" xfId="4525"/>
    <cellStyle name="40% - Ênfase2 20" xfId="82"/>
    <cellStyle name="40% - Ênfase2 20 2" xfId="1181"/>
    <cellStyle name="40% - Ênfase2 20 2 2" xfId="3224"/>
    <cellStyle name="40% - Ênfase2 20 2 3" xfId="5249"/>
    <cellStyle name="40% - Ênfase2 20 3" xfId="671"/>
    <cellStyle name="40% - Ênfase2 20 3 2" xfId="2728"/>
    <cellStyle name="40% - Ênfase2 20 3 3" xfId="4753"/>
    <cellStyle name="40% - Ênfase2 20 4" xfId="1724"/>
    <cellStyle name="40% - Ênfase2 20 4 2" xfId="3761"/>
    <cellStyle name="40% - Ênfase2 20 4 3" xfId="5761"/>
    <cellStyle name="40% - Ênfase2 20 5" xfId="2224"/>
    <cellStyle name="40% - Ênfase2 20 6" xfId="4255"/>
    <cellStyle name="40% - Ênfase2 21" xfId="365"/>
    <cellStyle name="40% - Ênfase2 21 2" xfId="1448"/>
    <cellStyle name="40% - Ênfase2 21 2 2" xfId="3490"/>
    <cellStyle name="40% - Ênfase2 21 2 3" xfId="5514"/>
    <cellStyle name="40% - Ênfase2 21 3" xfId="938"/>
    <cellStyle name="40% - Ênfase2 21 3 2" xfId="2993"/>
    <cellStyle name="40% - Ênfase2 21 3 3" xfId="5018"/>
    <cellStyle name="40% - Ênfase2 21 4" xfId="1990"/>
    <cellStyle name="40% - Ênfase2 21 4 2" xfId="4026"/>
    <cellStyle name="40% - Ênfase2 21 4 3" xfId="6026"/>
    <cellStyle name="40% - Ênfase2 21 5" xfId="2490"/>
    <cellStyle name="40% - Ênfase2 21 6" xfId="4520"/>
    <cellStyle name="40% - Ênfase2 22" xfId="367"/>
    <cellStyle name="40% - Ênfase2 3" xfId="125"/>
    <cellStyle name="40% - Ênfase2 3 2" xfId="374"/>
    <cellStyle name="40% - Ênfase2 3 2 2" xfId="1456"/>
    <cellStyle name="40% - Ênfase2 3 2 2 2" xfId="3498"/>
    <cellStyle name="40% - Ênfase2 3 2 2 3" xfId="5522"/>
    <cellStyle name="40% - Ênfase2 3 2 3" xfId="946"/>
    <cellStyle name="40% - Ênfase2 3 2 3 2" xfId="3001"/>
    <cellStyle name="40% - Ênfase2 3 2 3 3" xfId="5026"/>
    <cellStyle name="40% - Ênfase2 3 2 4" xfId="1998"/>
    <cellStyle name="40% - Ênfase2 3 2 4 2" xfId="4034"/>
    <cellStyle name="40% - Ênfase2 3 2 4 3" xfId="6034"/>
    <cellStyle name="40% - Ênfase2 3 2 5" xfId="2498"/>
    <cellStyle name="40% - Ênfase2 3 2 6" xfId="4528"/>
    <cellStyle name="40% - Ênfase2 3 3" xfId="1221"/>
    <cellStyle name="40% - Ênfase2 3 3 2" xfId="3264"/>
    <cellStyle name="40% - Ênfase2 3 3 3" xfId="5289"/>
    <cellStyle name="40% - Ênfase2 3 4" xfId="712"/>
    <cellStyle name="40% - Ênfase2 3 4 2" xfId="2768"/>
    <cellStyle name="40% - Ênfase2 3 4 3" xfId="4793"/>
    <cellStyle name="40% - Ênfase2 3 5" xfId="1764"/>
    <cellStyle name="40% - Ênfase2 3 5 2" xfId="3801"/>
    <cellStyle name="40% - Ênfase2 3 5 3" xfId="5801"/>
    <cellStyle name="40% - Ênfase2 3 6" xfId="2264"/>
    <cellStyle name="40% - Ênfase2 3 7" xfId="4295"/>
    <cellStyle name="40% - Ênfase2 4" xfId="51"/>
    <cellStyle name="40% - Ênfase2 4 2" xfId="2"/>
    <cellStyle name="40% - Ênfase2 4 2 2" xfId="1112"/>
    <cellStyle name="40% - Ênfase2 4 2 2 2" xfId="3156"/>
    <cellStyle name="40% - Ênfase2 4 2 2 3" xfId="5181"/>
    <cellStyle name="40% - Ênfase2 4 2 3" xfId="604"/>
    <cellStyle name="40% - Ênfase2 4 2 3 2" xfId="2662"/>
    <cellStyle name="40% - Ênfase2 4 2 3 3" xfId="4687"/>
    <cellStyle name="40% - Ênfase2 4 2 4" xfId="1658"/>
    <cellStyle name="40% - Ênfase2 4 2 4 2" xfId="3695"/>
    <cellStyle name="40% - Ênfase2 4 2 4 3" xfId="5695"/>
    <cellStyle name="40% - Ênfase2 4 2 5" xfId="2158"/>
    <cellStyle name="40% - Ênfase2 4 2 6" xfId="4189"/>
    <cellStyle name="40% - Ênfase2 4 3" xfId="1150"/>
    <cellStyle name="40% - Ênfase2 4 3 2" xfId="3194"/>
    <cellStyle name="40% - Ênfase2 4 3 3" xfId="5219"/>
    <cellStyle name="40% - Ênfase2 4 4" xfId="641"/>
    <cellStyle name="40% - Ênfase2 4 4 2" xfId="2699"/>
    <cellStyle name="40% - Ênfase2 4 4 3" xfId="4724"/>
    <cellStyle name="40% - Ênfase2 4 5" xfId="1695"/>
    <cellStyle name="40% - Ênfase2 4 5 2" xfId="3732"/>
    <cellStyle name="40% - Ênfase2 4 5 3" xfId="5732"/>
    <cellStyle name="40% - Ênfase2 4 6" xfId="2195"/>
    <cellStyle name="40% - Ênfase2 4 7" xfId="4226"/>
    <cellStyle name="40% - Ênfase2 5" xfId="375"/>
    <cellStyle name="40% - Ênfase2 5 2" xfId="376"/>
    <cellStyle name="40% - Ênfase2 5 2 2" xfId="1458"/>
    <cellStyle name="40% - Ênfase2 5 2 2 2" xfId="3500"/>
    <cellStyle name="40% - Ênfase2 5 2 2 3" xfId="5524"/>
    <cellStyle name="40% - Ênfase2 5 2 3" xfId="948"/>
    <cellStyle name="40% - Ênfase2 5 2 3 2" xfId="3003"/>
    <cellStyle name="40% - Ênfase2 5 2 3 3" xfId="5028"/>
    <cellStyle name="40% - Ênfase2 5 2 4" xfId="2000"/>
    <cellStyle name="40% - Ênfase2 5 2 4 2" xfId="4036"/>
    <cellStyle name="40% - Ênfase2 5 2 4 3" xfId="6036"/>
    <cellStyle name="40% - Ênfase2 5 2 5" xfId="2500"/>
    <cellStyle name="40% - Ênfase2 5 2 6" xfId="4530"/>
    <cellStyle name="40% - Ênfase2 5 3" xfId="1457"/>
    <cellStyle name="40% - Ênfase2 5 3 2" xfId="3499"/>
    <cellStyle name="40% - Ênfase2 5 3 3" xfId="5523"/>
    <cellStyle name="40% - Ênfase2 5 4" xfId="947"/>
    <cellStyle name="40% - Ênfase2 5 4 2" xfId="3002"/>
    <cellStyle name="40% - Ênfase2 5 4 3" xfId="5027"/>
    <cellStyle name="40% - Ênfase2 5 5" xfId="1999"/>
    <cellStyle name="40% - Ênfase2 5 5 2" xfId="4035"/>
    <cellStyle name="40% - Ênfase2 5 5 3" xfId="6035"/>
    <cellStyle name="40% - Ênfase2 5 6" xfId="2499"/>
    <cellStyle name="40% - Ênfase2 5 7" xfId="4529"/>
    <cellStyle name="40% - Ênfase2 6" xfId="378"/>
    <cellStyle name="40% - Ênfase2 6 2" xfId="379"/>
    <cellStyle name="40% - Ênfase2 6 2 2" xfId="1460"/>
    <cellStyle name="40% - Ênfase2 6 2 2 2" xfId="3502"/>
    <cellStyle name="40% - Ênfase2 6 2 2 3" xfId="5526"/>
    <cellStyle name="40% - Ênfase2 6 2 3" xfId="950"/>
    <cellStyle name="40% - Ênfase2 6 2 3 2" xfId="3005"/>
    <cellStyle name="40% - Ênfase2 6 2 3 3" xfId="5030"/>
    <cellStyle name="40% - Ênfase2 6 2 4" xfId="2002"/>
    <cellStyle name="40% - Ênfase2 6 2 4 2" xfId="4038"/>
    <cellStyle name="40% - Ênfase2 6 2 4 3" xfId="6038"/>
    <cellStyle name="40% - Ênfase2 6 2 5" xfId="2502"/>
    <cellStyle name="40% - Ênfase2 6 2 6" xfId="4532"/>
    <cellStyle name="40% - Ênfase2 6 3" xfId="1459"/>
    <cellStyle name="40% - Ênfase2 6 3 2" xfId="3501"/>
    <cellStyle name="40% - Ênfase2 6 3 3" xfId="5525"/>
    <cellStyle name="40% - Ênfase2 6 4" xfId="949"/>
    <cellStyle name="40% - Ênfase2 6 4 2" xfId="3004"/>
    <cellStyle name="40% - Ênfase2 6 4 3" xfId="5029"/>
    <cellStyle name="40% - Ênfase2 6 5" xfId="2001"/>
    <cellStyle name="40% - Ênfase2 6 5 2" xfId="4037"/>
    <cellStyle name="40% - Ênfase2 6 5 3" xfId="6037"/>
    <cellStyle name="40% - Ênfase2 6 6" xfId="2501"/>
    <cellStyle name="40% - Ênfase2 6 7" xfId="4531"/>
    <cellStyle name="40% - Ênfase2 7" xfId="381"/>
    <cellStyle name="40% - Ênfase2 7 2" xfId="339"/>
    <cellStyle name="40% - Ênfase2 7 2 2" xfId="1424"/>
    <cellStyle name="40% - Ênfase2 7 2 2 2" xfId="3466"/>
    <cellStyle name="40% - Ênfase2 7 2 2 3" xfId="5490"/>
    <cellStyle name="40% - Ênfase2 7 2 3" xfId="914"/>
    <cellStyle name="40% - Ênfase2 7 2 3 2" xfId="2969"/>
    <cellStyle name="40% - Ênfase2 7 2 3 3" xfId="4994"/>
    <cellStyle name="40% - Ênfase2 7 2 4" xfId="1966"/>
    <cellStyle name="40% - Ênfase2 7 2 4 2" xfId="4002"/>
    <cellStyle name="40% - Ênfase2 7 2 4 3" xfId="6002"/>
    <cellStyle name="40% - Ênfase2 7 2 5" xfId="2466"/>
    <cellStyle name="40% - Ênfase2 7 2 6" xfId="4496"/>
    <cellStyle name="40% - Ênfase2 7 3" xfId="1461"/>
    <cellStyle name="40% - Ênfase2 7 3 2" xfId="3503"/>
    <cellStyle name="40% - Ênfase2 7 3 3" xfId="5527"/>
    <cellStyle name="40% - Ênfase2 7 4" xfId="951"/>
    <cellStyle name="40% - Ênfase2 7 4 2" xfId="3006"/>
    <cellStyle name="40% - Ênfase2 7 4 3" xfId="5031"/>
    <cellStyle name="40% - Ênfase2 7 5" xfId="2003"/>
    <cellStyle name="40% - Ênfase2 7 5 2" xfId="4039"/>
    <cellStyle name="40% - Ênfase2 7 5 3" xfId="6039"/>
    <cellStyle name="40% - Ênfase2 7 6" xfId="2503"/>
    <cellStyle name="40% - Ênfase2 7 7" xfId="4533"/>
    <cellStyle name="40% - Ênfase2 8" xfId="382"/>
    <cellStyle name="40% - Ênfase2 8 2" xfId="370"/>
    <cellStyle name="40% - Ênfase2 8 2 2" xfId="1452"/>
    <cellStyle name="40% - Ênfase2 8 2 2 2" xfId="3494"/>
    <cellStyle name="40% - Ênfase2 8 2 2 3" xfId="5518"/>
    <cellStyle name="40% - Ênfase2 8 2 3" xfId="942"/>
    <cellStyle name="40% - Ênfase2 8 2 3 2" xfId="2997"/>
    <cellStyle name="40% - Ênfase2 8 2 3 3" xfId="5022"/>
    <cellStyle name="40% - Ênfase2 8 2 4" xfId="1994"/>
    <cellStyle name="40% - Ênfase2 8 2 4 2" xfId="4030"/>
    <cellStyle name="40% - Ênfase2 8 2 4 3" xfId="6030"/>
    <cellStyle name="40% - Ênfase2 8 2 5" xfId="2494"/>
    <cellStyle name="40% - Ênfase2 8 2 6" xfId="4524"/>
    <cellStyle name="40% - Ênfase2 8 3" xfId="1462"/>
    <cellStyle name="40% - Ênfase2 8 3 2" xfId="3504"/>
    <cellStyle name="40% - Ênfase2 8 3 3" xfId="5528"/>
    <cellStyle name="40% - Ênfase2 8 4" xfId="952"/>
    <cellStyle name="40% - Ênfase2 8 4 2" xfId="3007"/>
    <cellStyle name="40% - Ênfase2 8 4 3" xfId="5032"/>
    <cellStyle name="40% - Ênfase2 8 5" xfId="2004"/>
    <cellStyle name="40% - Ênfase2 8 5 2" xfId="4040"/>
    <cellStyle name="40% - Ênfase2 8 5 3" xfId="6040"/>
    <cellStyle name="40% - Ênfase2 8 6" xfId="2504"/>
    <cellStyle name="40% - Ênfase2 8 7" xfId="4534"/>
    <cellStyle name="40% - Ênfase2 9" xfId="383"/>
    <cellStyle name="40% - Ênfase2 9 2" xfId="74"/>
    <cellStyle name="40% - Ênfase2 9 2 2" xfId="1173"/>
    <cellStyle name="40% - Ênfase2 9 2 2 2" xfId="3216"/>
    <cellStyle name="40% - Ênfase2 9 2 2 3" xfId="5241"/>
    <cellStyle name="40% - Ênfase2 9 2 3" xfId="663"/>
    <cellStyle name="40% - Ênfase2 9 2 3 2" xfId="2720"/>
    <cellStyle name="40% - Ênfase2 9 2 3 3" xfId="4745"/>
    <cellStyle name="40% - Ênfase2 9 2 4" xfId="1716"/>
    <cellStyle name="40% - Ênfase2 9 2 4 2" xfId="3753"/>
    <cellStyle name="40% - Ênfase2 9 2 4 3" xfId="5753"/>
    <cellStyle name="40% - Ênfase2 9 2 5" xfId="2216"/>
    <cellStyle name="40% - Ênfase2 9 2 6" xfId="4247"/>
    <cellStyle name="40% - Ênfase2 9 3" xfId="1463"/>
    <cellStyle name="40% - Ênfase2 9 3 2" xfId="3505"/>
    <cellStyle name="40% - Ênfase2 9 3 3" xfId="5529"/>
    <cellStyle name="40% - Ênfase2 9 4" xfId="953"/>
    <cellStyle name="40% - Ênfase2 9 4 2" xfId="3008"/>
    <cellStyle name="40% - Ênfase2 9 4 3" xfId="5033"/>
    <cellStyle name="40% - Ênfase2 9 5" xfId="2005"/>
    <cellStyle name="40% - Ênfase2 9 5 2" xfId="4041"/>
    <cellStyle name="40% - Ênfase2 9 5 3" xfId="6041"/>
    <cellStyle name="40% - Ênfase2 9 6" xfId="2505"/>
    <cellStyle name="40% - Ênfase2 9 7" xfId="4535"/>
    <cellStyle name="40% - Ênfase3 10" xfId="165"/>
    <cellStyle name="40% - Ênfase3 10 2" xfId="368"/>
    <cellStyle name="40% - Ênfase3 10 2 2" xfId="1450"/>
    <cellStyle name="40% - Ênfase3 10 2 2 2" xfId="3492"/>
    <cellStyle name="40% - Ênfase3 10 2 2 3" xfId="5516"/>
    <cellStyle name="40% - Ênfase3 10 2 3" xfId="940"/>
    <cellStyle name="40% - Ênfase3 10 2 3 2" xfId="2995"/>
    <cellStyle name="40% - Ênfase3 10 2 3 3" xfId="5020"/>
    <cellStyle name="40% - Ênfase3 10 2 4" xfId="1992"/>
    <cellStyle name="40% - Ênfase3 10 2 4 2" xfId="4028"/>
    <cellStyle name="40% - Ênfase3 10 2 4 3" xfId="6028"/>
    <cellStyle name="40% - Ênfase3 10 2 5" xfId="2492"/>
    <cellStyle name="40% - Ênfase3 10 2 6" xfId="4522"/>
    <cellStyle name="40% - Ênfase3 10 3" xfId="1261"/>
    <cellStyle name="40% - Ênfase3 10 3 2" xfId="3304"/>
    <cellStyle name="40% - Ênfase3 10 3 3" xfId="5329"/>
    <cellStyle name="40% - Ênfase3 10 4" xfId="752"/>
    <cellStyle name="40% - Ênfase3 10 4 2" xfId="2808"/>
    <cellStyle name="40% - Ênfase3 10 4 3" xfId="4833"/>
    <cellStyle name="40% - Ênfase3 10 5" xfId="1804"/>
    <cellStyle name="40% - Ênfase3 10 5 2" xfId="3841"/>
    <cellStyle name="40% - Ênfase3 10 5 3" xfId="5841"/>
    <cellStyle name="40% - Ênfase3 10 6" xfId="2304"/>
    <cellStyle name="40% - Ênfase3 10 7" xfId="4335"/>
    <cellStyle name="40% - Ênfase3 11" xfId="384"/>
    <cellStyle name="40% - Ênfase3 11 2" xfId="1464"/>
    <cellStyle name="40% - Ênfase3 11 2 2" xfId="3506"/>
    <cellStyle name="40% - Ênfase3 11 2 3" xfId="5530"/>
    <cellStyle name="40% - Ênfase3 11 3" xfId="954"/>
    <cellStyle name="40% - Ênfase3 11 3 2" xfId="3009"/>
    <cellStyle name="40% - Ênfase3 11 3 3" xfId="5034"/>
    <cellStyle name="40% - Ênfase3 11 4" xfId="2006"/>
    <cellStyle name="40% - Ênfase3 11 4 2" xfId="4042"/>
    <cellStyle name="40% - Ênfase3 11 4 3" xfId="6042"/>
    <cellStyle name="40% - Ênfase3 11 5" xfId="2506"/>
    <cellStyle name="40% - Ênfase3 11 6" xfId="4536"/>
    <cellStyle name="40% - Ênfase3 12" xfId="385"/>
    <cellStyle name="40% - Ênfase3 12 2" xfId="1465"/>
    <cellStyle name="40% - Ênfase3 12 2 2" xfId="3507"/>
    <cellStyle name="40% - Ênfase3 12 2 3" xfId="5531"/>
    <cellStyle name="40% - Ênfase3 12 3" xfId="955"/>
    <cellStyle name="40% - Ênfase3 12 3 2" xfId="3010"/>
    <cellStyle name="40% - Ênfase3 12 3 3" xfId="5035"/>
    <cellStyle name="40% - Ênfase3 12 4" xfId="2007"/>
    <cellStyle name="40% - Ênfase3 12 4 2" xfId="4043"/>
    <cellStyle name="40% - Ênfase3 12 4 3" xfId="6043"/>
    <cellStyle name="40% - Ênfase3 12 5" xfId="2507"/>
    <cellStyle name="40% - Ênfase3 12 6" xfId="4537"/>
    <cellStyle name="40% - Ênfase3 13" xfId="386"/>
    <cellStyle name="40% - Ênfase3 13 2" xfId="1466"/>
    <cellStyle name="40% - Ênfase3 13 2 2" xfId="3508"/>
    <cellStyle name="40% - Ênfase3 13 2 3" xfId="5532"/>
    <cellStyle name="40% - Ênfase3 13 3" xfId="956"/>
    <cellStyle name="40% - Ênfase3 13 3 2" xfId="3011"/>
    <cellStyle name="40% - Ênfase3 13 3 3" xfId="5036"/>
    <cellStyle name="40% - Ênfase3 13 4" xfId="2008"/>
    <cellStyle name="40% - Ênfase3 13 4 2" xfId="4044"/>
    <cellStyle name="40% - Ênfase3 13 4 3" xfId="6044"/>
    <cellStyle name="40% - Ênfase3 13 5" xfId="2508"/>
    <cellStyle name="40% - Ênfase3 13 6" xfId="4538"/>
    <cellStyle name="40% - Ênfase3 14" xfId="387"/>
    <cellStyle name="40% - Ênfase3 14 2" xfId="1467"/>
    <cellStyle name="40% - Ênfase3 14 2 2" xfId="3509"/>
    <cellStyle name="40% - Ênfase3 14 2 3" xfId="5533"/>
    <cellStyle name="40% - Ênfase3 14 3" xfId="957"/>
    <cellStyle name="40% - Ênfase3 14 3 2" xfId="3012"/>
    <cellStyle name="40% - Ênfase3 14 3 3" xfId="5037"/>
    <cellStyle name="40% - Ênfase3 14 4" xfId="2009"/>
    <cellStyle name="40% - Ênfase3 14 4 2" xfId="4045"/>
    <cellStyle name="40% - Ênfase3 14 4 3" xfId="6045"/>
    <cellStyle name="40% - Ênfase3 14 5" xfId="2509"/>
    <cellStyle name="40% - Ênfase3 14 6" xfId="4539"/>
    <cellStyle name="40% - Ênfase3 15" xfId="388"/>
    <cellStyle name="40% - Ênfase3 15 2" xfId="1468"/>
    <cellStyle name="40% - Ênfase3 15 2 2" xfId="3510"/>
    <cellStyle name="40% - Ênfase3 15 2 3" xfId="5534"/>
    <cellStyle name="40% - Ênfase3 15 3" xfId="958"/>
    <cellStyle name="40% - Ênfase3 15 3 2" xfId="3013"/>
    <cellStyle name="40% - Ênfase3 15 3 3" xfId="5038"/>
    <cellStyle name="40% - Ênfase3 15 4" xfId="2010"/>
    <cellStyle name="40% - Ênfase3 15 4 2" xfId="4046"/>
    <cellStyle name="40% - Ênfase3 15 4 3" xfId="6046"/>
    <cellStyle name="40% - Ênfase3 15 5" xfId="2510"/>
    <cellStyle name="40% - Ênfase3 15 6" xfId="4540"/>
    <cellStyle name="40% - Ênfase3 16" xfId="186"/>
    <cellStyle name="40% - Ênfase3 16 2" xfId="1281"/>
    <cellStyle name="40% - Ênfase3 16 2 2" xfId="3323"/>
    <cellStyle name="40% - Ênfase3 16 2 3" xfId="5348"/>
    <cellStyle name="40% - Ênfase3 16 3" xfId="772"/>
    <cellStyle name="40% - Ênfase3 16 3 2" xfId="2827"/>
    <cellStyle name="40% - Ênfase3 16 3 3" xfId="4852"/>
    <cellStyle name="40% - Ênfase3 16 4" xfId="1824"/>
    <cellStyle name="40% - Ênfase3 16 4 2" xfId="3860"/>
    <cellStyle name="40% - Ênfase3 16 4 3" xfId="5860"/>
    <cellStyle name="40% - Ênfase3 16 5" xfId="2323"/>
    <cellStyle name="40% - Ênfase3 16 6" xfId="4354"/>
    <cellStyle name="40% - Ênfase3 17" xfId="391"/>
    <cellStyle name="40% - Ênfase3 17 2" xfId="1471"/>
    <cellStyle name="40% - Ênfase3 17 2 2" xfId="3513"/>
    <cellStyle name="40% - Ênfase3 17 2 3" xfId="5537"/>
    <cellStyle name="40% - Ênfase3 17 3" xfId="961"/>
    <cellStyle name="40% - Ênfase3 17 3 2" xfId="3016"/>
    <cellStyle name="40% - Ênfase3 17 3 3" xfId="5041"/>
    <cellStyle name="40% - Ênfase3 17 4" xfId="2013"/>
    <cellStyle name="40% - Ênfase3 17 4 2" xfId="4049"/>
    <cellStyle name="40% - Ênfase3 17 4 3" xfId="6049"/>
    <cellStyle name="40% - Ênfase3 17 5" xfId="2513"/>
    <cellStyle name="40% - Ênfase3 17 6" xfId="4543"/>
    <cellStyle name="40% - Ênfase3 18" xfId="393"/>
    <cellStyle name="40% - Ênfase3 18 2" xfId="1472"/>
    <cellStyle name="40% - Ênfase3 18 2 2" xfId="3514"/>
    <cellStyle name="40% - Ênfase3 18 2 3" xfId="5538"/>
    <cellStyle name="40% - Ênfase3 18 3" xfId="962"/>
    <cellStyle name="40% - Ênfase3 18 3 2" xfId="3017"/>
    <cellStyle name="40% - Ênfase3 18 3 3" xfId="5042"/>
    <cellStyle name="40% - Ênfase3 18 4" xfId="2014"/>
    <cellStyle name="40% - Ênfase3 18 4 2" xfId="4050"/>
    <cellStyle name="40% - Ênfase3 18 4 3" xfId="6050"/>
    <cellStyle name="40% - Ênfase3 18 5" xfId="2514"/>
    <cellStyle name="40% - Ênfase3 18 6" xfId="4544"/>
    <cellStyle name="40% - Ênfase3 19" xfId="396"/>
    <cellStyle name="40% - Ênfase3 19 2" xfId="1474"/>
    <cellStyle name="40% - Ênfase3 19 2 2" xfId="3516"/>
    <cellStyle name="40% - Ênfase3 19 2 3" xfId="5540"/>
    <cellStyle name="40% - Ênfase3 19 3" xfId="964"/>
    <cellStyle name="40% - Ênfase3 19 3 2" xfId="3019"/>
    <cellStyle name="40% - Ênfase3 19 3 3" xfId="5044"/>
    <cellStyle name="40% - Ênfase3 19 4" xfId="2016"/>
    <cellStyle name="40% - Ênfase3 19 4 2" xfId="4052"/>
    <cellStyle name="40% - Ênfase3 19 4 3" xfId="6052"/>
    <cellStyle name="40% - Ênfase3 19 5" xfId="2516"/>
    <cellStyle name="40% - Ênfase3 19 6" xfId="4546"/>
    <cellStyle name="40% - Ênfase3 2" xfId="73"/>
    <cellStyle name="40% - Ênfase3 2 2" xfId="76"/>
    <cellStyle name="40% - Ênfase3 2 2 2" xfId="1175"/>
    <cellStyle name="40% - Ênfase3 2 2 2 2" xfId="3218"/>
    <cellStyle name="40% - Ênfase3 2 2 2 3" xfId="5243"/>
    <cellStyle name="40% - Ênfase3 2 2 3" xfId="665"/>
    <cellStyle name="40% - Ênfase3 2 2 3 2" xfId="2722"/>
    <cellStyle name="40% - Ênfase3 2 2 3 3" xfId="4747"/>
    <cellStyle name="40% - Ênfase3 2 2 4" xfId="1718"/>
    <cellStyle name="40% - Ênfase3 2 2 4 2" xfId="3755"/>
    <cellStyle name="40% - Ênfase3 2 2 4 3" xfId="5755"/>
    <cellStyle name="40% - Ênfase3 2 2 5" xfId="2218"/>
    <cellStyle name="40% - Ênfase3 2 2 6" xfId="4249"/>
    <cellStyle name="40% - Ênfase3 2 3" xfId="1172"/>
    <cellStyle name="40% - Ênfase3 2 3 2" xfId="3215"/>
    <cellStyle name="40% - Ênfase3 2 3 3" xfId="5240"/>
    <cellStyle name="40% - Ênfase3 2 4" xfId="662"/>
    <cellStyle name="40% - Ênfase3 2 4 2" xfId="2719"/>
    <cellStyle name="40% - Ênfase3 2 4 3" xfId="4744"/>
    <cellStyle name="40% - Ênfase3 2 5" xfId="1715"/>
    <cellStyle name="40% - Ênfase3 2 5 2" xfId="3752"/>
    <cellStyle name="40% - Ênfase3 2 5 3" xfId="5752"/>
    <cellStyle name="40% - Ênfase3 2 6" xfId="2215"/>
    <cellStyle name="40% - Ênfase3 2 7" xfId="4246"/>
    <cellStyle name="40% - Ênfase3 20" xfId="389"/>
    <cellStyle name="40% - Ênfase3 20 2" xfId="1469"/>
    <cellStyle name="40% - Ênfase3 20 2 2" xfId="3511"/>
    <cellStyle name="40% - Ênfase3 20 2 3" xfId="5535"/>
    <cellStyle name="40% - Ênfase3 20 3" xfId="959"/>
    <cellStyle name="40% - Ênfase3 20 3 2" xfId="3014"/>
    <cellStyle name="40% - Ênfase3 20 3 3" xfId="5039"/>
    <cellStyle name="40% - Ênfase3 20 4" xfId="2011"/>
    <cellStyle name="40% - Ênfase3 20 4 2" xfId="4047"/>
    <cellStyle name="40% - Ênfase3 20 4 3" xfId="6047"/>
    <cellStyle name="40% - Ênfase3 20 5" xfId="2511"/>
    <cellStyle name="40% - Ênfase3 20 6" xfId="4541"/>
    <cellStyle name="40% - Ênfase3 21" xfId="187"/>
    <cellStyle name="40% - Ênfase3 21 2" xfId="1282"/>
    <cellStyle name="40% - Ênfase3 21 2 2" xfId="3324"/>
    <cellStyle name="40% - Ênfase3 21 2 3" xfId="5349"/>
    <cellStyle name="40% - Ênfase3 21 3" xfId="773"/>
    <cellStyle name="40% - Ênfase3 21 3 2" xfId="2828"/>
    <cellStyle name="40% - Ênfase3 21 3 3" xfId="4853"/>
    <cellStyle name="40% - Ênfase3 21 4" xfId="1825"/>
    <cellStyle name="40% - Ênfase3 21 4 2" xfId="3861"/>
    <cellStyle name="40% - Ênfase3 21 4 3" xfId="5861"/>
    <cellStyle name="40% - Ênfase3 21 5" xfId="2324"/>
    <cellStyle name="40% - Ênfase3 21 6" xfId="4355"/>
    <cellStyle name="40% - Ênfase3 22" xfId="392"/>
    <cellStyle name="40% - Ênfase3 3" xfId="78"/>
    <cellStyle name="40% - Ênfase3 3 2" xfId="83"/>
    <cellStyle name="40% - Ênfase3 3 2 2" xfId="1182"/>
    <cellStyle name="40% - Ênfase3 3 2 2 2" xfId="3225"/>
    <cellStyle name="40% - Ênfase3 3 2 2 3" xfId="5250"/>
    <cellStyle name="40% - Ênfase3 3 2 3" xfId="672"/>
    <cellStyle name="40% - Ênfase3 3 2 3 2" xfId="2729"/>
    <cellStyle name="40% - Ênfase3 3 2 3 3" xfId="4754"/>
    <cellStyle name="40% - Ênfase3 3 2 4" xfId="1725"/>
    <cellStyle name="40% - Ênfase3 3 2 4 2" xfId="3762"/>
    <cellStyle name="40% - Ênfase3 3 2 4 3" xfId="5762"/>
    <cellStyle name="40% - Ênfase3 3 2 5" xfId="2225"/>
    <cellStyle name="40% - Ênfase3 3 2 6" xfId="4256"/>
    <cellStyle name="40% - Ênfase3 3 3" xfId="1177"/>
    <cellStyle name="40% - Ênfase3 3 3 2" xfId="3220"/>
    <cellStyle name="40% - Ênfase3 3 3 3" xfId="5245"/>
    <cellStyle name="40% - Ênfase3 3 4" xfId="667"/>
    <cellStyle name="40% - Ênfase3 3 4 2" xfId="2724"/>
    <cellStyle name="40% - Ênfase3 3 4 3" xfId="4749"/>
    <cellStyle name="40% - Ênfase3 3 5" xfId="1720"/>
    <cellStyle name="40% - Ênfase3 3 5 2" xfId="3757"/>
    <cellStyle name="40% - Ênfase3 3 5 3" xfId="5757"/>
    <cellStyle name="40% - Ênfase3 3 6" xfId="2220"/>
    <cellStyle name="40% - Ênfase3 3 7" xfId="4251"/>
    <cellStyle name="40% - Ênfase3 4" xfId="43"/>
    <cellStyle name="40% - Ênfase3 4 2" xfId="85"/>
    <cellStyle name="40% - Ênfase3 4 2 2" xfId="1184"/>
    <cellStyle name="40% - Ênfase3 4 2 2 2" xfId="3227"/>
    <cellStyle name="40% - Ênfase3 4 2 2 3" xfId="5252"/>
    <cellStyle name="40% - Ênfase3 4 2 3" xfId="674"/>
    <cellStyle name="40% - Ênfase3 4 2 3 2" xfId="2731"/>
    <cellStyle name="40% - Ênfase3 4 2 3 3" xfId="4756"/>
    <cellStyle name="40% - Ênfase3 4 2 4" xfId="1727"/>
    <cellStyle name="40% - Ênfase3 4 2 4 2" xfId="3764"/>
    <cellStyle name="40% - Ênfase3 4 2 4 3" xfId="5764"/>
    <cellStyle name="40% - Ênfase3 4 2 5" xfId="2227"/>
    <cellStyle name="40% - Ênfase3 4 2 6" xfId="4258"/>
    <cellStyle name="40% - Ênfase3 4 3" xfId="1144"/>
    <cellStyle name="40% - Ênfase3 4 3 2" xfId="3188"/>
    <cellStyle name="40% - Ênfase3 4 3 3" xfId="5213"/>
    <cellStyle name="40% - Ênfase3 4 4" xfId="635"/>
    <cellStyle name="40% - Ênfase3 4 4 2" xfId="2693"/>
    <cellStyle name="40% - Ênfase3 4 4 3" xfId="4718"/>
    <cellStyle name="40% - Ênfase3 4 5" xfId="1689"/>
    <cellStyle name="40% - Ênfase3 4 5 2" xfId="3726"/>
    <cellStyle name="40% - Ênfase3 4 5 3" xfId="5726"/>
    <cellStyle name="40% - Ênfase3 4 6" xfId="2189"/>
    <cellStyle name="40% - Ênfase3 4 7" xfId="4220"/>
    <cellStyle name="40% - Ênfase3 5" xfId="87"/>
    <cellStyle name="40% - Ênfase3 5 2" xfId="91"/>
    <cellStyle name="40% - Ênfase3 5 2 2" xfId="1190"/>
    <cellStyle name="40% - Ênfase3 5 2 2 2" xfId="3233"/>
    <cellStyle name="40% - Ênfase3 5 2 2 3" xfId="5258"/>
    <cellStyle name="40% - Ênfase3 5 2 3" xfId="680"/>
    <cellStyle name="40% - Ênfase3 5 2 3 2" xfId="2737"/>
    <cellStyle name="40% - Ênfase3 5 2 3 3" xfId="4762"/>
    <cellStyle name="40% - Ênfase3 5 2 4" xfId="1733"/>
    <cellStyle name="40% - Ênfase3 5 2 4 2" xfId="3770"/>
    <cellStyle name="40% - Ênfase3 5 2 4 3" xfId="5770"/>
    <cellStyle name="40% - Ênfase3 5 2 5" xfId="2233"/>
    <cellStyle name="40% - Ênfase3 5 2 6" xfId="4264"/>
    <cellStyle name="40% - Ênfase3 5 3" xfId="1186"/>
    <cellStyle name="40% - Ênfase3 5 3 2" xfId="3229"/>
    <cellStyle name="40% - Ênfase3 5 3 3" xfId="5254"/>
    <cellStyle name="40% - Ênfase3 5 4" xfId="676"/>
    <cellStyle name="40% - Ênfase3 5 4 2" xfId="2733"/>
    <cellStyle name="40% - Ênfase3 5 4 3" xfId="4758"/>
    <cellStyle name="40% - Ênfase3 5 5" xfId="1729"/>
    <cellStyle name="40% - Ênfase3 5 5 2" xfId="3766"/>
    <cellStyle name="40% - Ênfase3 5 5 3" xfId="5766"/>
    <cellStyle name="40% - Ênfase3 5 6" xfId="2229"/>
    <cellStyle name="40% - Ênfase3 5 7" xfId="4260"/>
    <cellStyle name="40% - Ênfase3 6" xfId="398"/>
    <cellStyle name="40% - Ênfase3 6 2" xfId="400"/>
    <cellStyle name="40% - Ênfase3 6 2 2" xfId="1477"/>
    <cellStyle name="40% - Ênfase3 6 2 2 2" xfId="3519"/>
    <cellStyle name="40% - Ênfase3 6 2 2 3" xfId="5543"/>
    <cellStyle name="40% - Ênfase3 6 2 3" xfId="967"/>
    <cellStyle name="40% - Ênfase3 6 2 3 2" xfId="3022"/>
    <cellStyle name="40% - Ênfase3 6 2 3 3" xfId="5047"/>
    <cellStyle name="40% - Ênfase3 6 2 4" xfId="2019"/>
    <cellStyle name="40% - Ênfase3 6 2 4 2" xfId="4055"/>
    <cellStyle name="40% - Ênfase3 6 2 4 3" xfId="6055"/>
    <cellStyle name="40% - Ênfase3 6 2 5" xfId="2519"/>
    <cellStyle name="40% - Ênfase3 6 2 6" xfId="4549"/>
    <cellStyle name="40% - Ênfase3 6 3" xfId="1475"/>
    <cellStyle name="40% - Ênfase3 6 3 2" xfId="3517"/>
    <cellStyle name="40% - Ênfase3 6 3 3" xfId="5541"/>
    <cellStyle name="40% - Ênfase3 6 4" xfId="965"/>
    <cellStyle name="40% - Ênfase3 6 4 2" xfId="3020"/>
    <cellStyle name="40% - Ênfase3 6 4 3" xfId="5045"/>
    <cellStyle name="40% - Ênfase3 6 5" xfId="2017"/>
    <cellStyle name="40% - Ênfase3 6 5 2" xfId="4053"/>
    <cellStyle name="40% - Ênfase3 6 5 3" xfId="6053"/>
    <cellStyle name="40% - Ênfase3 6 6" xfId="2517"/>
    <cellStyle name="40% - Ênfase3 6 7" xfId="4547"/>
    <cellStyle name="40% - Ênfase3 7" xfId="402"/>
    <cellStyle name="40% - Ênfase3 7 2" xfId="21"/>
    <cellStyle name="40% - Ênfase3 7 2 2" xfId="1126"/>
    <cellStyle name="40% - Ênfase3 7 2 2 2" xfId="3170"/>
    <cellStyle name="40% - Ênfase3 7 2 2 3" xfId="5195"/>
    <cellStyle name="40% - Ênfase3 7 2 3" xfId="618"/>
    <cellStyle name="40% - Ênfase3 7 2 3 2" xfId="2676"/>
    <cellStyle name="40% - Ênfase3 7 2 3 3" xfId="4701"/>
    <cellStyle name="40% - Ênfase3 7 2 4" xfId="1672"/>
    <cellStyle name="40% - Ênfase3 7 2 4 2" xfId="3709"/>
    <cellStyle name="40% - Ênfase3 7 2 4 3" xfId="5709"/>
    <cellStyle name="40% - Ênfase3 7 2 5" xfId="2172"/>
    <cellStyle name="40% - Ênfase3 7 2 6" xfId="4203"/>
    <cellStyle name="40% - Ênfase3 7 3" xfId="1478"/>
    <cellStyle name="40% - Ênfase3 7 3 2" xfId="3520"/>
    <cellStyle name="40% - Ênfase3 7 3 3" xfId="5544"/>
    <cellStyle name="40% - Ênfase3 7 4" xfId="968"/>
    <cellStyle name="40% - Ênfase3 7 4 2" xfId="3023"/>
    <cellStyle name="40% - Ênfase3 7 4 3" xfId="5048"/>
    <cellStyle name="40% - Ênfase3 7 5" xfId="2020"/>
    <cellStyle name="40% - Ênfase3 7 5 2" xfId="4056"/>
    <cellStyle name="40% - Ênfase3 7 5 3" xfId="6056"/>
    <cellStyle name="40% - Ênfase3 7 6" xfId="2520"/>
    <cellStyle name="40% - Ênfase3 7 7" xfId="4550"/>
    <cellStyle name="40% - Ênfase3 8" xfId="403"/>
    <cellStyle name="40% - Ênfase3 8 2" xfId="390"/>
    <cellStyle name="40% - Ênfase3 8 2 2" xfId="1470"/>
    <cellStyle name="40% - Ênfase3 8 2 2 2" xfId="3512"/>
    <cellStyle name="40% - Ênfase3 8 2 2 3" xfId="5536"/>
    <cellStyle name="40% - Ênfase3 8 2 3" xfId="960"/>
    <cellStyle name="40% - Ênfase3 8 2 3 2" xfId="3015"/>
    <cellStyle name="40% - Ênfase3 8 2 3 3" xfId="5040"/>
    <cellStyle name="40% - Ênfase3 8 2 4" xfId="2012"/>
    <cellStyle name="40% - Ênfase3 8 2 4 2" xfId="4048"/>
    <cellStyle name="40% - Ênfase3 8 2 4 3" xfId="6048"/>
    <cellStyle name="40% - Ênfase3 8 2 5" xfId="2512"/>
    <cellStyle name="40% - Ênfase3 8 2 6" xfId="4542"/>
    <cellStyle name="40% - Ênfase3 8 3" xfId="1479"/>
    <cellStyle name="40% - Ênfase3 8 3 2" xfId="3521"/>
    <cellStyle name="40% - Ênfase3 8 3 3" xfId="5545"/>
    <cellStyle name="40% - Ênfase3 8 4" xfId="969"/>
    <cellStyle name="40% - Ênfase3 8 4 2" xfId="3024"/>
    <cellStyle name="40% - Ênfase3 8 4 3" xfId="5049"/>
    <cellStyle name="40% - Ênfase3 8 5" xfId="2021"/>
    <cellStyle name="40% - Ênfase3 8 5 2" xfId="4057"/>
    <cellStyle name="40% - Ênfase3 8 5 3" xfId="6057"/>
    <cellStyle name="40% - Ênfase3 8 6" xfId="2521"/>
    <cellStyle name="40% - Ênfase3 8 7" xfId="4551"/>
    <cellStyle name="40% - Ênfase3 9" xfId="26"/>
    <cellStyle name="40% - Ênfase3 9 2" xfId="404"/>
    <cellStyle name="40% - Ênfase3 9 2 2" xfId="1480"/>
    <cellStyle name="40% - Ênfase3 9 2 2 2" xfId="3522"/>
    <cellStyle name="40% - Ênfase3 9 2 2 3" xfId="5546"/>
    <cellStyle name="40% - Ênfase3 9 2 3" xfId="970"/>
    <cellStyle name="40% - Ênfase3 9 2 3 2" xfId="3025"/>
    <cellStyle name="40% - Ênfase3 9 2 3 3" xfId="5050"/>
    <cellStyle name="40% - Ênfase3 9 2 4" xfId="2022"/>
    <cellStyle name="40% - Ênfase3 9 2 4 2" xfId="4058"/>
    <cellStyle name="40% - Ênfase3 9 2 4 3" xfId="6058"/>
    <cellStyle name="40% - Ênfase3 9 2 5" xfId="2522"/>
    <cellStyle name="40% - Ênfase3 9 2 6" xfId="4552"/>
    <cellStyle name="40% - Ênfase3 9 3" xfId="1129"/>
    <cellStyle name="40% - Ênfase3 9 3 2" xfId="3173"/>
    <cellStyle name="40% - Ênfase3 9 3 3" xfId="5198"/>
    <cellStyle name="40% - Ênfase3 9 4" xfId="621"/>
    <cellStyle name="40% - Ênfase3 9 4 2" xfId="2679"/>
    <cellStyle name="40% - Ênfase3 9 4 3" xfId="4704"/>
    <cellStyle name="40% - Ênfase3 9 5" xfId="1675"/>
    <cellStyle name="40% - Ênfase3 9 5 2" xfId="3712"/>
    <cellStyle name="40% - Ênfase3 9 5 3" xfId="5712"/>
    <cellStyle name="40% - Ênfase3 9 6" xfId="2175"/>
    <cellStyle name="40% - Ênfase3 9 7" xfId="4206"/>
    <cellStyle name="40% - Ênfase4 10" xfId="405"/>
    <cellStyle name="40% - Ênfase4 10 2" xfId="407"/>
    <cellStyle name="40% - Ênfase4 10 2 2" xfId="1482"/>
    <cellStyle name="40% - Ênfase4 10 2 2 2" xfId="3524"/>
    <cellStyle name="40% - Ênfase4 10 2 2 3" xfId="5548"/>
    <cellStyle name="40% - Ênfase4 10 2 3" xfId="972"/>
    <cellStyle name="40% - Ênfase4 10 2 3 2" xfId="3027"/>
    <cellStyle name="40% - Ênfase4 10 2 3 3" xfId="5052"/>
    <cellStyle name="40% - Ênfase4 10 2 4" xfId="2024"/>
    <cellStyle name="40% - Ênfase4 10 2 4 2" xfId="4060"/>
    <cellStyle name="40% - Ênfase4 10 2 4 3" xfId="6060"/>
    <cellStyle name="40% - Ênfase4 10 2 5" xfId="2524"/>
    <cellStyle name="40% - Ênfase4 10 2 6" xfId="4554"/>
    <cellStyle name="40% - Ênfase4 10 3" xfId="1481"/>
    <cellStyle name="40% - Ênfase4 10 3 2" xfId="3523"/>
    <cellStyle name="40% - Ênfase4 10 3 3" xfId="5547"/>
    <cellStyle name="40% - Ênfase4 10 4" xfId="971"/>
    <cellStyle name="40% - Ênfase4 10 4 2" xfId="3026"/>
    <cellStyle name="40% - Ênfase4 10 4 3" xfId="5051"/>
    <cellStyle name="40% - Ênfase4 10 5" xfId="2023"/>
    <cellStyle name="40% - Ênfase4 10 5 2" xfId="4059"/>
    <cellStyle name="40% - Ênfase4 10 5 3" xfId="6059"/>
    <cellStyle name="40% - Ênfase4 10 6" xfId="2523"/>
    <cellStyle name="40% - Ênfase4 10 7" xfId="4553"/>
    <cellStyle name="40% - Ênfase4 11" xfId="410"/>
    <cellStyle name="40% - Ênfase4 11 2" xfId="1485"/>
    <cellStyle name="40% - Ênfase4 11 2 2" xfId="3527"/>
    <cellStyle name="40% - Ênfase4 11 2 3" xfId="5551"/>
    <cellStyle name="40% - Ênfase4 11 3" xfId="975"/>
    <cellStyle name="40% - Ênfase4 11 3 2" xfId="3030"/>
    <cellStyle name="40% - Ênfase4 11 3 3" xfId="5055"/>
    <cellStyle name="40% - Ênfase4 11 4" xfId="2027"/>
    <cellStyle name="40% - Ênfase4 11 4 2" xfId="4063"/>
    <cellStyle name="40% - Ênfase4 11 4 3" xfId="6063"/>
    <cellStyle name="40% - Ênfase4 11 5" xfId="2527"/>
    <cellStyle name="40% - Ênfase4 11 6" xfId="4557"/>
    <cellStyle name="40% - Ênfase4 12" xfId="412"/>
    <cellStyle name="40% - Ênfase4 12 2" xfId="1486"/>
    <cellStyle name="40% - Ênfase4 12 2 2" xfId="3528"/>
    <cellStyle name="40% - Ênfase4 12 2 3" xfId="5552"/>
    <cellStyle name="40% - Ênfase4 12 3" xfId="976"/>
    <cellStyle name="40% - Ênfase4 12 3 2" xfId="3031"/>
    <cellStyle name="40% - Ênfase4 12 3 3" xfId="5056"/>
    <cellStyle name="40% - Ênfase4 12 4" xfId="2028"/>
    <cellStyle name="40% - Ênfase4 12 4 2" xfId="4064"/>
    <cellStyle name="40% - Ênfase4 12 4 3" xfId="6064"/>
    <cellStyle name="40% - Ênfase4 12 5" xfId="2528"/>
    <cellStyle name="40% - Ênfase4 12 6" xfId="4558"/>
    <cellStyle name="40% - Ênfase4 13" xfId="413"/>
    <cellStyle name="40% - Ênfase4 13 2" xfId="1487"/>
    <cellStyle name="40% - Ênfase4 13 2 2" xfId="3529"/>
    <cellStyle name="40% - Ênfase4 13 2 3" xfId="5553"/>
    <cellStyle name="40% - Ênfase4 13 3" xfId="977"/>
    <cellStyle name="40% - Ênfase4 13 3 2" xfId="3032"/>
    <cellStyle name="40% - Ênfase4 13 3 3" xfId="5057"/>
    <cellStyle name="40% - Ênfase4 13 4" xfId="2029"/>
    <cellStyle name="40% - Ênfase4 13 4 2" xfId="4065"/>
    <cellStyle name="40% - Ênfase4 13 4 3" xfId="6065"/>
    <cellStyle name="40% - Ênfase4 13 5" xfId="2529"/>
    <cellStyle name="40% - Ênfase4 13 6" xfId="4559"/>
    <cellStyle name="40% - Ênfase4 14" xfId="414"/>
    <cellStyle name="40% - Ênfase4 14 2" xfId="1488"/>
    <cellStyle name="40% - Ênfase4 14 2 2" xfId="3530"/>
    <cellStyle name="40% - Ênfase4 14 2 3" xfId="5554"/>
    <cellStyle name="40% - Ênfase4 14 3" xfId="978"/>
    <cellStyle name="40% - Ênfase4 14 3 2" xfId="3033"/>
    <cellStyle name="40% - Ênfase4 14 3 3" xfId="5058"/>
    <cellStyle name="40% - Ênfase4 14 4" xfId="2030"/>
    <cellStyle name="40% - Ênfase4 14 4 2" xfId="4066"/>
    <cellStyle name="40% - Ênfase4 14 4 3" xfId="6066"/>
    <cellStyle name="40% - Ênfase4 14 5" xfId="2530"/>
    <cellStyle name="40% - Ênfase4 14 6" xfId="4560"/>
    <cellStyle name="40% - Ênfase4 15" xfId="415"/>
    <cellStyle name="40% - Ênfase4 15 2" xfId="1489"/>
    <cellStyle name="40% - Ênfase4 15 2 2" xfId="3531"/>
    <cellStyle name="40% - Ênfase4 15 2 3" xfId="5555"/>
    <cellStyle name="40% - Ênfase4 15 3" xfId="979"/>
    <cellStyle name="40% - Ênfase4 15 3 2" xfId="3034"/>
    <cellStyle name="40% - Ênfase4 15 3 3" xfId="5059"/>
    <cellStyle name="40% - Ênfase4 15 4" xfId="2031"/>
    <cellStyle name="40% - Ênfase4 15 4 2" xfId="4067"/>
    <cellStyle name="40% - Ênfase4 15 4 3" xfId="6067"/>
    <cellStyle name="40% - Ênfase4 15 5" xfId="2531"/>
    <cellStyle name="40% - Ênfase4 15 6" xfId="4561"/>
    <cellStyle name="40% - Ênfase4 16" xfId="202"/>
    <cellStyle name="40% - Ênfase4 16 2" xfId="1297"/>
    <cellStyle name="40% - Ênfase4 16 2 2" xfId="3339"/>
    <cellStyle name="40% - Ênfase4 16 2 3" xfId="5364"/>
    <cellStyle name="40% - Ênfase4 16 3" xfId="788"/>
    <cellStyle name="40% - Ênfase4 16 3 2" xfId="2843"/>
    <cellStyle name="40% - Ênfase4 16 3 3" xfId="4868"/>
    <cellStyle name="40% - Ênfase4 16 4" xfId="1840"/>
    <cellStyle name="40% - Ênfase4 16 4 2" xfId="3876"/>
    <cellStyle name="40% - Ênfase4 16 4 3" xfId="5876"/>
    <cellStyle name="40% - Ênfase4 16 5" xfId="2339"/>
    <cellStyle name="40% - Ênfase4 16 6" xfId="4370"/>
    <cellStyle name="40% - Ênfase4 17" xfId="418"/>
    <cellStyle name="40% - Ênfase4 17 2" xfId="1492"/>
    <cellStyle name="40% - Ênfase4 17 2 2" xfId="3534"/>
    <cellStyle name="40% - Ênfase4 17 2 3" xfId="5558"/>
    <cellStyle name="40% - Ênfase4 17 3" xfId="982"/>
    <cellStyle name="40% - Ênfase4 17 3 2" xfId="3037"/>
    <cellStyle name="40% - Ênfase4 17 3 3" xfId="5062"/>
    <cellStyle name="40% - Ênfase4 17 4" xfId="2034"/>
    <cellStyle name="40% - Ênfase4 17 4 2" xfId="4070"/>
    <cellStyle name="40% - Ênfase4 17 4 3" xfId="6070"/>
    <cellStyle name="40% - Ênfase4 17 5" xfId="2534"/>
    <cellStyle name="40% - Ênfase4 17 6" xfId="4564"/>
    <cellStyle name="40% - Ênfase4 18" xfId="421"/>
    <cellStyle name="40% - Ênfase4 18 2" xfId="1494"/>
    <cellStyle name="40% - Ênfase4 18 2 2" xfId="3536"/>
    <cellStyle name="40% - Ênfase4 18 2 3" xfId="5560"/>
    <cellStyle name="40% - Ênfase4 18 3" xfId="984"/>
    <cellStyle name="40% - Ênfase4 18 3 2" xfId="3039"/>
    <cellStyle name="40% - Ênfase4 18 3 3" xfId="5064"/>
    <cellStyle name="40% - Ênfase4 18 4" xfId="2036"/>
    <cellStyle name="40% - Ênfase4 18 4 2" xfId="4072"/>
    <cellStyle name="40% - Ênfase4 18 4 3" xfId="6072"/>
    <cellStyle name="40% - Ênfase4 18 5" xfId="2536"/>
    <cellStyle name="40% - Ênfase4 18 6" xfId="4566"/>
    <cellStyle name="40% - Ênfase4 19" xfId="423"/>
    <cellStyle name="40% - Ênfase4 19 2" xfId="1496"/>
    <cellStyle name="40% - Ênfase4 19 2 2" xfId="3538"/>
    <cellStyle name="40% - Ênfase4 19 2 3" xfId="5562"/>
    <cellStyle name="40% - Ênfase4 19 3" xfId="986"/>
    <cellStyle name="40% - Ênfase4 19 3 2" xfId="3041"/>
    <cellStyle name="40% - Ênfase4 19 3 3" xfId="5066"/>
    <cellStyle name="40% - Ênfase4 19 4" xfId="2038"/>
    <cellStyle name="40% - Ênfase4 19 4 2" xfId="4074"/>
    <cellStyle name="40% - Ênfase4 19 4 3" xfId="6074"/>
    <cellStyle name="40% - Ênfase4 19 5" xfId="2538"/>
    <cellStyle name="40% - Ênfase4 19 6" xfId="4568"/>
    <cellStyle name="40% - Ênfase4 2" xfId="138"/>
    <cellStyle name="40% - Ênfase4 2 2" xfId="143"/>
    <cellStyle name="40% - Ênfase4 2 2 2" xfId="1239"/>
    <cellStyle name="40% - Ênfase4 2 2 2 2" xfId="3282"/>
    <cellStyle name="40% - Ênfase4 2 2 2 3" xfId="5307"/>
    <cellStyle name="40% - Ênfase4 2 2 3" xfId="730"/>
    <cellStyle name="40% - Ênfase4 2 2 3 2" xfId="2786"/>
    <cellStyle name="40% - Ênfase4 2 2 3 3" xfId="4811"/>
    <cellStyle name="40% - Ênfase4 2 2 4" xfId="1782"/>
    <cellStyle name="40% - Ênfase4 2 2 4 2" xfId="3819"/>
    <cellStyle name="40% - Ênfase4 2 2 4 3" xfId="5819"/>
    <cellStyle name="40% - Ênfase4 2 2 5" xfId="2282"/>
    <cellStyle name="40% - Ênfase4 2 2 6" xfId="4313"/>
    <cellStyle name="40% - Ênfase4 2 3" xfId="1234"/>
    <cellStyle name="40% - Ênfase4 2 3 2" xfId="3277"/>
    <cellStyle name="40% - Ênfase4 2 3 3" xfId="5302"/>
    <cellStyle name="40% - Ênfase4 2 4" xfId="725"/>
    <cellStyle name="40% - Ênfase4 2 4 2" xfId="2781"/>
    <cellStyle name="40% - Ênfase4 2 4 3" xfId="4806"/>
    <cellStyle name="40% - Ênfase4 2 5" xfId="1777"/>
    <cellStyle name="40% - Ênfase4 2 5 2" xfId="3814"/>
    <cellStyle name="40% - Ênfase4 2 5 3" xfId="5814"/>
    <cellStyle name="40% - Ênfase4 2 6" xfId="2277"/>
    <cellStyle name="40% - Ênfase4 2 7" xfId="4308"/>
    <cellStyle name="40% - Ênfase4 20" xfId="416"/>
    <cellStyle name="40% - Ênfase4 20 2" xfId="1490"/>
    <cellStyle name="40% - Ênfase4 20 2 2" xfId="3532"/>
    <cellStyle name="40% - Ênfase4 20 2 3" xfId="5556"/>
    <cellStyle name="40% - Ênfase4 20 3" xfId="980"/>
    <cellStyle name="40% - Ênfase4 20 3 2" xfId="3035"/>
    <cellStyle name="40% - Ênfase4 20 3 3" xfId="5060"/>
    <cellStyle name="40% - Ênfase4 20 4" xfId="2032"/>
    <cellStyle name="40% - Ênfase4 20 4 2" xfId="4068"/>
    <cellStyle name="40% - Ênfase4 20 4 3" xfId="6068"/>
    <cellStyle name="40% - Ênfase4 20 5" xfId="2532"/>
    <cellStyle name="40% - Ênfase4 20 6" xfId="4562"/>
    <cellStyle name="40% - Ênfase4 21" xfId="203"/>
    <cellStyle name="40% - Ênfase4 21 2" xfId="1298"/>
    <cellStyle name="40% - Ênfase4 21 2 2" xfId="3340"/>
    <cellStyle name="40% - Ênfase4 21 2 3" xfId="5365"/>
    <cellStyle name="40% - Ênfase4 21 3" xfId="789"/>
    <cellStyle name="40% - Ênfase4 21 3 2" xfId="2844"/>
    <cellStyle name="40% - Ênfase4 21 3 3" xfId="4869"/>
    <cellStyle name="40% - Ênfase4 21 4" xfId="1841"/>
    <cellStyle name="40% - Ênfase4 21 4 2" xfId="3877"/>
    <cellStyle name="40% - Ênfase4 21 4 3" xfId="5877"/>
    <cellStyle name="40% - Ênfase4 21 5" xfId="2340"/>
    <cellStyle name="40% - Ênfase4 21 6" xfId="4371"/>
    <cellStyle name="40% - Ênfase4 22" xfId="419"/>
    <cellStyle name="40% - Ênfase4 3" xfId="133"/>
    <cellStyle name="40% - Ênfase4 3 2" xfId="148"/>
    <cellStyle name="40% - Ênfase4 3 2 2" xfId="1244"/>
    <cellStyle name="40% - Ênfase4 3 2 2 2" xfId="3287"/>
    <cellStyle name="40% - Ênfase4 3 2 2 3" xfId="5312"/>
    <cellStyle name="40% - Ênfase4 3 2 3" xfId="735"/>
    <cellStyle name="40% - Ênfase4 3 2 3 2" xfId="2791"/>
    <cellStyle name="40% - Ênfase4 3 2 3 3" xfId="4816"/>
    <cellStyle name="40% - Ênfase4 3 2 4" xfId="1787"/>
    <cellStyle name="40% - Ênfase4 3 2 4 2" xfId="3824"/>
    <cellStyle name="40% - Ênfase4 3 2 4 3" xfId="5824"/>
    <cellStyle name="40% - Ênfase4 3 2 5" xfId="2287"/>
    <cellStyle name="40% - Ênfase4 3 2 6" xfId="4318"/>
    <cellStyle name="40% - Ênfase4 3 3" xfId="1229"/>
    <cellStyle name="40% - Ênfase4 3 3 2" xfId="3272"/>
    <cellStyle name="40% - Ênfase4 3 3 3" xfId="5297"/>
    <cellStyle name="40% - Ênfase4 3 4" xfId="720"/>
    <cellStyle name="40% - Ênfase4 3 4 2" xfId="2776"/>
    <cellStyle name="40% - Ênfase4 3 4 3" xfId="4801"/>
    <cellStyle name="40% - Ênfase4 3 5" xfId="1772"/>
    <cellStyle name="40% - Ênfase4 3 5 2" xfId="3809"/>
    <cellStyle name="40% - Ênfase4 3 5 3" xfId="5809"/>
    <cellStyle name="40% - Ênfase4 3 6" xfId="2272"/>
    <cellStyle name="40% - Ênfase4 3 7" xfId="4303"/>
    <cellStyle name="40% - Ênfase4 4" xfId="151"/>
    <cellStyle name="40% - Ênfase4 4 2" xfId="154"/>
    <cellStyle name="40% - Ênfase4 4 2 2" xfId="1250"/>
    <cellStyle name="40% - Ênfase4 4 2 2 2" xfId="3293"/>
    <cellStyle name="40% - Ênfase4 4 2 2 3" xfId="5318"/>
    <cellStyle name="40% - Ênfase4 4 2 3" xfId="741"/>
    <cellStyle name="40% - Ênfase4 4 2 3 2" xfId="2797"/>
    <cellStyle name="40% - Ênfase4 4 2 3 3" xfId="4822"/>
    <cellStyle name="40% - Ênfase4 4 2 4" xfId="1793"/>
    <cellStyle name="40% - Ênfase4 4 2 4 2" xfId="3830"/>
    <cellStyle name="40% - Ênfase4 4 2 4 3" xfId="5830"/>
    <cellStyle name="40% - Ênfase4 4 2 5" xfId="2293"/>
    <cellStyle name="40% - Ênfase4 4 2 6" xfId="4324"/>
    <cellStyle name="40% - Ênfase4 4 3" xfId="1247"/>
    <cellStyle name="40% - Ênfase4 4 3 2" xfId="3290"/>
    <cellStyle name="40% - Ênfase4 4 3 3" xfId="5315"/>
    <cellStyle name="40% - Ênfase4 4 4" xfId="738"/>
    <cellStyle name="40% - Ênfase4 4 4 2" xfId="2794"/>
    <cellStyle name="40% - Ênfase4 4 4 3" xfId="4819"/>
    <cellStyle name="40% - Ênfase4 4 5" xfId="1790"/>
    <cellStyle name="40% - Ênfase4 4 5 2" xfId="3827"/>
    <cellStyle name="40% - Ênfase4 4 5 3" xfId="5827"/>
    <cellStyle name="40% - Ênfase4 4 6" xfId="2290"/>
    <cellStyle name="40% - Ênfase4 4 7" xfId="4321"/>
    <cellStyle name="40% - Ênfase4 5" xfId="157"/>
    <cellStyle name="40% - Ênfase4 5 2" xfId="159"/>
    <cellStyle name="40% - Ênfase4 5 2 2" xfId="1255"/>
    <cellStyle name="40% - Ênfase4 5 2 2 2" xfId="3298"/>
    <cellStyle name="40% - Ênfase4 5 2 2 3" xfId="5323"/>
    <cellStyle name="40% - Ênfase4 5 2 3" xfId="746"/>
    <cellStyle name="40% - Ênfase4 5 2 3 2" xfId="2802"/>
    <cellStyle name="40% - Ênfase4 5 2 3 3" xfId="4827"/>
    <cellStyle name="40% - Ênfase4 5 2 4" xfId="1798"/>
    <cellStyle name="40% - Ênfase4 5 2 4 2" xfId="3835"/>
    <cellStyle name="40% - Ênfase4 5 2 4 3" xfId="5835"/>
    <cellStyle name="40% - Ênfase4 5 2 5" xfId="2298"/>
    <cellStyle name="40% - Ênfase4 5 2 6" xfId="4329"/>
    <cellStyle name="40% - Ênfase4 5 3" xfId="1253"/>
    <cellStyle name="40% - Ênfase4 5 3 2" xfId="3296"/>
    <cellStyle name="40% - Ênfase4 5 3 3" xfId="5321"/>
    <cellStyle name="40% - Ênfase4 5 4" xfId="744"/>
    <cellStyle name="40% - Ênfase4 5 4 2" xfId="2800"/>
    <cellStyle name="40% - Ênfase4 5 4 3" xfId="4825"/>
    <cellStyle name="40% - Ênfase4 5 5" xfId="1796"/>
    <cellStyle name="40% - Ênfase4 5 5 2" xfId="3833"/>
    <cellStyle name="40% - Ênfase4 5 5 3" xfId="5833"/>
    <cellStyle name="40% - Ênfase4 5 6" xfId="2296"/>
    <cellStyle name="40% - Ênfase4 5 7" xfId="4327"/>
    <cellStyle name="40% - Ênfase4 6" xfId="425"/>
    <cellStyle name="40% - Ênfase4 6 2" xfId="426"/>
    <cellStyle name="40% - Ênfase4 6 2 2" xfId="1498"/>
    <cellStyle name="40% - Ênfase4 6 2 2 2" xfId="3540"/>
    <cellStyle name="40% - Ênfase4 6 2 2 3" xfId="5564"/>
    <cellStyle name="40% - Ênfase4 6 2 3" xfId="988"/>
    <cellStyle name="40% - Ênfase4 6 2 3 2" xfId="3043"/>
    <cellStyle name="40% - Ênfase4 6 2 3 3" xfId="5068"/>
    <cellStyle name="40% - Ênfase4 6 2 4" xfId="2040"/>
    <cellStyle name="40% - Ênfase4 6 2 4 2" xfId="4076"/>
    <cellStyle name="40% - Ênfase4 6 2 4 3" xfId="6076"/>
    <cellStyle name="40% - Ênfase4 6 2 5" xfId="2540"/>
    <cellStyle name="40% - Ênfase4 6 2 6" xfId="4570"/>
    <cellStyle name="40% - Ênfase4 6 3" xfId="1497"/>
    <cellStyle name="40% - Ênfase4 6 3 2" xfId="3539"/>
    <cellStyle name="40% - Ênfase4 6 3 3" xfId="5563"/>
    <cellStyle name="40% - Ênfase4 6 4" xfId="987"/>
    <cellStyle name="40% - Ênfase4 6 4 2" xfId="3042"/>
    <cellStyle name="40% - Ênfase4 6 4 3" xfId="5067"/>
    <cellStyle name="40% - Ênfase4 6 5" xfId="2039"/>
    <cellStyle name="40% - Ênfase4 6 5 2" xfId="4075"/>
    <cellStyle name="40% - Ênfase4 6 5 3" xfId="6075"/>
    <cellStyle name="40% - Ênfase4 6 6" xfId="2539"/>
    <cellStyle name="40% - Ênfase4 6 7" xfId="4569"/>
    <cellStyle name="40% - Ênfase4 7" xfId="97"/>
    <cellStyle name="40% - Ênfase4 7 2" xfId="296"/>
    <cellStyle name="40% - Ênfase4 7 2 2" xfId="1384"/>
    <cellStyle name="40% - Ênfase4 7 2 2 2" xfId="3426"/>
    <cellStyle name="40% - Ênfase4 7 2 2 3" xfId="5451"/>
    <cellStyle name="40% - Ênfase4 7 2 3" xfId="875"/>
    <cellStyle name="40% - Ênfase4 7 2 3 2" xfId="2930"/>
    <cellStyle name="40% - Ênfase4 7 2 3 3" xfId="4955"/>
    <cellStyle name="40% - Ênfase4 7 2 4" xfId="1927"/>
    <cellStyle name="40% - Ênfase4 7 2 4 2" xfId="3963"/>
    <cellStyle name="40% - Ênfase4 7 2 4 3" xfId="5963"/>
    <cellStyle name="40% - Ênfase4 7 2 5" xfId="2426"/>
    <cellStyle name="40% - Ênfase4 7 2 6" xfId="4457"/>
    <cellStyle name="40% - Ênfase4 7 3" xfId="1195"/>
    <cellStyle name="40% - Ênfase4 7 3 2" xfId="3238"/>
    <cellStyle name="40% - Ênfase4 7 3 3" xfId="5263"/>
    <cellStyle name="40% - Ênfase4 7 4" xfId="685"/>
    <cellStyle name="40% - Ênfase4 7 4 2" xfId="2742"/>
    <cellStyle name="40% - Ênfase4 7 4 3" xfId="4767"/>
    <cellStyle name="40% - Ênfase4 7 5" xfId="1738"/>
    <cellStyle name="40% - Ênfase4 7 5 2" xfId="3775"/>
    <cellStyle name="40% - Ênfase4 7 5 3" xfId="5775"/>
    <cellStyle name="40% - Ênfase4 7 6" xfId="2238"/>
    <cellStyle name="40% - Ênfase4 7 7" xfId="4269"/>
    <cellStyle name="40% - Ênfase4 8" xfId="427"/>
    <cellStyle name="40% - Ênfase4 8 2" xfId="428"/>
    <cellStyle name="40% - Ênfase4 8 2 2" xfId="1500"/>
    <cellStyle name="40% - Ênfase4 8 2 2 2" xfId="3542"/>
    <cellStyle name="40% - Ênfase4 8 2 2 3" xfId="5566"/>
    <cellStyle name="40% - Ênfase4 8 2 3" xfId="990"/>
    <cellStyle name="40% - Ênfase4 8 2 3 2" xfId="3045"/>
    <cellStyle name="40% - Ênfase4 8 2 3 3" xfId="5070"/>
    <cellStyle name="40% - Ênfase4 8 2 4" xfId="2042"/>
    <cellStyle name="40% - Ênfase4 8 2 4 2" xfId="4078"/>
    <cellStyle name="40% - Ênfase4 8 2 4 3" xfId="6078"/>
    <cellStyle name="40% - Ênfase4 8 2 5" xfId="2542"/>
    <cellStyle name="40% - Ênfase4 8 2 6" xfId="4572"/>
    <cellStyle name="40% - Ênfase4 8 3" xfId="1499"/>
    <cellStyle name="40% - Ênfase4 8 3 2" xfId="3541"/>
    <cellStyle name="40% - Ênfase4 8 3 3" xfId="5565"/>
    <cellStyle name="40% - Ênfase4 8 4" xfId="989"/>
    <cellStyle name="40% - Ênfase4 8 4 2" xfId="3044"/>
    <cellStyle name="40% - Ênfase4 8 4 3" xfId="5069"/>
    <cellStyle name="40% - Ênfase4 8 5" xfId="2041"/>
    <cellStyle name="40% - Ênfase4 8 5 2" xfId="4077"/>
    <cellStyle name="40% - Ênfase4 8 5 3" xfId="6077"/>
    <cellStyle name="40% - Ênfase4 8 6" xfId="2541"/>
    <cellStyle name="40% - Ênfase4 8 7" xfId="4571"/>
    <cellStyle name="40% - Ênfase4 9" xfId="429"/>
    <cellStyle name="40% - Ênfase4 9 2" xfId="430"/>
    <cellStyle name="40% - Ênfase4 9 2 2" xfId="1502"/>
    <cellStyle name="40% - Ênfase4 9 2 2 2" xfId="3544"/>
    <cellStyle name="40% - Ênfase4 9 2 2 3" xfId="5568"/>
    <cellStyle name="40% - Ênfase4 9 2 3" xfId="992"/>
    <cellStyle name="40% - Ênfase4 9 2 3 2" xfId="3047"/>
    <cellStyle name="40% - Ênfase4 9 2 3 3" xfId="5072"/>
    <cellStyle name="40% - Ênfase4 9 2 4" xfId="2044"/>
    <cellStyle name="40% - Ênfase4 9 2 4 2" xfId="4080"/>
    <cellStyle name="40% - Ênfase4 9 2 4 3" xfId="6080"/>
    <cellStyle name="40% - Ênfase4 9 2 5" xfId="2544"/>
    <cellStyle name="40% - Ênfase4 9 2 6" xfId="4574"/>
    <cellStyle name="40% - Ênfase4 9 3" xfId="1501"/>
    <cellStyle name="40% - Ênfase4 9 3 2" xfId="3543"/>
    <cellStyle name="40% - Ênfase4 9 3 3" xfId="5567"/>
    <cellStyle name="40% - Ênfase4 9 4" xfId="991"/>
    <cellStyle name="40% - Ênfase4 9 4 2" xfId="3046"/>
    <cellStyle name="40% - Ênfase4 9 4 3" xfId="5071"/>
    <cellStyle name="40% - Ênfase4 9 5" xfId="2043"/>
    <cellStyle name="40% - Ênfase4 9 5 2" xfId="4079"/>
    <cellStyle name="40% - Ênfase4 9 5 3" xfId="6079"/>
    <cellStyle name="40% - Ênfase4 9 6" xfId="2543"/>
    <cellStyle name="40% - Ênfase4 9 7" xfId="4573"/>
    <cellStyle name="40% - Ênfase5 10" xfId="431"/>
    <cellStyle name="40% - Ênfase5 10 2" xfId="48"/>
    <cellStyle name="40% - Ênfase5 10 2 2" xfId="1148"/>
    <cellStyle name="40% - Ênfase5 10 2 2 2" xfId="3192"/>
    <cellStyle name="40% - Ênfase5 10 2 2 3" xfId="5217"/>
    <cellStyle name="40% - Ênfase5 10 2 3" xfId="639"/>
    <cellStyle name="40% - Ênfase5 10 2 3 2" xfId="2697"/>
    <cellStyle name="40% - Ênfase5 10 2 3 3" xfId="4722"/>
    <cellStyle name="40% - Ênfase5 10 2 4" xfId="1693"/>
    <cellStyle name="40% - Ênfase5 10 2 4 2" xfId="3730"/>
    <cellStyle name="40% - Ênfase5 10 2 4 3" xfId="5730"/>
    <cellStyle name="40% - Ênfase5 10 2 5" xfId="2193"/>
    <cellStyle name="40% - Ênfase5 10 2 6" xfId="4224"/>
    <cellStyle name="40% - Ênfase5 10 3" xfId="1503"/>
    <cellStyle name="40% - Ênfase5 10 3 2" xfId="3545"/>
    <cellStyle name="40% - Ênfase5 10 3 3" xfId="5569"/>
    <cellStyle name="40% - Ênfase5 10 4" xfId="993"/>
    <cellStyle name="40% - Ênfase5 10 4 2" xfId="3048"/>
    <cellStyle name="40% - Ênfase5 10 4 3" xfId="5073"/>
    <cellStyle name="40% - Ênfase5 10 5" xfId="2045"/>
    <cellStyle name="40% - Ênfase5 10 5 2" xfId="4081"/>
    <cellStyle name="40% - Ênfase5 10 5 3" xfId="6081"/>
    <cellStyle name="40% - Ênfase5 10 6" xfId="2545"/>
    <cellStyle name="40% - Ênfase5 10 7" xfId="4575"/>
    <cellStyle name="40% - Ênfase5 11" xfId="433"/>
    <cellStyle name="40% - Ênfase5 11 2" xfId="1504"/>
    <cellStyle name="40% - Ênfase5 11 2 2" xfId="3546"/>
    <cellStyle name="40% - Ênfase5 11 2 3" xfId="5570"/>
    <cellStyle name="40% - Ênfase5 11 3" xfId="994"/>
    <cellStyle name="40% - Ênfase5 11 3 2" xfId="3049"/>
    <cellStyle name="40% - Ênfase5 11 3 3" xfId="5074"/>
    <cellStyle name="40% - Ênfase5 11 4" xfId="2046"/>
    <cellStyle name="40% - Ênfase5 11 4 2" xfId="4082"/>
    <cellStyle name="40% - Ênfase5 11 4 3" xfId="6082"/>
    <cellStyle name="40% - Ênfase5 11 5" xfId="2546"/>
    <cellStyle name="40% - Ênfase5 11 6" xfId="4576"/>
    <cellStyle name="40% - Ênfase5 12" xfId="435"/>
    <cellStyle name="40% - Ênfase5 12 2" xfId="1505"/>
    <cellStyle name="40% - Ênfase5 12 2 2" xfId="3547"/>
    <cellStyle name="40% - Ênfase5 12 2 3" xfId="5571"/>
    <cellStyle name="40% - Ênfase5 12 3" xfId="995"/>
    <cellStyle name="40% - Ênfase5 12 3 2" xfId="3050"/>
    <cellStyle name="40% - Ênfase5 12 3 3" xfId="5075"/>
    <cellStyle name="40% - Ênfase5 12 4" xfId="2047"/>
    <cellStyle name="40% - Ênfase5 12 4 2" xfId="4083"/>
    <cellStyle name="40% - Ênfase5 12 4 3" xfId="6083"/>
    <cellStyle name="40% - Ênfase5 12 5" xfId="2547"/>
    <cellStyle name="40% - Ênfase5 12 6" xfId="4577"/>
    <cellStyle name="40% - Ênfase5 13" xfId="436"/>
    <cellStyle name="40% - Ênfase5 13 2" xfId="1506"/>
    <cellStyle name="40% - Ênfase5 13 2 2" xfId="3548"/>
    <cellStyle name="40% - Ênfase5 13 2 3" xfId="5572"/>
    <cellStyle name="40% - Ênfase5 13 3" xfId="996"/>
    <cellStyle name="40% - Ênfase5 13 3 2" xfId="3051"/>
    <cellStyle name="40% - Ênfase5 13 3 3" xfId="5076"/>
    <cellStyle name="40% - Ênfase5 13 4" xfId="2048"/>
    <cellStyle name="40% - Ênfase5 13 4 2" xfId="4084"/>
    <cellStyle name="40% - Ênfase5 13 4 3" xfId="6084"/>
    <cellStyle name="40% - Ênfase5 13 5" xfId="2548"/>
    <cellStyle name="40% - Ênfase5 13 6" xfId="4578"/>
    <cellStyle name="40% - Ênfase5 14" xfId="372"/>
    <cellStyle name="40% - Ênfase5 14 2" xfId="1454"/>
    <cellStyle name="40% - Ênfase5 14 2 2" xfId="3496"/>
    <cellStyle name="40% - Ênfase5 14 2 3" xfId="5520"/>
    <cellStyle name="40% - Ênfase5 14 3" xfId="944"/>
    <cellStyle name="40% - Ênfase5 14 3 2" xfId="2999"/>
    <cellStyle name="40% - Ênfase5 14 3 3" xfId="5024"/>
    <cellStyle name="40% - Ênfase5 14 4" xfId="1996"/>
    <cellStyle name="40% - Ênfase5 14 4 2" xfId="4032"/>
    <cellStyle name="40% - Ênfase5 14 4 3" xfId="6032"/>
    <cellStyle name="40% - Ênfase5 14 5" xfId="2496"/>
    <cellStyle name="40% - Ênfase5 14 6" xfId="4526"/>
    <cellStyle name="40% - Ênfase5 15" xfId="438"/>
    <cellStyle name="40% - Ênfase5 15 2" xfId="1507"/>
    <cellStyle name="40% - Ênfase5 15 2 2" xfId="3549"/>
    <cellStyle name="40% - Ênfase5 15 2 3" xfId="5573"/>
    <cellStyle name="40% - Ênfase5 15 3" xfId="997"/>
    <cellStyle name="40% - Ênfase5 15 3 2" xfId="3052"/>
    <cellStyle name="40% - Ênfase5 15 3 3" xfId="5077"/>
    <cellStyle name="40% - Ênfase5 15 4" xfId="2049"/>
    <cellStyle name="40% - Ênfase5 15 4 2" xfId="4085"/>
    <cellStyle name="40% - Ênfase5 15 4 3" xfId="6085"/>
    <cellStyle name="40% - Ênfase5 15 5" xfId="2549"/>
    <cellStyle name="40% - Ênfase5 15 6" xfId="4579"/>
    <cellStyle name="40% - Ênfase5 16" xfId="443"/>
    <cellStyle name="40% - Ênfase5 16 2" xfId="1512"/>
    <cellStyle name="40% - Ênfase5 16 2 2" xfId="3554"/>
    <cellStyle name="40% - Ênfase5 16 2 3" xfId="5577"/>
    <cellStyle name="40% - Ênfase5 16 3" xfId="1001"/>
    <cellStyle name="40% - Ênfase5 16 3 2" xfId="3056"/>
    <cellStyle name="40% - Ênfase5 16 3 3" xfId="5081"/>
    <cellStyle name="40% - Ênfase5 16 4" xfId="2053"/>
    <cellStyle name="40% - Ênfase5 16 4 2" xfId="4089"/>
    <cellStyle name="40% - Ênfase5 16 4 3" xfId="6089"/>
    <cellStyle name="40% - Ênfase5 16 5" xfId="2554"/>
    <cellStyle name="40% - Ênfase5 16 6" xfId="4583"/>
    <cellStyle name="40% - Ênfase5 17" xfId="276"/>
    <cellStyle name="40% - Ênfase5 17 2" xfId="1366"/>
    <cellStyle name="40% - Ênfase5 17 2 2" xfId="3408"/>
    <cellStyle name="40% - Ênfase5 17 2 3" xfId="5433"/>
    <cellStyle name="40% - Ênfase5 17 3" xfId="857"/>
    <cellStyle name="40% - Ênfase5 17 3 2" xfId="2912"/>
    <cellStyle name="40% - Ênfase5 17 3 3" xfId="4937"/>
    <cellStyle name="40% - Ênfase5 17 4" xfId="1909"/>
    <cellStyle name="40% - Ênfase5 17 4 2" xfId="3945"/>
    <cellStyle name="40% - Ênfase5 17 4 3" xfId="5945"/>
    <cellStyle name="40% - Ênfase5 17 5" xfId="2408"/>
    <cellStyle name="40% - Ênfase5 17 6" xfId="4439"/>
    <cellStyle name="40% - Ênfase5 18" xfId="445"/>
    <cellStyle name="40% - Ênfase5 18 2" xfId="1514"/>
    <cellStyle name="40% - Ênfase5 18 2 2" xfId="3556"/>
    <cellStyle name="40% - Ênfase5 18 2 3" xfId="5579"/>
    <cellStyle name="40% - Ênfase5 18 3" xfId="1003"/>
    <cellStyle name="40% - Ênfase5 18 3 2" xfId="3058"/>
    <cellStyle name="40% - Ênfase5 18 3 3" xfId="5083"/>
    <cellStyle name="40% - Ênfase5 18 4" xfId="2055"/>
    <cellStyle name="40% - Ênfase5 18 4 2" xfId="4091"/>
    <cellStyle name="40% - Ênfase5 18 4 3" xfId="6091"/>
    <cellStyle name="40% - Ênfase5 18 5" xfId="2556"/>
    <cellStyle name="40% - Ênfase5 18 6" xfId="4585"/>
    <cellStyle name="40% - Ênfase5 19" xfId="446"/>
    <cellStyle name="40% - Ênfase5 19 2" xfId="1515"/>
    <cellStyle name="40% - Ênfase5 19 2 2" xfId="3557"/>
    <cellStyle name="40% - Ênfase5 19 2 3" xfId="5580"/>
    <cellStyle name="40% - Ênfase5 19 3" xfId="1004"/>
    <cellStyle name="40% - Ênfase5 19 3 2" xfId="3059"/>
    <cellStyle name="40% - Ênfase5 19 3 3" xfId="5084"/>
    <cellStyle name="40% - Ênfase5 19 4" xfId="2056"/>
    <cellStyle name="40% - Ênfase5 19 4 2" xfId="4092"/>
    <cellStyle name="40% - Ênfase5 19 4 3" xfId="6092"/>
    <cellStyle name="40% - Ênfase5 19 5" xfId="2557"/>
    <cellStyle name="40% - Ênfase5 19 6" xfId="4586"/>
    <cellStyle name="40% - Ênfase5 2" xfId="192"/>
    <cellStyle name="40% - Ênfase5 2 2" xfId="194"/>
    <cellStyle name="40% - Ênfase5 2 2 2" xfId="1289"/>
    <cellStyle name="40% - Ênfase5 2 2 2 2" xfId="3331"/>
    <cellStyle name="40% - Ênfase5 2 2 2 3" xfId="5356"/>
    <cellStyle name="40% - Ênfase5 2 2 3" xfId="780"/>
    <cellStyle name="40% - Ênfase5 2 2 3 2" xfId="2835"/>
    <cellStyle name="40% - Ênfase5 2 2 3 3" xfId="4860"/>
    <cellStyle name="40% - Ênfase5 2 2 4" xfId="1832"/>
    <cellStyle name="40% - Ênfase5 2 2 4 2" xfId="3868"/>
    <cellStyle name="40% - Ênfase5 2 2 4 3" xfId="5868"/>
    <cellStyle name="40% - Ênfase5 2 2 5" xfId="2331"/>
    <cellStyle name="40% - Ênfase5 2 2 6" xfId="4362"/>
    <cellStyle name="40% - Ênfase5 2 3" xfId="1287"/>
    <cellStyle name="40% - Ênfase5 2 3 2" xfId="3329"/>
    <cellStyle name="40% - Ênfase5 2 3 3" xfId="5354"/>
    <cellStyle name="40% - Ênfase5 2 4" xfId="778"/>
    <cellStyle name="40% - Ênfase5 2 4 2" xfId="2833"/>
    <cellStyle name="40% - Ênfase5 2 4 3" xfId="4858"/>
    <cellStyle name="40% - Ênfase5 2 5" xfId="1830"/>
    <cellStyle name="40% - Ênfase5 2 5 2" xfId="3866"/>
    <cellStyle name="40% - Ênfase5 2 5 3" xfId="5866"/>
    <cellStyle name="40% - Ênfase5 2 6" xfId="2329"/>
    <cellStyle name="40% - Ênfase5 2 7" xfId="4360"/>
    <cellStyle name="40% - Ênfase5 20" xfId="439"/>
    <cellStyle name="40% - Ênfase5 20 2" xfId="1508"/>
    <cellStyle name="40% - Ênfase5 20 2 2" xfId="3550"/>
    <cellStyle name="40% - Ênfase5 20 2 3" xfId="5574"/>
    <cellStyle name="40% - Ênfase5 20 3" xfId="998"/>
    <cellStyle name="40% - Ênfase5 20 3 2" xfId="3053"/>
    <cellStyle name="40% - Ênfase5 20 3 3" xfId="5078"/>
    <cellStyle name="40% - Ênfase5 20 4" xfId="2050"/>
    <cellStyle name="40% - Ênfase5 20 4 2" xfId="4086"/>
    <cellStyle name="40% - Ênfase5 20 4 3" xfId="6086"/>
    <cellStyle name="40% - Ênfase5 20 5" xfId="2550"/>
    <cellStyle name="40% - Ênfase5 20 6" xfId="4580"/>
    <cellStyle name="40% - Ênfase5 21" xfId="444"/>
    <cellStyle name="40% - Ênfase5 21 2" xfId="1513"/>
    <cellStyle name="40% - Ênfase5 21 2 2" xfId="3555"/>
    <cellStyle name="40% - Ênfase5 21 2 3" xfId="5578"/>
    <cellStyle name="40% - Ênfase5 21 3" xfId="1002"/>
    <cellStyle name="40% - Ênfase5 21 3 2" xfId="3057"/>
    <cellStyle name="40% - Ênfase5 21 3 3" xfId="5082"/>
    <cellStyle name="40% - Ênfase5 21 4" xfId="2054"/>
    <cellStyle name="40% - Ênfase5 21 4 2" xfId="4090"/>
    <cellStyle name="40% - Ênfase5 21 4 3" xfId="6090"/>
    <cellStyle name="40% - Ênfase5 21 5" xfId="2555"/>
    <cellStyle name="40% - Ênfase5 21 6" xfId="4584"/>
    <cellStyle name="40% - Ênfase5 22" xfId="277"/>
    <cellStyle name="40% - Ênfase5 3" xfId="142"/>
    <cellStyle name="40% - Ênfase5 3 2" xfId="98"/>
    <cellStyle name="40% - Ênfase5 3 2 2" xfId="1196"/>
    <cellStyle name="40% - Ênfase5 3 2 2 2" xfId="3239"/>
    <cellStyle name="40% - Ênfase5 3 2 2 3" xfId="5264"/>
    <cellStyle name="40% - Ênfase5 3 2 3" xfId="686"/>
    <cellStyle name="40% - Ênfase5 3 2 3 2" xfId="2743"/>
    <cellStyle name="40% - Ênfase5 3 2 3 3" xfId="4768"/>
    <cellStyle name="40% - Ênfase5 3 2 4" xfId="1739"/>
    <cellStyle name="40% - Ênfase5 3 2 4 2" xfId="3776"/>
    <cellStyle name="40% - Ênfase5 3 2 4 3" xfId="5776"/>
    <cellStyle name="40% - Ênfase5 3 2 5" xfId="2239"/>
    <cellStyle name="40% - Ênfase5 3 2 6" xfId="4270"/>
    <cellStyle name="40% - Ênfase5 3 3" xfId="1238"/>
    <cellStyle name="40% - Ênfase5 3 3 2" xfId="3281"/>
    <cellStyle name="40% - Ênfase5 3 3 3" xfId="5306"/>
    <cellStyle name="40% - Ênfase5 3 4" xfId="729"/>
    <cellStyle name="40% - Ênfase5 3 4 2" xfId="2785"/>
    <cellStyle name="40% - Ênfase5 3 4 3" xfId="4810"/>
    <cellStyle name="40% - Ênfase5 3 5" xfId="1781"/>
    <cellStyle name="40% - Ênfase5 3 5 2" xfId="3818"/>
    <cellStyle name="40% - Ênfase5 3 5 3" xfId="5818"/>
    <cellStyle name="40% - Ênfase5 3 6" xfId="2281"/>
    <cellStyle name="40% - Ênfase5 3 7" xfId="4312"/>
    <cellStyle name="40% - Ênfase5 4" xfId="196"/>
    <cellStyle name="40% - Ênfase5 4 2" xfId="200"/>
    <cellStyle name="40% - Ênfase5 4 2 2" xfId="1295"/>
    <cellStyle name="40% - Ênfase5 4 2 2 2" xfId="3337"/>
    <cellStyle name="40% - Ênfase5 4 2 2 3" xfId="5362"/>
    <cellStyle name="40% - Ênfase5 4 2 3" xfId="786"/>
    <cellStyle name="40% - Ênfase5 4 2 3 2" xfId="2841"/>
    <cellStyle name="40% - Ênfase5 4 2 3 3" xfId="4866"/>
    <cellStyle name="40% - Ênfase5 4 2 4" xfId="1838"/>
    <cellStyle name="40% - Ênfase5 4 2 4 2" xfId="3874"/>
    <cellStyle name="40% - Ênfase5 4 2 4 3" xfId="5874"/>
    <cellStyle name="40% - Ênfase5 4 2 5" xfId="2337"/>
    <cellStyle name="40% - Ênfase5 4 2 6" xfId="4368"/>
    <cellStyle name="40% - Ênfase5 4 3" xfId="1291"/>
    <cellStyle name="40% - Ênfase5 4 3 2" xfId="3333"/>
    <cellStyle name="40% - Ênfase5 4 3 3" xfId="5358"/>
    <cellStyle name="40% - Ênfase5 4 4" xfId="782"/>
    <cellStyle name="40% - Ênfase5 4 4 2" xfId="2837"/>
    <cellStyle name="40% - Ênfase5 4 4 3" xfId="4862"/>
    <cellStyle name="40% - Ênfase5 4 5" xfId="1834"/>
    <cellStyle name="40% - Ênfase5 4 5 2" xfId="3870"/>
    <cellStyle name="40% - Ênfase5 4 5 3" xfId="5870"/>
    <cellStyle name="40% - Ênfase5 4 6" xfId="2333"/>
    <cellStyle name="40% - Ênfase5 4 7" xfId="4364"/>
    <cellStyle name="40% - Ênfase5 5" xfId="204"/>
    <cellStyle name="40% - Ênfase5 5 2" xfId="27"/>
    <cellStyle name="40% - Ênfase5 5 2 2" xfId="1130"/>
    <cellStyle name="40% - Ênfase5 5 2 2 2" xfId="3174"/>
    <cellStyle name="40% - Ênfase5 5 2 2 3" xfId="5199"/>
    <cellStyle name="40% - Ênfase5 5 2 3" xfId="622"/>
    <cellStyle name="40% - Ênfase5 5 2 3 2" xfId="2680"/>
    <cellStyle name="40% - Ênfase5 5 2 3 3" xfId="4705"/>
    <cellStyle name="40% - Ênfase5 5 2 4" xfId="1676"/>
    <cellStyle name="40% - Ênfase5 5 2 4 2" xfId="3713"/>
    <cellStyle name="40% - Ênfase5 5 2 4 3" xfId="5713"/>
    <cellStyle name="40% - Ênfase5 5 2 5" xfId="2176"/>
    <cellStyle name="40% - Ênfase5 5 2 6" xfId="4207"/>
    <cellStyle name="40% - Ênfase5 5 3" xfId="1299"/>
    <cellStyle name="40% - Ênfase5 5 3 2" xfId="3341"/>
    <cellStyle name="40% - Ênfase5 5 3 3" xfId="5366"/>
    <cellStyle name="40% - Ênfase5 5 4" xfId="790"/>
    <cellStyle name="40% - Ênfase5 5 4 2" xfId="2845"/>
    <cellStyle name="40% - Ênfase5 5 4 3" xfId="4870"/>
    <cellStyle name="40% - Ênfase5 5 5" xfId="1842"/>
    <cellStyle name="40% - Ênfase5 5 5 2" xfId="3878"/>
    <cellStyle name="40% - Ênfase5 5 5 3" xfId="5878"/>
    <cellStyle name="40% - Ênfase5 5 6" xfId="2341"/>
    <cellStyle name="40% - Ênfase5 5 7" xfId="4372"/>
    <cellStyle name="40% - Ênfase5 6" xfId="257"/>
    <cellStyle name="40% - Ênfase5 6 2" xfId="447"/>
    <cellStyle name="40% - Ênfase5 6 2 2" xfId="1516"/>
    <cellStyle name="40% - Ênfase5 6 2 2 2" xfId="3558"/>
    <cellStyle name="40% - Ênfase5 6 2 2 3" xfId="5581"/>
    <cellStyle name="40% - Ênfase5 6 2 3" xfId="1005"/>
    <cellStyle name="40% - Ênfase5 6 2 3 2" xfId="3060"/>
    <cellStyle name="40% - Ênfase5 6 2 3 3" xfId="5085"/>
    <cellStyle name="40% - Ênfase5 6 2 4" xfId="2057"/>
    <cellStyle name="40% - Ênfase5 6 2 4 2" xfId="4093"/>
    <cellStyle name="40% - Ênfase5 6 2 4 3" xfId="6093"/>
    <cellStyle name="40% - Ênfase5 6 2 5" xfId="2558"/>
    <cellStyle name="40% - Ênfase5 6 2 6" xfId="4587"/>
    <cellStyle name="40% - Ênfase5 6 3" xfId="1347"/>
    <cellStyle name="40% - Ênfase5 6 3 2" xfId="3389"/>
    <cellStyle name="40% - Ênfase5 6 3 3" xfId="5414"/>
    <cellStyle name="40% - Ênfase5 6 4" xfId="838"/>
    <cellStyle name="40% - Ênfase5 6 4 2" xfId="2893"/>
    <cellStyle name="40% - Ênfase5 6 4 3" xfId="4918"/>
    <cellStyle name="40% - Ênfase5 6 5" xfId="1890"/>
    <cellStyle name="40% - Ênfase5 6 5 2" xfId="3926"/>
    <cellStyle name="40% - Ênfase5 6 5 3" xfId="5926"/>
    <cellStyle name="40% - Ênfase5 6 6" xfId="2389"/>
    <cellStyle name="40% - Ênfase5 6 7" xfId="4420"/>
    <cellStyle name="40% - Ênfase5 7" xfId="259"/>
    <cellStyle name="40% - Ênfase5 7 2" xfId="448"/>
    <cellStyle name="40% - Ênfase5 7 2 2" xfId="1517"/>
    <cellStyle name="40% - Ênfase5 7 2 2 2" xfId="3559"/>
    <cellStyle name="40% - Ênfase5 7 2 2 3" xfId="5582"/>
    <cellStyle name="40% - Ênfase5 7 2 3" xfId="1006"/>
    <cellStyle name="40% - Ênfase5 7 2 3 2" xfId="3061"/>
    <cellStyle name="40% - Ênfase5 7 2 3 3" xfId="5086"/>
    <cellStyle name="40% - Ênfase5 7 2 4" xfId="2058"/>
    <cellStyle name="40% - Ênfase5 7 2 4 2" xfId="4094"/>
    <cellStyle name="40% - Ênfase5 7 2 4 3" xfId="6094"/>
    <cellStyle name="40% - Ênfase5 7 2 5" xfId="2559"/>
    <cellStyle name="40% - Ênfase5 7 2 6" xfId="4588"/>
    <cellStyle name="40% - Ênfase5 7 3" xfId="1349"/>
    <cellStyle name="40% - Ênfase5 7 3 2" xfId="3391"/>
    <cellStyle name="40% - Ênfase5 7 3 3" xfId="5416"/>
    <cellStyle name="40% - Ênfase5 7 4" xfId="840"/>
    <cellStyle name="40% - Ênfase5 7 4 2" xfId="2895"/>
    <cellStyle name="40% - Ênfase5 7 4 3" xfId="4920"/>
    <cellStyle name="40% - Ênfase5 7 5" xfId="1892"/>
    <cellStyle name="40% - Ênfase5 7 5 2" xfId="3928"/>
    <cellStyle name="40% - Ênfase5 7 5 3" xfId="5928"/>
    <cellStyle name="40% - Ênfase5 7 6" xfId="2391"/>
    <cellStyle name="40% - Ênfase5 7 7" xfId="4422"/>
    <cellStyle name="40% - Ênfase5 8" xfId="261"/>
    <cellStyle name="40% - Ênfase5 8 2" xfId="166"/>
    <cellStyle name="40% - Ênfase5 8 2 2" xfId="1262"/>
    <cellStyle name="40% - Ênfase5 8 2 2 2" xfId="3305"/>
    <cellStyle name="40% - Ênfase5 8 2 2 3" xfId="5330"/>
    <cellStyle name="40% - Ênfase5 8 2 3" xfId="753"/>
    <cellStyle name="40% - Ênfase5 8 2 3 2" xfId="2809"/>
    <cellStyle name="40% - Ênfase5 8 2 3 3" xfId="4834"/>
    <cellStyle name="40% - Ênfase5 8 2 4" xfId="1805"/>
    <cellStyle name="40% - Ênfase5 8 2 4 2" xfId="3842"/>
    <cellStyle name="40% - Ênfase5 8 2 4 3" xfId="5842"/>
    <cellStyle name="40% - Ênfase5 8 2 5" xfId="2305"/>
    <cellStyle name="40% - Ênfase5 8 2 6" xfId="4336"/>
    <cellStyle name="40% - Ênfase5 8 3" xfId="1351"/>
    <cellStyle name="40% - Ênfase5 8 3 2" xfId="3393"/>
    <cellStyle name="40% - Ênfase5 8 3 3" xfId="5418"/>
    <cellStyle name="40% - Ênfase5 8 4" xfId="842"/>
    <cellStyle name="40% - Ênfase5 8 4 2" xfId="2897"/>
    <cellStyle name="40% - Ênfase5 8 4 3" xfId="4922"/>
    <cellStyle name="40% - Ênfase5 8 5" xfId="1894"/>
    <cellStyle name="40% - Ênfase5 8 5 2" xfId="3930"/>
    <cellStyle name="40% - Ênfase5 8 5 3" xfId="5930"/>
    <cellStyle name="40% - Ênfase5 8 6" xfId="2393"/>
    <cellStyle name="40% - Ênfase5 8 7" xfId="4424"/>
    <cellStyle name="40% - Ênfase5 9" xfId="264"/>
    <cellStyle name="40% - Ênfase5 9 2" xfId="442"/>
    <cellStyle name="40% - Ênfase5 9 2 2" xfId="1511"/>
    <cellStyle name="40% - Ênfase5 9 2 2 2" xfId="3553"/>
    <cellStyle name="40% - Ênfase5 9 2 2 3" xfId="5576"/>
    <cellStyle name="40% - Ênfase5 9 2 3" xfId="1000"/>
    <cellStyle name="40% - Ênfase5 9 2 3 2" xfId="3055"/>
    <cellStyle name="40% - Ênfase5 9 2 3 3" xfId="5080"/>
    <cellStyle name="40% - Ênfase5 9 2 4" xfId="2052"/>
    <cellStyle name="40% - Ênfase5 9 2 4 2" xfId="4088"/>
    <cellStyle name="40% - Ênfase5 9 2 4 3" xfId="6088"/>
    <cellStyle name="40% - Ênfase5 9 2 5" xfId="2553"/>
    <cellStyle name="40% - Ênfase5 9 2 6" xfId="4582"/>
    <cellStyle name="40% - Ênfase5 9 3" xfId="1354"/>
    <cellStyle name="40% - Ênfase5 9 3 2" xfId="3396"/>
    <cellStyle name="40% - Ênfase5 9 3 3" xfId="5421"/>
    <cellStyle name="40% - Ênfase5 9 4" xfId="845"/>
    <cellStyle name="40% - Ênfase5 9 4 2" xfId="2900"/>
    <cellStyle name="40% - Ênfase5 9 4 3" xfId="4925"/>
    <cellStyle name="40% - Ênfase5 9 5" xfId="1897"/>
    <cellStyle name="40% - Ênfase5 9 5 2" xfId="3933"/>
    <cellStyle name="40% - Ênfase5 9 5 3" xfId="5933"/>
    <cellStyle name="40% - Ênfase5 9 6" xfId="2396"/>
    <cellStyle name="40% - Ênfase5 9 7" xfId="4427"/>
    <cellStyle name="40% - Ênfase6 10" xfId="449"/>
    <cellStyle name="40% - Ênfase6 10 2" xfId="313"/>
    <cellStyle name="40% - Ênfase6 10 2 2" xfId="1400"/>
    <cellStyle name="40% - Ênfase6 10 2 2 2" xfId="3442"/>
    <cellStyle name="40% - Ênfase6 10 2 2 3" xfId="5467"/>
    <cellStyle name="40% - Ênfase6 10 2 3" xfId="891"/>
    <cellStyle name="40% - Ênfase6 10 2 3 2" xfId="2946"/>
    <cellStyle name="40% - Ênfase6 10 2 3 3" xfId="4971"/>
    <cellStyle name="40% - Ênfase6 10 2 4" xfId="1943"/>
    <cellStyle name="40% - Ênfase6 10 2 4 2" xfId="3979"/>
    <cellStyle name="40% - Ênfase6 10 2 4 3" xfId="5979"/>
    <cellStyle name="40% - Ênfase6 10 2 5" xfId="2442"/>
    <cellStyle name="40% - Ênfase6 10 2 6" xfId="4473"/>
    <cellStyle name="40% - Ênfase6 10 3" xfId="1518"/>
    <cellStyle name="40% - Ênfase6 10 3 2" xfId="3560"/>
    <cellStyle name="40% - Ênfase6 10 3 3" xfId="5583"/>
    <cellStyle name="40% - Ênfase6 10 4" xfId="1007"/>
    <cellStyle name="40% - Ênfase6 10 4 2" xfId="3062"/>
    <cellStyle name="40% - Ênfase6 10 4 3" xfId="5087"/>
    <cellStyle name="40% - Ênfase6 10 5" xfId="2059"/>
    <cellStyle name="40% - Ênfase6 10 5 2" xfId="4095"/>
    <cellStyle name="40% - Ênfase6 10 5 3" xfId="6095"/>
    <cellStyle name="40% - Ênfase6 10 6" xfId="2560"/>
    <cellStyle name="40% - Ênfase6 10 7" xfId="4589"/>
    <cellStyle name="40% - Ênfase6 11" xfId="450"/>
    <cellStyle name="40% - Ênfase6 11 2" xfId="1519"/>
    <cellStyle name="40% - Ênfase6 11 2 2" xfId="3561"/>
    <cellStyle name="40% - Ênfase6 11 2 3" xfId="5584"/>
    <cellStyle name="40% - Ênfase6 11 3" xfId="1008"/>
    <cellStyle name="40% - Ênfase6 11 3 2" xfId="3063"/>
    <cellStyle name="40% - Ênfase6 11 3 3" xfId="5088"/>
    <cellStyle name="40% - Ênfase6 11 4" xfId="2060"/>
    <cellStyle name="40% - Ênfase6 11 4 2" xfId="4096"/>
    <cellStyle name="40% - Ênfase6 11 4 3" xfId="6096"/>
    <cellStyle name="40% - Ênfase6 11 5" xfId="2561"/>
    <cellStyle name="40% - Ênfase6 11 6" xfId="4590"/>
    <cellStyle name="40% - Ênfase6 12" xfId="451"/>
    <cellStyle name="40% - Ênfase6 12 2" xfId="1520"/>
    <cellStyle name="40% - Ênfase6 12 2 2" xfId="3562"/>
    <cellStyle name="40% - Ênfase6 12 2 3" xfId="5585"/>
    <cellStyle name="40% - Ênfase6 12 3" xfId="1009"/>
    <cellStyle name="40% - Ênfase6 12 3 2" xfId="3064"/>
    <cellStyle name="40% - Ênfase6 12 3 3" xfId="5089"/>
    <cellStyle name="40% - Ênfase6 12 4" xfId="2061"/>
    <cellStyle name="40% - Ênfase6 12 4 2" xfId="4097"/>
    <cellStyle name="40% - Ênfase6 12 4 3" xfId="6097"/>
    <cellStyle name="40% - Ênfase6 12 5" xfId="2562"/>
    <cellStyle name="40% - Ênfase6 12 6" xfId="4591"/>
    <cellStyle name="40% - Ênfase6 13" xfId="452"/>
    <cellStyle name="40% - Ênfase6 13 2" xfId="1521"/>
    <cellStyle name="40% - Ênfase6 13 2 2" xfId="3563"/>
    <cellStyle name="40% - Ênfase6 13 2 3" xfId="5586"/>
    <cellStyle name="40% - Ênfase6 13 3" xfId="1010"/>
    <cellStyle name="40% - Ênfase6 13 3 2" xfId="3065"/>
    <cellStyle name="40% - Ênfase6 13 3 3" xfId="5090"/>
    <cellStyle name="40% - Ênfase6 13 4" xfId="2062"/>
    <cellStyle name="40% - Ênfase6 13 4 2" xfId="4098"/>
    <cellStyle name="40% - Ênfase6 13 4 3" xfId="6098"/>
    <cellStyle name="40% - Ênfase6 13 5" xfId="2563"/>
    <cellStyle name="40% - Ênfase6 13 6" xfId="4592"/>
    <cellStyle name="40% - Ênfase6 14" xfId="338"/>
    <cellStyle name="40% - Ênfase6 14 2" xfId="1423"/>
    <cellStyle name="40% - Ênfase6 14 2 2" xfId="3465"/>
    <cellStyle name="40% - Ênfase6 14 2 3" xfId="5489"/>
    <cellStyle name="40% - Ênfase6 14 3" xfId="913"/>
    <cellStyle name="40% - Ênfase6 14 3 2" xfId="2968"/>
    <cellStyle name="40% - Ênfase6 14 3 3" xfId="4993"/>
    <cellStyle name="40% - Ênfase6 14 4" xfId="1965"/>
    <cellStyle name="40% - Ênfase6 14 4 2" xfId="4001"/>
    <cellStyle name="40% - Ênfase6 14 4 3" xfId="6001"/>
    <cellStyle name="40% - Ênfase6 14 5" xfId="2465"/>
    <cellStyle name="40% - Ênfase6 14 6" xfId="4495"/>
    <cellStyle name="40% - Ênfase6 15" xfId="116"/>
    <cellStyle name="40% - Ênfase6 15 2" xfId="1213"/>
    <cellStyle name="40% - Ênfase6 15 2 2" xfId="3256"/>
    <cellStyle name="40% - Ênfase6 15 2 3" xfId="5281"/>
    <cellStyle name="40% - Ênfase6 15 3" xfId="703"/>
    <cellStyle name="40% - Ênfase6 15 3 2" xfId="2760"/>
    <cellStyle name="40% - Ênfase6 15 3 3" xfId="4785"/>
    <cellStyle name="40% - Ênfase6 15 4" xfId="1756"/>
    <cellStyle name="40% - Ênfase6 15 4 2" xfId="3793"/>
    <cellStyle name="40% - Ênfase6 15 4 3" xfId="5793"/>
    <cellStyle name="40% - Ênfase6 15 5" xfId="2256"/>
    <cellStyle name="40% - Ênfase6 15 6" xfId="4287"/>
    <cellStyle name="40% - Ênfase6 16" xfId="343"/>
    <cellStyle name="40% - Ênfase6 16 2" xfId="1428"/>
    <cellStyle name="40% - Ênfase6 16 2 2" xfId="3470"/>
    <cellStyle name="40% - Ênfase6 16 2 3" xfId="5494"/>
    <cellStyle name="40% - Ênfase6 16 3" xfId="918"/>
    <cellStyle name="40% - Ênfase6 16 3 2" xfId="2973"/>
    <cellStyle name="40% - Ênfase6 16 3 3" xfId="4998"/>
    <cellStyle name="40% - Ênfase6 16 4" xfId="1970"/>
    <cellStyle name="40% - Ênfase6 16 4 2" xfId="4006"/>
    <cellStyle name="40% - Ênfase6 16 4 3" xfId="6006"/>
    <cellStyle name="40% - Ênfase6 16 5" xfId="2470"/>
    <cellStyle name="40% - Ênfase6 16 6" xfId="4500"/>
    <cellStyle name="40% - Ênfase6 17" xfId="292"/>
    <cellStyle name="40% - Ênfase6 17 2" xfId="1381"/>
    <cellStyle name="40% - Ênfase6 17 2 2" xfId="3423"/>
    <cellStyle name="40% - Ênfase6 17 2 3" xfId="5448"/>
    <cellStyle name="40% - Ênfase6 17 3" xfId="872"/>
    <cellStyle name="40% - Ênfase6 17 3 2" xfId="2927"/>
    <cellStyle name="40% - Ênfase6 17 3 3" xfId="4952"/>
    <cellStyle name="40% - Ênfase6 17 4" xfId="1924"/>
    <cellStyle name="40% - Ênfase6 17 4 2" xfId="3960"/>
    <cellStyle name="40% - Ênfase6 17 4 3" xfId="5960"/>
    <cellStyle name="40% - Ênfase6 17 5" xfId="2423"/>
    <cellStyle name="40% - Ênfase6 17 6" xfId="4454"/>
    <cellStyle name="40% - Ênfase6 18" xfId="349"/>
    <cellStyle name="40% - Ênfase6 18 2" xfId="1433"/>
    <cellStyle name="40% - Ênfase6 18 2 2" xfId="3475"/>
    <cellStyle name="40% - Ênfase6 18 2 3" xfId="5499"/>
    <cellStyle name="40% - Ênfase6 18 3" xfId="923"/>
    <cellStyle name="40% - Ênfase6 18 3 2" xfId="2978"/>
    <cellStyle name="40% - Ênfase6 18 3 3" xfId="5003"/>
    <cellStyle name="40% - Ênfase6 18 4" xfId="1975"/>
    <cellStyle name="40% - Ênfase6 18 4 2" xfId="4011"/>
    <cellStyle name="40% - Ênfase6 18 4 3" xfId="6011"/>
    <cellStyle name="40% - Ênfase6 18 5" xfId="2475"/>
    <cellStyle name="40% - Ênfase6 18 6" xfId="4505"/>
    <cellStyle name="40% - Ênfase6 19" xfId="353"/>
    <cellStyle name="40% - Ênfase6 19 2" xfId="1436"/>
    <cellStyle name="40% - Ênfase6 19 2 2" xfId="3478"/>
    <cellStyle name="40% - Ênfase6 19 2 3" xfId="5502"/>
    <cellStyle name="40% - Ênfase6 19 3" xfId="926"/>
    <cellStyle name="40% - Ênfase6 19 3 2" xfId="2981"/>
    <cellStyle name="40% - Ênfase6 19 3 3" xfId="5006"/>
    <cellStyle name="40% - Ênfase6 19 4" xfId="1978"/>
    <cellStyle name="40% - Ênfase6 19 4 2" xfId="4014"/>
    <cellStyle name="40% - Ênfase6 19 4 3" xfId="6014"/>
    <cellStyle name="40% - Ênfase6 19 5" xfId="2478"/>
    <cellStyle name="40% - Ênfase6 19 6" xfId="4508"/>
    <cellStyle name="40% - Ênfase6 2" xfId="241"/>
    <cellStyle name="40% - Ênfase6 2 2" xfId="243"/>
    <cellStyle name="40% - Ênfase6 2 2 2" xfId="1333"/>
    <cellStyle name="40% - Ênfase6 2 2 2 2" xfId="3375"/>
    <cellStyle name="40% - Ênfase6 2 2 2 3" xfId="5400"/>
    <cellStyle name="40% - Ênfase6 2 2 3" xfId="824"/>
    <cellStyle name="40% - Ênfase6 2 2 3 2" xfId="2879"/>
    <cellStyle name="40% - Ênfase6 2 2 3 3" xfId="4904"/>
    <cellStyle name="40% - Ênfase6 2 2 4" xfId="1876"/>
    <cellStyle name="40% - Ênfase6 2 2 4 2" xfId="3912"/>
    <cellStyle name="40% - Ênfase6 2 2 4 3" xfId="5912"/>
    <cellStyle name="40% - Ênfase6 2 2 5" xfId="2375"/>
    <cellStyle name="40% - Ênfase6 2 2 6" xfId="4406"/>
    <cellStyle name="40% - Ênfase6 2 3" xfId="1331"/>
    <cellStyle name="40% - Ênfase6 2 3 2" xfId="3373"/>
    <cellStyle name="40% - Ênfase6 2 3 3" xfId="5398"/>
    <cellStyle name="40% - Ênfase6 2 4" xfId="822"/>
    <cellStyle name="40% - Ênfase6 2 4 2" xfId="2877"/>
    <cellStyle name="40% - Ênfase6 2 4 3" xfId="4902"/>
    <cellStyle name="40% - Ênfase6 2 5" xfId="1874"/>
    <cellStyle name="40% - Ênfase6 2 5 2" xfId="3910"/>
    <cellStyle name="40% - Ênfase6 2 5 3" xfId="5910"/>
    <cellStyle name="40% - Ênfase6 2 6" xfId="2373"/>
    <cellStyle name="40% - Ênfase6 2 7" xfId="4404"/>
    <cellStyle name="40% - Ênfase6 20" xfId="117"/>
    <cellStyle name="40% - Ênfase6 20 2" xfId="1214"/>
    <cellStyle name="40% - Ênfase6 20 2 2" xfId="3257"/>
    <cellStyle name="40% - Ênfase6 20 2 3" xfId="5282"/>
    <cellStyle name="40% - Ênfase6 20 3" xfId="704"/>
    <cellStyle name="40% - Ênfase6 20 3 2" xfId="2761"/>
    <cellStyle name="40% - Ênfase6 20 3 3" xfId="4786"/>
    <cellStyle name="40% - Ênfase6 20 4" xfId="1757"/>
    <cellStyle name="40% - Ênfase6 20 4 2" xfId="3794"/>
    <cellStyle name="40% - Ênfase6 20 4 3" xfId="5794"/>
    <cellStyle name="40% - Ênfase6 20 5" xfId="2257"/>
    <cellStyle name="40% - Ênfase6 20 6" xfId="4288"/>
    <cellStyle name="40% - Ênfase6 21" xfId="344"/>
    <cellStyle name="40% - Ênfase6 21 2" xfId="1429"/>
    <cellStyle name="40% - Ênfase6 21 2 2" xfId="3471"/>
    <cellStyle name="40% - Ênfase6 21 2 3" xfId="5495"/>
    <cellStyle name="40% - Ênfase6 21 3" xfId="919"/>
    <cellStyle name="40% - Ênfase6 21 3 2" xfId="2974"/>
    <cellStyle name="40% - Ênfase6 21 3 3" xfId="4999"/>
    <cellStyle name="40% - Ênfase6 21 4" xfId="1971"/>
    <cellStyle name="40% - Ênfase6 21 4 2" xfId="4007"/>
    <cellStyle name="40% - Ênfase6 21 4 3" xfId="6007"/>
    <cellStyle name="40% - Ênfase6 21 5" xfId="2471"/>
    <cellStyle name="40% - Ênfase6 21 6" xfId="4501"/>
    <cellStyle name="40% - Ênfase6 22" xfId="293"/>
    <cellStyle name="40% - Ênfase6 3" xfId="147"/>
    <cellStyle name="40% - Ênfase6 3 2" xfId="245"/>
    <cellStyle name="40% - Ênfase6 3 2 2" xfId="1335"/>
    <cellStyle name="40% - Ênfase6 3 2 2 2" xfId="3377"/>
    <cellStyle name="40% - Ênfase6 3 2 2 3" xfId="5402"/>
    <cellStyle name="40% - Ênfase6 3 2 3" xfId="826"/>
    <cellStyle name="40% - Ênfase6 3 2 3 2" xfId="2881"/>
    <cellStyle name="40% - Ênfase6 3 2 3 3" xfId="4906"/>
    <cellStyle name="40% - Ênfase6 3 2 4" xfId="1878"/>
    <cellStyle name="40% - Ênfase6 3 2 4 2" xfId="3914"/>
    <cellStyle name="40% - Ênfase6 3 2 4 3" xfId="5914"/>
    <cellStyle name="40% - Ênfase6 3 2 5" xfId="2377"/>
    <cellStyle name="40% - Ênfase6 3 2 6" xfId="4408"/>
    <cellStyle name="40% - Ênfase6 3 3" xfId="1243"/>
    <cellStyle name="40% - Ênfase6 3 3 2" xfId="3286"/>
    <cellStyle name="40% - Ênfase6 3 3 3" xfId="5311"/>
    <cellStyle name="40% - Ênfase6 3 4" xfId="734"/>
    <cellStyle name="40% - Ênfase6 3 4 2" xfId="2790"/>
    <cellStyle name="40% - Ênfase6 3 4 3" xfId="4815"/>
    <cellStyle name="40% - Ênfase6 3 5" xfId="1786"/>
    <cellStyle name="40% - Ênfase6 3 5 2" xfId="3823"/>
    <cellStyle name="40% - Ênfase6 3 5 3" xfId="5823"/>
    <cellStyle name="40% - Ênfase6 3 6" xfId="2286"/>
    <cellStyle name="40% - Ênfase6 3 7" xfId="4317"/>
    <cellStyle name="40% - Ênfase6 4" xfId="247"/>
    <cellStyle name="40% - Ênfase6 4 2" xfId="249"/>
    <cellStyle name="40% - Ênfase6 4 2 2" xfId="1339"/>
    <cellStyle name="40% - Ênfase6 4 2 2 2" xfId="3381"/>
    <cellStyle name="40% - Ênfase6 4 2 2 3" xfId="5406"/>
    <cellStyle name="40% - Ênfase6 4 2 3" xfId="830"/>
    <cellStyle name="40% - Ênfase6 4 2 3 2" xfId="2885"/>
    <cellStyle name="40% - Ênfase6 4 2 3 3" xfId="4910"/>
    <cellStyle name="40% - Ênfase6 4 2 4" xfId="1882"/>
    <cellStyle name="40% - Ênfase6 4 2 4 2" xfId="3918"/>
    <cellStyle name="40% - Ênfase6 4 2 4 3" xfId="5918"/>
    <cellStyle name="40% - Ênfase6 4 2 5" xfId="2381"/>
    <cellStyle name="40% - Ênfase6 4 2 6" xfId="4412"/>
    <cellStyle name="40% - Ênfase6 4 3" xfId="1337"/>
    <cellStyle name="40% - Ênfase6 4 3 2" xfId="3379"/>
    <cellStyle name="40% - Ênfase6 4 3 3" xfId="5404"/>
    <cellStyle name="40% - Ênfase6 4 4" xfId="828"/>
    <cellStyle name="40% - Ênfase6 4 4 2" xfId="2883"/>
    <cellStyle name="40% - Ênfase6 4 4 3" xfId="4908"/>
    <cellStyle name="40% - Ênfase6 4 5" xfId="1880"/>
    <cellStyle name="40% - Ênfase6 4 5 2" xfId="3916"/>
    <cellStyle name="40% - Ênfase6 4 5 3" xfId="5916"/>
    <cellStyle name="40% - Ênfase6 4 6" xfId="2379"/>
    <cellStyle name="40% - Ênfase6 4 7" xfId="4410"/>
    <cellStyle name="40% - Ênfase6 5" xfId="251"/>
    <cellStyle name="40% - Ênfase6 5 2" xfId="253"/>
    <cellStyle name="40% - Ênfase6 5 2 2" xfId="1343"/>
    <cellStyle name="40% - Ênfase6 5 2 2 2" xfId="3385"/>
    <cellStyle name="40% - Ênfase6 5 2 2 3" xfId="5410"/>
    <cellStyle name="40% - Ênfase6 5 2 3" xfId="834"/>
    <cellStyle name="40% - Ênfase6 5 2 3 2" xfId="2889"/>
    <cellStyle name="40% - Ênfase6 5 2 3 3" xfId="4914"/>
    <cellStyle name="40% - Ênfase6 5 2 4" xfId="1886"/>
    <cellStyle name="40% - Ênfase6 5 2 4 2" xfId="3922"/>
    <cellStyle name="40% - Ênfase6 5 2 4 3" xfId="5922"/>
    <cellStyle name="40% - Ênfase6 5 2 5" xfId="2385"/>
    <cellStyle name="40% - Ênfase6 5 2 6" xfId="4416"/>
    <cellStyle name="40% - Ênfase6 5 3" xfId="1341"/>
    <cellStyle name="40% - Ênfase6 5 3 2" xfId="3383"/>
    <cellStyle name="40% - Ênfase6 5 3 3" xfId="5408"/>
    <cellStyle name="40% - Ênfase6 5 4" xfId="832"/>
    <cellStyle name="40% - Ênfase6 5 4 2" xfId="2887"/>
    <cellStyle name="40% - Ênfase6 5 4 3" xfId="4912"/>
    <cellStyle name="40% - Ênfase6 5 5" xfId="1884"/>
    <cellStyle name="40% - Ênfase6 5 5 2" xfId="3920"/>
    <cellStyle name="40% - Ênfase6 5 5 3" xfId="5920"/>
    <cellStyle name="40% - Ênfase6 5 6" xfId="2383"/>
    <cellStyle name="40% - Ênfase6 5 7" xfId="4414"/>
    <cellStyle name="40% - Ênfase6 6" xfId="453"/>
    <cellStyle name="40% - Ênfase6 6 2" xfId="454"/>
    <cellStyle name="40% - Ênfase6 6 2 2" xfId="1523"/>
    <cellStyle name="40% - Ênfase6 6 2 2 2" xfId="3565"/>
    <cellStyle name="40% - Ênfase6 6 2 2 3" xfId="5588"/>
    <cellStyle name="40% - Ênfase6 6 2 3" xfId="1012"/>
    <cellStyle name="40% - Ênfase6 6 2 3 2" xfId="3067"/>
    <cellStyle name="40% - Ênfase6 6 2 3 3" xfId="5092"/>
    <cellStyle name="40% - Ênfase6 6 2 4" xfId="2064"/>
    <cellStyle name="40% - Ênfase6 6 2 4 2" xfId="4100"/>
    <cellStyle name="40% - Ênfase6 6 2 4 3" xfId="6100"/>
    <cellStyle name="40% - Ênfase6 6 2 5" xfId="2565"/>
    <cellStyle name="40% - Ênfase6 6 2 6" xfId="4594"/>
    <cellStyle name="40% - Ênfase6 6 3" xfId="1522"/>
    <cellStyle name="40% - Ênfase6 6 3 2" xfId="3564"/>
    <cellStyle name="40% - Ênfase6 6 3 3" xfId="5587"/>
    <cellStyle name="40% - Ênfase6 6 4" xfId="1011"/>
    <cellStyle name="40% - Ênfase6 6 4 2" xfId="3066"/>
    <cellStyle name="40% - Ênfase6 6 4 3" xfId="5091"/>
    <cellStyle name="40% - Ênfase6 6 5" xfId="2063"/>
    <cellStyle name="40% - Ênfase6 6 5 2" xfId="4099"/>
    <cellStyle name="40% - Ênfase6 6 5 3" xfId="6099"/>
    <cellStyle name="40% - Ênfase6 6 6" xfId="2564"/>
    <cellStyle name="40% - Ênfase6 6 7" xfId="4593"/>
    <cellStyle name="40% - Ênfase6 7" xfId="455"/>
    <cellStyle name="40% - Ênfase6 7 2" xfId="456"/>
    <cellStyle name="40% - Ênfase6 7 2 2" xfId="1525"/>
    <cellStyle name="40% - Ênfase6 7 2 2 2" xfId="3567"/>
    <cellStyle name="40% - Ênfase6 7 2 2 3" xfId="5590"/>
    <cellStyle name="40% - Ênfase6 7 2 3" xfId="1014"/>
    <cellStyle name="40% - Ênfase6 7 2 3 2" xfId="3069"/>
    <cellStyle name="40% - Ênfase6 7 2 3 3" xfId="5094"/>
    <cellStyle name="40% - Ênfase6 7 2 4" xfId="2066"/>
    <cellStyle name="40% - Ênfase6 7 2 4 2" xfId="4102"/>
    <cellStyle name="40% - Ênfase6 7 2 4 3" xfId="6102"/>
    <cellStyle name="40% - Ênfase6 7 2 5" xfId="2567"/>
    <cellStyle name="40% - Ênfase6 7 2 6" xfId="4596"/>
    <cellStyle name="40% - Ênfase6 7 3" xfId="1524"/>
    <cellStyle name="40% - Ênfase6 7 3 2" xfId="3566"/>
    <cellStyle name="40% - Ênfase6 7 3 3" xfId="5589"/>
    <cellStyle name="40% - Ênfase6 7 4" xfId="1013"/>
    <cellStyle name="40% - Ênfase6 7 4 2" xfId="3068"/>
    <cellStyle name="40% - Ênfase6 7 4 3" xfId="5093"/>
    <cellStyle name="40% - Ênfase6 7 5" xfId="2065"/>
    <cellStyle name="40% - Ênfase6 7 5 2" xfId="4101"/>
    <cellStyle name="40% - Ênfase6 7 5 3" xfId="6101"/>
    <cellStyle name="40% - Ênfase6 7 6" xfId="2566"/>
    <cellStyle name="40% - Ênfase6 7 7" xfId="4595"/>
    <cellStyle name="40% - Ênfase6 8" xfId="457"/>
    <cellStyle name="40% - Ênfase6 8 2" xfId="458"/>
    <cellStyle name="40% - Ênfase6 8 2 2" xfId="1527"/>
    <cellStyle name="40% - Ênfase6 8 2 2 2" xfId="3569"/>
    <cellStyle name="40% - Ênfase6 8 2 2 3" xfId="5592"/>
    <cellStyle name="40% - Ênfase6 8 2 3" xfId="1016"/>
    <cellStyle name="40% - Ênfase6 8 2 3 2" xfId="3071"/>
    <cellStyle name="40% - Ênfase6 8 2 3 3" xfId="5096"/>
    <cellStyle name="40% - Ênfase6 8 2 4" xfId="2068"/>
    <cellStyle name="40% - Ênfase6 8 2 4 2" xfId="4104"/>
    <cellStyle name="40% - Ênfase6 8 2 4 3" xfId="6104"/>
    <cellStyle name="40% - Ênfase6 8 2 5" xfId="2569"/>
    <cellStyle name="40% - Ênfase6 8 2 6" xfId="4598"/>
    <cellStyle name="40% - Ênfase6 8 3" xfId="1526"/>
    <cellStyle name="40% - Ênfase6 8 3 2" xfId="3568"/>
    <cellStyle name="40% - Ênfase6 8 3 3" xfId="5591"/>
    <cellStyle name="40% - Ênfase6 8 4" xfId="1015"/>
    <cellStyle name="40% - Ênfase6 8 4 2" xfId="3070"/>
    <cellStyle name="40% - Ênfase6 8 4 3" xfId="5095"/>
    <cellStyle name="40% - Ênfase6 8 5" xfId="2067"/>
    <cellStyle name="40% - Ênfase6 8 5 2" xfId="4103"/>
    <cellStyle name="40% - Ênfase6 8 5 3" xfId="6103"/>
    <cellStyle name="40% - Ênfase6 8 6" xfId="2568"/>
    <cellStyle name="40% - Ênfase6 8 7" xfId="4597"/>
    <cellStyle name="40% - Ênfase6 9" xfId="459"/>
    <cellStyle name="40% - Ênfase6 9 2" xfId="460"/>
    <cellStyle name="40% - Ênfase6 9 2 2" xfId="1529"/>
    <cellStyle name="40% - Ênfase6 9 2 2 2" xfId="3571"/>
    <cellStyle name="40% - Ênfase6 9 2 2 3" xfId="5594"/>
    <cellStyle name="40% - Ênfase6 9 2 3" xfId="1018"/>
    <cellStyle name="40% - Ênfase6 9 2 3 2" xfId="3073"/>
    <cellStyle name="40% - Ênfase6 9 2 3 3" xfId="5098"/>
    <cellStyle name="40% - Ênfase6 9 2 4" xfId="2070"/>
    <cellStyle name="40% - Ênfase6 9 2 4 2" xfId="4106"/>
    <cellStyle name="40% - Ênfase6 9 2 4 3" xfId="6106"/>
    <cellStyle name="40% - Ênfase6 9 2 5" xfId="2571"/>
    <cellStyle name="40% - Ênfase6 9 2 6" xfId="4600"/>
    <cellStyle name="40% - Ênfase6 9 3" xfId="1528"/>
    <cellStyle name="40% - Ênfase6 9 3 2" xfId="3570"/>
    <cellStyle name="40% - Ênfase6 9 3 3" xfId="5593"/>
    <cellStyle name="40% - Ênfase6 9 4" xfId="1017"/>
    <cellStyle name="40% - Ênfase6 9 4 2" xfId="3072"/>
    <cellStyle name="40% - Ênfase6 9 4 3" xfId="5097"/>
    <cellStyle name="40% - Ênfase6 9 5" xfId="2069"/>
    <cellStyle name="40% - Ênfase6 9 5 2" xfId="4105"/>
    <cellStyle name="40% - Ênfase6 9 5 3" xfId="6105"/>
    <cellStyle name="40% - Ênfase6 9 6" xfId="2570"/>
    <cellStyle name="40% - Ênfase6 9 7" xfId="459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2 2" xfId="3458"/>
    <cellStyle name="Cálculo 3 3" xfId="1630"/>
    <cellStyle name="Cálculo 3 3 2" xfId="3667"/>
    <cellStyle name="Cálculo 3 4" xfId="1631"/>
    <cellStyle name="Cálculo 3 4 2" xfId="3668"/>
    <cellStyle name="Cálculo 3 5" xfId="1642"/>
    <cellStyle name="Cálculo 3 5 2" xfId="3679"/>
    <cellStyle name="Cálculo 3 6" xfId="1643"/>
    <cellStyle name="Cálculo 3 6 2" xfId="3680"/>
    <cellStyle name="Cálculo 3 7" xfId="2458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2 2" xfId="3573"/>
    <cellStyle name="Entrada 3 3" xfId="1635"/>
    <cellStyle name="Entrada 3 3 2" xfId="3672"/>
    <cellStyle name="Entrada 3 4" xfId="1628"/>
    <cellStyle name="Entrada 3 4 2" xfId="3665"/>
    <cellStyle name="Entrada 3 5" xfId="1645"/>
    <cellStyle name="Entrada 3 5 2" xfId="3682"/>
    <cellStyle name="Entrada 3 6" xfId="1640"/>
    <cellStyle name="Entrada 3 6 2" xfId="3677"/>
    <cellStyle name="Entrada 3 7" xfId="2573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0 2" xfId="3658"/>
    <cellStyle name="Moeda 10 3" xfId="5678"/>
    <cellStyle name="Moeda 11" xfId="1622"/>
    <cellStyle name="Moeda 11 2" xfId="3659"/>
    <cellStyle name="Moeda 11 3" xfId="5679"/>
    <cellStyle name="Moeda 12" xfId="1623"/>
    <cellStyle name="Moeda 12 2" xfId="3660"/>
    <cellStyle name="Moeda 12 3" xfId="5680"/>
    <cellStyle name="Moeda 13" xfId="1639"/>
    <cellStyle name="Moeda 13 2" xfId="3676"/>
    <cellStyle name="Moeda 13 3" xfId="5684"/>
    <cellStyle name="Moeda 14" xfId="1625"/>
    <cellStyle name="Moeda 14 2" xfId="3662"/>
    <cellStyle name="Moeda 14 3" xfId="5681"/>
    <cellStyle name="Moeda 15" xfId="1626"/>
    <cellStyle name="Moeda 15 2" xfId="3663"/>
    <cellStyle name="Moeda 15 3" xfId="5682"/>
    <cellStyle name="Moeda 16" xfId="1634"/>
    <cellStyle name="Moeda 16 2" xfId="3671"/>
    <cellStyle name="Moeda 16 3" xfId="5683"/>
    <cellStyle name="Moeda 17" xfId="1648"/>
    <cellStyle name="Moeda 17 2" xfId="3685"/>
    <cellStyle name="Moeda 17 3" xfId="5685"/>
    <cellStyle name="Moeda 18" xfId="1650"/>
    <cellStyle name="Moeda 18 2" xfId="3687"/>
    <cellStyle name="Moeda 18 3" xfId="5687"/>
    <cellStyle name="Moeda 19" xfId="1654"/>
    <cellStyle name="Moeda 19 2" xfId="3691"/>
    <cellStyle name="Moeda 19 3" xfId="5691"/>
    <cellStyle name="Moeda 2" xfId="483"/>
    <cellStyle name="Moeda 20" xfId="1655"/>
    <cellStyle name="Moeda 20 2" xfId="3692"/>
    <cellStyle name="Moeda 20 3" xfId="5692"/>
    <cellStyle name="Moeda 21" xfId="1656"/>
    <cellStyle name="Moeda 21 2" xfId="3693"/>
    <cellStyle name="Moeda 21 3" xfId="5693"/>
    <cellStyle name="Moeda 22" xfId="1657"/>
    <cellStyle name="Moeda 22 2" xfId="3694"/>
    <cellStyle name="Moeda 22 3" xfId="5694"/>
    <cellStyle name="Moeda 23" xfId="1653"/>
    <cellStyle name="Moeda 23 2" xfId="3690"/>
    <cellStyle name="Moeda 23 3" xfId="5690"/>
    <cellStyle name="Moeda 24" xfId="611"/>
    <cellStyle name="Moeda 24 2" xfId="2669"/>
    <cellStyle name="Moeda 24 3" xfId="4694"/>
    <cellStyle name="Moeda 25" xfId="1665"/>
    <cellStyle name="Moeda 25 2" xfId="3702"/>
    <cellStyle name="Moeda 25 3" xfId="5702"/>
    <cellStyle name="Moeda 26" xfId="2165"/>
    <cellStyle name="Moeda 27" xfId="4196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6 2" xfId="3163"/>
    <cellStyle name="Moeda 6 3" xfId="5188"/>
    <cellStyle name="Moeda 7" xfId="1139"/>
    <cellStyle name="Moeda 7 2" xfId="3183"/>
    <cellStyle name="Moeda 7 3" xfId="5208"/>
    <cellStyle name="Moeda 8" xfId="1619"/>
    <cellStyle name="Moeda 8 2" xfId="3656"/>
    <cellStyle name="Moeda 8 3" xfId="5676"/>
    <cellStyle name="Moeda 9" xfId="1620"/>
    <cellStyle name="Moeda 9 2" xfId="3657"/>
    <cellStyle name="Moeda 9 3" xfId="5677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2 2 2" xfId="3176"/>
    <cellStyle name="Normal 10 3 2 2 3" xfId="5201"/>
    <cellStyle name="Normal 10 3 2 3" xfId="2658"/>
    <cellStyle name="Normal 10 3 2 4" xfId="4683"/>
    <cellStyle name="Normal 10 3 3" xfId="624"/>
    <cellStyle name="Normal 10 3 3 2" xfId="2682"/>
    <cellStyle name="Normal 10 3 3 3" xfId="4707"/>
    <cellStyle name="Normal 10 3 4" xfId="1678"/>
    <cellStyle name="Normal 10 3 4 2" xfId="3715"/>
    <cellStyle name="Normal 10 3 4 3" xfId="5715"/>
    <cellStyle name="Normal 10 3 5" xfId="2178"/>
    <cellStyle name="Normal 10 3 6" xfId="4209"/>
    <cellStyle name="Normal 10 4" xfId="1535"/>
    <cellStyle name="Normal 10 4 2" xfId="3576"/>
    <cellStyle name="Normal 10 4 3" xfId="5598"/>
    <cellStyle name="Normal 10 5" xfId="1023"/>
    <cellStyle name="Normal 10 5 2" xfId="3077"/>
    <cellStyle name="Normal 10 5 3" xfId="5102"/>
    <cellStyle name="Normal 10 6" xfId="2074"/>
    <cellStyle name="Normal 10 6 2" xfId="4110"/>
    <cellStyle name="Normal 10 6 3" xfId="6110"/>
    <cellStyle name="Normal 10 7" xfId="2576"/>
    <cellStyle name="Normal 10 8" xfId="4604"/>
    <cellStyle name="Normal 11" xfId="90"/>
    <cellStyle name="Normal 11 2" xfId="487"/>
    <cellStyle name="Normal 11 2 2" xfId="1537"/>
    <cellStyle name="Normal 11 2 2 2" xfId="3577"/>
    <cellStyle name="Normal 11 2 2 3" xfId="5599"/>
    <cellStyle name="Normal 11 2 3" xfId="1025"/>
    <cellStyle name="Normal 11 2 3 2" xfId="3078"/>
    <cellStyle name="Normal 11 2 3 3" xfId="5103"/>
    <cellStyle name="Normal 11 2 4" xfId="2075"/>
    <cellStyle name="Normal 11 2 4 2" xfId="4111"/>
    <cellStyle name="Normal 11 2 4 3" xfId="6111"/>
    <cellStyle name="Normal 11 2 5" xfId="2577"/>
    <cellStyle name="Normal 11 2 6" xfId="4605"/>
    <cellStyle name="Normal 11 3" xfId="1189"/>
    <cellStyle name="Normal 11 3 2" xfId="3232"/>
    <cellStyle name="Normal 11 3 3" xfId="5257"/>
    <cellStyle name="Normal 11 4" xfId="679"/>
    <cellStyle name="Normal 11 4 2" xfId="2736"/>
    <cellStyle name="Normal 11 4 3" xfId="4761"/>
    <cellStyle name="Normal 11 5" xfId="1732"/>
    <cellStyle name="Normal 11 5 2" xfId="3769"/>
    <cellStyle name="Normal 11 5 3" xfId="5769"/>
    <cellStyle name="Normal 11 6" xfId="2232"/>
    <cellStyle name="Normal 11 7" xfId="4263"/>
    <cellStyle name="Normal 12" xfId="488"/>
    <cellStyle name="Normal 12 2" xfId="489"/>
    <cellStyle name="Normal 12 2 2" xfId="1539"/>
    <cellStyle name="Normal 12 2 2 2" xfId="3579"/>
    <cellStyle name="Normal 12 2 2 3" xfId="5601"/>
    <cellStyle name="Normal 12 2 3" xfId="1027"/>
    <cellStyle name="Normal 12 2 3 2" xfId="3080"/>
    <cellStyle name="Normal 12 2 3 3" xfId="5105"/>
    <cellStyle name="Normal 12 2 4" xfId="2077"/>
    <cellStyle name="Normal 12 2 4 2" xfId="4113"/>
    <cellStyle name="Normal 12 2 4 3" xfId="6113"/>
    <cellStyle name="Normal 12 2 5" xfId="2579"/>
    <cellStyle name="Normal 12 2 6" xfId="4607"/>
    <cellStyle name="Normal 12 3" xfId="1538"/>
    <cellStyle name="Normal 12 3 2" xfId="3578"/>
    <cellStyle name="Normal 12 3 3" xfId="5600"/>
    <cellStyle name="Normal 12 4" xfId="1026"/>
    <cellStyle name="Normal 12 4 2" xfId="3079"/>
    <cellStyle name="Normal 12 4 3" xfId="5104"/>
    <cellStyle name="Normal 12 5" xfId="2076"/>
    <cellStyle name="Normal 12 5 2" xfId="4112"/>
    <cellStyle name="Normal 12 5 3" xfId="6112"/>
    <cellStyle name="Normal 12 6" xfId="2578"/>
    <cellStyle name="Normal 12 7" xfId="4606"/>
    <cellStyle name="Normal 13" xfId="490"/>
    <cellStyle name="Normal 13 2" xfId="163"/>
    <cellStyle name="Normal 13 2 2" xfId="1259"/>
    <cellStyle name="Normal 13 2 2 2" xfId="3302"/>
    <cellStyle name="Normal 13 2 2 3" xfId="5327"/>
    <cellStyle name="Normal 13 2 3" xfId="750"/>
    <cellStyle name="Normal 13 2 3 2" xfId="2806"/>
    <cellStyle name="Normal 13 2 3 3" xfId="4831"/>
    <cellStyle name="Normal 13 2 4" xfId="1802"/>
    <cellStyle name="Normal 13 2 4 2" xfId="3839"/>
    <cellStyle name="Normal 13 2 4 3" xfId="5839"/>
    <cellStyle name="Normal 13 2 5" xfId="2302"/>
    <cellStyle name="Normal 13 2 6" xfId="4333"/>
    <cellStyle name="Normal 13 3" xfId="1540"/>
    <cellStyle name="Normal 13 3 2" xfId="3580"/>
    <cellStyle name="Normal 13 3 3" xfId="5602"/>
    <cellStyle name="Normal 13 4" xfId="1028"/>
    <cellStyle name="Normal 13 4 2" xfId="3081"/>
    <cellStyle name="Normal 13 4 3" xfId="5106"/>
    <cellStyle name="Normal 13 5" xfId="2078"/>
    <cellStyle name="Normal 13 5 2" xfId="4114"/>
    <cellStyle name="Normal 13 5 3" xfId="6114"/>
    <cellStyle name="Normal 13 6" xfId="2580"/>
    <cellStyle name="Normal 13 7" xfId="4608"/>
    <cellStyle name="Normal 14" xfId="22"/>
    <cellStyle name="Normal 14 2" xfId="440"/>
    <cellStyle name="Normal 14 2 2" xfId="1509"/>
    <cellStyle name="Normal 14 2 2 2" xfId="3551"/>
    <cellStyle name="Normal 14 2 2 3" xfId="5575"/>
    <cellStyle name="Normal 14 2 3" xfId="999"/>
    <cellStyle name="Normal 14 2 3 2" xfId="3054"/>
    <cellStyle name="Normal 14 2 3 3" xfId="5079"/>
    <cellStyle name="Normal 14 2 4" xfId="2051"/>
    <cellStyle name="Normal 14 2 4 2" xfId="4087"/>
    <cellStyle name="Normal 14 2 4 3" xfId="6087"/>
    <cellStyle name="Normal 14 2 5" xfId="2551"/>
    <cellStyle name="Normal 14 2 6" xfId="4581"/>
    <cellStyle name="Normal 14 3" xfId="1127"/>
    <cellStyle name="Normal 14 3 2" xfId="3171"/>
    <cellStyle name="Normal 14 3 3" xfId="5196"/>
    <cellStyle name="Normal 14 4" xfId="619"/>
    <cellStyle name="Normal 14 4 2" xfId="2677"/>
    <cellStyle name="Normal 14 4 3" xfId="4702"/>
    <cellStyle name="Normal 14 5" xfId="1673"/>
    <cellStyle name="Normal 14 5 2" xfId="3710"/>
    <cellStyle name="Normal 14 5 3" xfId="5710"/>
    <cellStyle name="Normal 14 6" xfId="2173"/>
    <cellStyle name="Normal 14 7" xfId="4204"/>
    <cellStyle name="Normal 15" xfId="492"/>
    <cellStyle name="Normal 15 2" xfId="493"/>
    <cellStyle name="Normal 15 2 2" xfId="1543"/>
    <cellStyle name="Normal 15 2 2 2" xfId="3583"/>
    <cellStyle name="Normal 15 2 2 3" xfId="5605"/>
    <cellStyle name="Normal 15 2 3" xfId="1031"/>
    <cellStyle name="Normal 15 2 3 2" xfId="3084"/>
    <cellStyle name="Normal 15 2 3 3" xfId="5109"/>
    <cellStyle name="Normal 15 2 4" xfId="2081"/>
    <cellStyle name="Normal 15 2 4 2" xfId="4117"/>
    <cellStyle name="Normal 15 2 4 3" xfId="6117"/>
    <cellStyle name="Normal 15 2 5" xfId="2583"/>
    <cellStyle name="Normal 15 2 6" xfId="4611"/>
    <cellStyle name="Normal 15 3" xfId="1542"/>
    <cellStyle name="Normal 15 3 2" xfId="3582"/>
    <cellStyle name="Normal 15 3 3" xfId="5604"/>
    <cellStyle name="Normal 15 4" xfId="1030"/>
    <cellStyle name="Normal 15 4 2" xfId="3083"/>
    <cellStyle name="Normal 15 4 3" xfId="5108"/>
    <cellStyle name="Normal 15 5" xfId="2080"/>
    <cellStyle name="Normal 15 5 2" xfId="4116"/>
    <cellStyle name="Normal 15 5 3" xfId="6116"/>
    <cellStyle name="Normal 15 6" xfId="2582"/>
    <cellStyle name="Normal 15 7" xfId="4610"/>
    <cellStyle name="Normal 16" xfId="408"/>
    <cellStyle name="Normal 16 2" xfId="494"/>
    <cellStyle name="Normal 16 2 2" xfId="1544"/>
    <cellStyle name="Normal 16 2 2 2" xfId="3584"/>
    <cellStyle name="Normal 16 2 2 3" xfId="5606"/>
    <cellStyle name="Normal 16 2 3" xfId="1032"/>
    <cellStyle name="Normal 16 2 3 2" xfId="3085"/>
    <cellStyle name="Normal 16 2 3 3" xfId="5110"/>
    <cellStyle name="Normal 16 2 4" xfId="2082"/>
    <cellStyle name="Normal 16 2 4 2" xfId="4118"/>
    <cellStyle name="Normal 16 2 4 3" xfId="6118"/>
    <cellStyle name="Normal 16 2 5" xfId="2584"/>
    <cellStyle name="Normal 16 2 6" xfId="4612"/>
    <cellStyle name="Normal 16 3" xfId="1483"/>
    <cellStyle name="Normal 16 3 2" xfId="3525"/>
    <cellStyle name="Normal 16 3 3" xfId="5549"/>
    <cellStyle name="Normal 16 4" xfId="973"/>
    <cellStyle name="Normal 16 4 2" xfId="3028"/>
    <cellStyle name="Normal 16 4 3" xfId="5053"/>
    <cellStyle name="Normal 16 5" xfId="2025"/>
    <cellStyle name="Normal 16 5 2" xfId="4061"/>
    <cellStyle name="Normal 16 5 3" xfId="6061"/>
    <cellStyle name="Normal 16 6" xfId="2525"/>
    <cellStyle name="Normal 16 7" xfId="4555"/>
    <cellStyle name="Normal 17" xfId="496"/>
    <cellStyle name="Normal 17 2" xfId="497"/>
    <cellStyle name="Normal 17 2 2" xfId="1547"/>
    <cellStyle name="Normal 17 2 2 2" xfId="3587"/>
    <cellStyle name="Normal 17 2 2 3" xfId="5609"/>
    <cellStyle name="Normal 17 2 3" xfId="1035"/>
    <cellStyle name="Normal 17 2 3 2" xfId="3088"/>
    <cellStyle name="Normal 17 2 3 3" xfId="5113"/>
    <cellStyle name="Normal 17 2 4" xfId="2085"/>
    <cellStyle name="Normal 17 2 4 2" xfId="4121"/>
    <cellStyle name="Normal 17 2 4 3" xfId="6121"/>
    <cellStyle name="Normal 17 2 5" xfId="2587"/>
    <cellStyle name="Normal 17 2 6" xfId="4615"/>
    <cellStyle name="Normal 17 3" xfId="1546"/>
    <cellStyle name="Normal 17 3 2" xfId="3586"/>
    <cellStyle name="Normal 17 3 3" xfId="5608"/>
    <cellStyle name="Normal 17 4" xfId="1034"/>
    <cellStyle name="Normal 17 4 2" xfId="3087"/>
    <cellStyle name="Normal 17 4 3" xfId="5112"/>
    <cellStyle name="Normal 17 5" xfId="2084"/>
    <cellStyle name="Normal 17 5 2" xfId="4120"/>
    <cellStyle name="Normal 17 5 3" xfId="6120"/>
    <cellStyle name="Normal 17 6" xfId="2586"/>
    <cellStyle name="Normal 17 7" xfId="4614"/>
    <cellStyle name="Normal 18" xfId="499"/>
    <cellStyle name="Normal 18 2" xfId="208"/>
    <cellStyle name="Normal 18 2 2" xfId="1303"/>
    <cellStyle name="Normal 18 2 2 2" xfId="3345"/>
    <cellStyle name="Normal 18 2 2 3" xfId="5370"/>
    <cellStyle name="Normal 18 2 3" xfId="794"/>
    <cellStyle name="Normal 18 2 3 2" xfId="2849"/>
    <cellStyle name="Normal 18 2 3 3" xfId="4874"/>
    <cellStyle name="Normal 18 2 4" xfId="1846"/>
    <cellStyle name="Normal 18 2 4 2" xfId="3882"/>
    <cellStyle name="Normal 18 2 4 3" xfId="5882"/>
    <cellStyle name="Normal 18 2 5" xfId="2345"/>
    <cellStyle name="Normal 18 2 6" xfId="4376"/>
    <cellStyle name="Normal 18 3" xfId="1549"/>
    <cellStyle name="Normal 18 3 2" xfId="3589"/>
    <cellStyle name="Normal 18 3 3" xfId="5611"/>
    <cellStyle name="Normal 18 4" xfId="1037"/>
    <cellStyle name="Normal 18 4 2" xfId="3090"/>
    <cellStyle name="Normal 18 4 3" xfId="5115"/>
    <cellStyle name="Normal 18 5" xfId="2087"/>
    <cellStyle name="Normal 18 5 2" xfId="4123"/>
    <cellStyle name="Normal 18 5 3" xfId="6123"/>
    <cellStyle name="Normal 18 6" xfId="2589"/>
    <cellStyle name="Normal 18 7" xfId="4617"/>
    <cellStyle name="Normal 19" xfId="114"/>
    <cellStyle name="Normal 19 2" xfId="121"/>
    <cellStyle name="Normal 19 2 2" xfId="1217"/>
    <cellStyle name="Normal 19 2 2 2" xfId="3260"/>
    <cellStyle name="Normal 19 2 2 3" xfId="5285"/>
    <cellStyle name="Normal 19 2 3" xfId="708"/>
    <cellStyle name="Normal 19 2 3 2" xfId="2764"/>
    <cellStyle name="Normal 19 2 3 3" xfId="4789"/>
    <cellStyle name="Normal 19 2 4" xfId="1760"/>
    <cellStyle name="Normal 19 2 4 2" xfId="3797"/>
    <cellStyle name="Normal 19 2 4 3" xfId="5797"/>
    <cellStyle name="Normal 19 2 5" xfId="2260"/>
    <cellStyle name="Normal 19 2 6" xfId="4291"/>
    <cellStyle name="Normal 19 3" xfId="1211"/>
    <cellStyle name="Normal 19 3 2" xfId="3254"/>
    <cellStyle name="Normal 19 3 3" xfId="5279"/>
    <cellStyle name="Normal 19 4" xfId="701"/>
    <cellStyle name="Normal 19 4 2" xfId="2758"/>
    <cellStyle name="Normal 19 4 3" xfId="4783"/>
    <cellStyle name="Normal 19 5" xfId="1754"/>
    <cellStyle name="Normal 19 5 2" xfId="3791"/>
    <cellStyle name="Normal 19 5 3" xfId="5791"/>
    <cellStyle name="Normal 19 6" xfId="2254"/>
    <cellStyle name="Normal 19 7" xfId="4285"/>
    <cellStyle name="Normal 2" xfId="465"/>
    <cellStyle name="Normal 2 2" xfId="500"/>
    <cellStyle name="Normal 2 2 2" xfId="501"/>
    <cellStyle name="Normal 2 2 2 2" xfId="1551"/>
    <cellStyle name="Normal 2 2 2 2 2" xfId="3591"/>
    <cellStyle name="Normal 2 2 2 2 3" xfId="5613"/>
    <cellStyle name="Normal 2 2 2 3" xfId="1039"/>
    <cellStyle name="Normal 2 2 2 3 2" xfId="3092"/>
    <cellStyle name="Normal 2 2 2 3 3" xfId="5117"/>
    <cellStyle name="Normal 2 2 2 4" xfId="2089"/>
    <cellStyle name="Normal 2 2 2 4 2" xfId="4125"/>
    <cellStyle name="Normal 2 2 2 4 3" xfId="6125"/>
    <cellStyle name="Normal 2 2 2 5" xfId="2591"/>
    <cellStyle name="Normal 2 2 2 6" xfId="4619"/>
    <cellStyle name="Normal 2 2 3" xfId="1550"/>
    <cellStyle name="Normal 2 2 3 2" xfId="3590"/>
    <cellStyle name="Normal 2 2 3 3" xfId="5612"/>
    <cellStyle name="Normal 2 2 4" xfId="1038"/>
    <cellStyle name="Normal 2 2 4 2" xfId="3091"/>
    <cellStyle name="Normal 2 2 4 3" xfId="5116"/>
    <cellStyle name="Normal 2 2 5" xfId="2088"/>
    <cellStyle name="Normal 2 2 5 2" xfId="4124"/>
    <cellStyle name="Normal 2 2 5 3" xfId="6124"/>
    <cellStyle name="Normal 2 2 6" xfId="2590"/>
    <cellStyle name="Normal 2 2 7" xfId="4618"/>
    <cellStyle name="Normal 2 3" xfId="267"/>
    <cellStyle name="Normal 2 3 2" xfId="269"/>
    <cellStyle name="Normal 2 3 2 2" xfId="1359"/>
    <cellStyle name="Normal 2 3 2 2 2" xfId="3401"/>
    <cellStyle name="Normal 2 3 2 2 3" xfId="5426"/>
    <cellStyle name="Normal 2 3 2 3" xfId="850"/>
    <cellStyle name="Normal 2 3 2 3 2" xfId="2905"/>
    <cellStyle name="Normal 2 3 2 3 3" xfId="4930"/>
    <cellStyle name="Normal 2 3 2 4" xfId="1902"/>
    <cellStyle name="Normal 2 3 2 4 2" xfId="3938"/>
    <cellStyle name="Normal 2 3 2 4 3" xfId="5938"/>
    <cellStyle name="Normal 2 3 2 5" xfId="2401"/>
    <cellStyle name="Normal 2 3 2 6" xfId="4432"/>
    <cellStyle name="Normal 2 3 3" xfId="1357"/>
    <cellStyle name="Normal 2 3 3 2" xfId="3399"/>
    <cellStyle name="Normal 2 3 3 3" xfId="5424"/>
    <cellStyle name="Normal 2 3 4" xfId="848"/>
    <cellStyle name="Normal 2 3 4 2" xfId="2903"/>
    <cellStyle name="Normal 2 3 4 3" xfId="4928"/>
    <cellStyle name="Normal 2 3 5" xfId="1900"/>
    <cellStyle name="Normal 2 3 5 2" xfId="3936"/>
    <cellStyle name="Normal 2 3 5 3" xfId="5936"/>
    <cellStyle name="Normal 2 3 6" xfId="2399"/>
    <cellStyle name="Normal 2 3 7" xfId="4430"/>
    <cellStyle name="Normal 2 4" xfId="271"/>
    <cellStyle name="Normal 2 4 2" xfId="168"/>
    <cellStyle name="Normal 2 4 2 2" xfId="1264"/>
    <cellStyle name="Normal 2 4 2 2 2" xfId="3307"/>
    <cellStyle name="Normal 2 4 2 2 3" xfId="5332"/>
    <cellStyle name="Normal 2 4 2 3" xfId="755"/>
    <cellStyle name="Normal 2 4 2 3 2" xfId="2811"/>
    <cellStyle name="Normal 2 4 2 3 3" xfId="4836"/>
    <cellStyle name="Normal 2 4 2 4" xfId="1807"/>
    <cellStyle name="Normal 2 4 2 4 2" xfId="3844"/>
    <cellStyle name="Normal 2 4 2 4 3" xfId="5844"/>
    <cellStyle name="Normal 2 4 2 5" xfId="2307"/>
    <cellStyle name="Normal 2 4 2 6" xfId="4338"/>
    <cellStyle name="Normal 2 4 3" xfId="1361"/>
    <cellStyle name="Normal 2 4 3 2" xfId="3403"/>
    <cellStyle name="Normal 2 4 3 3" xfId="5428"/>
    <cellStyle name="Normal 2 4 4" xfId="852"/>
    <cellStyle name="Normal 2 4 4 2" xfId="2907"/>
    <cellStyle name="Normal 2 4 4 3" xfId="4932"/>
    <cellStyle name="Normal 2 4 5" xfId="1904"/>
    <cellStyle name="Normal 2 4 5 2" xfId="3940"/>
    <cellStyle name="Normal 2 4 5 3" xfId="5940"/>
    <cellStyle name="Normal 2 4 6" xfId="2403"/>
    <cellStyle name="Normal 2 4 7" xfId="4434"/>
    <cellStyle name="Normal 2 5" xfId="273"/>
    <cellStyle name="Normal 2 5 2" xfId="275"/>
    <cellStyle name="Normal 2 5 2 2" xfId="1365"/>
    <cellStyle name="Normal 2 5 2 2 2" xfId="3407"/>
    <cellStyle name="Normal 2 5 2 2 3" xfId="5432"/>
    <cellStyle name="Normal 2 5 2 3" xfId="856"/>
    <cellStyle name="Normal 2 5 2 3 2" xfId="2911"/>
    <cellStyle name="Normal 2 5 2 3 3" xfId="4936"/>
    <cellStyle name="Normal 2 5 2 4" xfId="1908"/>
    <cellStyle name="Normal 2 5 2 4 2" xfId="3944"/>
    <cellStyle name="Normal 2 5 2 4 3" xfId="5944"/>
    <cellStyle name="Normal 2 5 2 5" xfId="2407"/>
    <cellStyle name="Normal 2 5 2 6" xfId="4438"/>
    <cellStyle name="Normal 2 5 3" xfId="1363"/>
    <cellStyle name="Normal 2 5 3 2" xfId="3405"/>
    <cellStyle name="Normal 2 5 3 3" xfId="5430"/>
    <cellStyle name="Normal 2 5 4" xfId="854"/>
    <cellStyle name="Normal 2 5 4 2" xfId="2909"/>
    <cellStyle name="Normal 2 5 4 3" xfId="4934"/>
    <cellStyle name="Normal 2 5 5" xfId="1906"/>
    <cellStyle name="Normal 2 5 5 2" xfId="3942"/>
    <cellStyle name="Normal 2 5 5 3" xfId="5942"/>
    <cellStyle name="Normal 2 5 6" xfId="2405"/>
    <cellStyle name="Normal 2 5 7" xfId="4436"/>
    <cellStyle name="Normal 2 6" xfId="279"/>
    <cellStyle name="Normal 2 6 2" xfId="281"/>
    <cellStyle name="Normal 2 6 2 2" xfId="1370"/>
    <cellStyle name="Normal 2 6 2 2 2" xfId="3412"/>
    <cellStyle name="Normal 2 6 2 2 3" xfId="5437"/>
    <cellStyle name="Normal 2 6 2 3" xfId="861"/>
    <cellStyle name="Normal 2 6 2 3 2" xfId="2916"/>
    <cellStyle name="Normal 2 6 2 3 3" xfId="4941"/>
    <cellStyle name="Normal 2 6 2 4" xfId="1913"/>
    <cellStyle name="Normal 2 6 2 4 2" xfId="3949"/>
    <cellStyle name="Normal 2 6 2 4 3" xfId="5949"/>
    <cellStyle name="Normal 2 6 2 5" xfId="2412"/>
    <cellStyle name="Normal 2 6 2 6" xfId="4443"/>
    <cellStyle name="Normal 2 6 3" xfId="1368"/>
    <cellStyle name="Normal 2 6 3 2" xfId="3410"/>
    <cellStyle name="Normal 2 6 3 3" xfId="5435"/>
    <cellStyle name="Normal 2 6 4" xfId="859"/>
    <cellStyle name="Normal 2 6 4 2" xfId="2914"/>
    <cellStyle name="Normal 2 6 4 3" xfId="4939"/>
    <cellStyle name="Normal 2 6 5" xfId="1911"/>
    <cellStyle name="Normal 2 6 5 2" xfId="3947"/>
    <cellStyle name="Normal 2 6 5 3" xfId="5947"/>
    <cellStyle name="Normal 2 6 6" xfId="2410"/>
    <cellStyle name="Normal 2 6 7" xfId="4441"/>
    <cellStyle name="Normal 2 7" xfId="283"/>
    <cellStyle name="Normal 2 7 2" xfId="285"/>
    <cellStyle name="Normal 2 7 2 2" xfId="1374"/>
    <cellStyle name="Normal 2 7 2 2 2" xfId="3416"/>
    <cellStyle name="Normal 2 7 2 2 3" xfId="5441"/>
    <cellStyle name="Normal 2 7 2 3" xfId="865"/>
    <cellStyle name="Normal 2 7 2 3 2" xfId="2920"/>
    <cellStyle name="Normal 2 7 2 3 3" xfId="4945"/>
    <cellStyle name="Normal 2 7 2 4" xfId="1917"/>
    <cellStyle name="Normal 2 7 2 4 2" xfId="3953"/>
    <cellStyle name="Normal 2 7 2 4 3" xfId="5953"/>
    <cellStyle name="Normal 2 7 2 5" xfId="2416"/>
    <cellStyle name="Normal 2 7 2 6" xfId="4447"/>
    <cellStyle name="Normal 2 7 3" xfId="1372"/>
    <cellStyle name="Normal 2 7 3 2" xfId="3414"/>
    <cellStyle name="Normal 2 7 3 3" xfId="5439"/>
    <cellStyle name="Normal 2 7 4" xfId="863"/>
    <cellStyle name="Normal 2 7 4 2" xfId="2918"/>
    <cellStyle name="Normal 2 7 4 3" xfId="4943"/>
    <cellStyle name="Normal 2 7 5" xfId="1915"/>
    <cellStyle name="Normal 2 7 5 2" xfId="3951"/>
    <cellStyle name="Normal 2 7 5 3" xfId="5951"/>
    <cellStyle name="Normal 2 7 6" xfId="2414"/>
    <cellStyle name="Normal 2 7 7" xfId="4445"/>
    <cellStyle name="Normal 2 8" xfId="153"/>
    <cellStyle name="Normal 2 8 2" xfId="287"/>
    <cellStyle name="Normal 2 8 2 2" xfId="1376"/>
    <cellStyle name="Normal 2 8 2 2 2" xfId="3418"/>
    <cellStyle name="Normal 2 8 2 2 3" xfId="5443"/>
    <cellStyle name="Normal 2 8 2 3" xfId="867"/>
    <cellStyle name="Normal 2 8 2 3 2" xfId="2922"/>
    <cellStyle name="Normal 2 8 2 3 3" xfId="4947"/>
    <cellStyle name="Normal 2 8 2 4" xfId="1919"/>
    <cellStyle name="Normal 2 8 2 4 2" xfId="3955"/>
    <cellStyle name="Normal 2 8 2 4 3" xfId="5955"/>
    <cellStyle name="Normal 2 8 2 5" xfId="2418"/>
    <cellStyle name="Normal 2 8 2 6" xfId="4449"/>
    <cellStyle name="Normal 2 8 3" xfId="1249"/>
    <cellStyle name="Normal 2 8 3 2" xfId="3292"/>
    <cellStyle name="Normal 2 8 3 3" xfId="5317"/>
    <cellStyle name="Normal 2 8 4" xfId="740"/>
    <cellStyle name="Normal 2 8 4 2" xfId="2796"/>
    <cellStyle name="Normal 2 8 4 3" xfId="4821"/>
    <cellStyle name="Normal 2 8 5" xfId="1792"/>
    <cellStyle name="Normal 2 8 5 2" xfId="3829"/>
    <cellStyle name="Normal 2 8 5 3" xfId="5829"/>
    <cellStyle name="Normal 2 8 6" xfId="2292"/>
    <cellStyle name="Normal 2 8 7" xfId="4323"/>
    <cellStyle name="Normal 2 9" xfId="289"/>
    <cellStyle name="Normal 2 9 10" xfId="1378"/>
    <cellStyle name="Normal 2 9 10 2" xfId="3420"/>
    <cellStyle name="Normal 2 9 10 3" xfId="5445"/>
    <cellStyle name="Normal 2 9 11" xfId="869"/>
    <cellStyle name="Normal 2 9 11 2" xfId="2924"/>
    <cellStyle name="Normal 2 9 11 3" xfId="4949"/>
    <cellStyle name="Normal 2 9 12" xfId="1921"/>
    <cellStyle name="Normal 2 9 12 2" xfId="3957"/>
    <cellStyle name="Normal 2 9 12 3" xfId="5957"/>
    <cellStyle name="Normal 2 9 13" xfId="2420"/>
    <cellStyle name="Normal 2 9 14" xfId="4451"/>
    <cellStyle name="Normal 2 9 2" xfId="211"/>
    <cellStyle name="Normal 2 9 2 2" xfId="1306"/>
    <cellStyle name="Normal 2 9 2 2 2" xfId="3348"/>
    <cellStyle name="Normal 2 9 2 2 3" xfId="5373"/>
    <cellStyle name="Normal 2 9 2 3" xfId="797"/>
    <cellStyle name="Normal 2 9 2 3 2" xfId="2852"/>
    <cellStyle name="Normal 2 9 2 3 3" xfId="4877"/>
    <cellStyle name="Normal 2 9 2 4" xfId="1849"/>
    <cellStyle name="Normal 2 9 2 4 2" xfId="3885"/>
    <cellStyle name="Normal 2 9 2 4 3" xfId="5885"/>
    <cellStyle name="Normal 2 9 2 5" xfId="2348"/>
    <cellStyle name="Normal 2 9 2 6" xfId="4379"/>
    <cellStyle name="Normal 2 9 3" xfId="214"/>
    <cellStyle name="Normal 2 9 3 2" xfId="1309"/>
    <cellStyle name="Normal 2 9 3 2 2" xfId="3351"/>
    <cellStyle name="Normal 2 9 3 2 3" xfId="5376"/>
    <cellStyle name="Normal 2 9 3 3" xfId="800"/>
    <cellStyle name="Normal 2 9 3 3 2" xfId="2855"/>
    <cellStyle name="Normal 2 9 3 3 3" xfId="4880"/>
    <cellStyle name="Normal 2 9 3 4" xfId="1852"/>
    <cellStyle name="Normal 2 9 3 4 2" xfId="3888"/>
    <cellStyle name="Normal 2 9 3 4 3" xfId="5888"/>
    <cellStyle name="Normal 2 9 3 5" xfId="2351"/>
    <cellStyle name="Normal 2 9 3 6" xfId="4382"/>
    <cellStyle name="Normal 2 9 4" xfId="217"/>
    <cellStyle name="Normal 2 9 4 2" xfId="1311"/>
    <cellStyle name="Normal 2 9 4 2 2" xfId="3353"/>
    <cellStyle name="Normal 2 9 4 2 3" xfId="5378"/>
    <cellStyle name="Normal 2 9 4 3" xfId="802"/>
    <cellStyle name="Normal 2 9 4 3 2" xfId="2857"/>
    <cellStyle name="Normal 2 9 4 3 3" xfId="4882"/>
    <cellStyle name="Normal 2 9 4 4" xfId="1854"/>
    <cellStyle name="Normal 2 9 4 4 2" xfId="3890"/>
    <cellStyle name="Normal 2 9 4 4 3" xfId="5890"/>
    <cellStyle name="Normal 2 9 4 5" xfId="2353"/>
    <cellStyle name="Normal 2 9 4 6" xfId="4384"/>
    <cellStyle name="Normal 2 9 5" xfId="220"/>
    <cellStyle name="Normal 2 9 5 2" xfId="1313"/>
    <cellStyle name="Normal 2 9 5 2 2" xfId="3355"/>
    <cellStyle name="Normal 2 9 5 2 3" xfId="5380"/>
    <cellStyle name="Normal 2 9 5 3" xfId="804"/>
    <cellStyle name="Normal 2 9 5 3 2" xfId="2859"/>
    <cellStyle name="Normal 2 9 5 3 3" xfId="4884"/>
    <cellStyle name="Normal 2 9 5 4" xfId="1856"/>
    <cellStyle name="Normal 2 9 5 4 2" xfId="3892"/>
    <cellStyle name="Normal 2 9 5 4 3" xfId="5892"/>
    <cellStyle name="Normal 2 9 5 5" xfId="2355"/>
    <cellStyle name="Normal 2 9 5 6" xfId="4386"/>
    <cellStyle name="Normal 2 9 6" xfId="224"/>
    <cellStyle name="Normal 2 9 6 2" xfId="1316"/>
    <cellStyle name="Normal 2 9 6 2 2" xfId="3358"/>
    <cellStyle name="Normal 2 9 6 2 3" xfId="5383"/>
    <cellStyle name="Normal 2 9 6 3" xfId="807"/>
    <cellStyle name="Normal 2 9 6 3 2" xfId="2862"/>
    <cellStyle name="Normal 2 9 6 3 3" xfId="4887"/>
    <cellStyle name="Normal 2 9 6 4" xfId="1859"/>
    <cellStyle name="Normal 2 9 6 4 2" xfId="3895"/>
    <cellStyle name="Normal 2 9 6 4 3" xfId="5895"/>
    <cellStyle name="Normal 2 9 6 5" xfId="2358"/>
    <cellStyle name="Normal 2 9 6 6" xfId="4389"/>
    <cellStyle name="Normal 2 9 7" xfId="228"/>
    <cellStyle name="Normal 2 9 7 2" xfId="1319"/>
    <cellStyle name="Normal 2 9 7 2 2" xfId="3361"/>
    <cellStyle name="Normal 2 9 7 2 3" xfId="5386"/>
    <cellStyle name="Normal 2 9 7 3" xfId="810"/>
    <cellStyle name="Normal 2 9 7 3 2" xfId="2865"/>
    <cellStyle name="Normal 2 9 7 3 3" xfId="4890"/>
    <cellStyle name="Normal 2 9 7 4" xfId="1862"/>
    <cellStyle name="Normal 2 9 7 4 2" xfId="3898"/>
    <cellStyle name="Normal 2 9 7 4 3" xfId="5898"/>
    <cellStyle name="Normal 2 9 7 5" xfId="2361"/>
    <cellStyle name="Normal 2 9 7 6" xfId="4392"/>
    <cellStyle name="Normal 2 9 8" xfId="231"/>
    <cellStyle name="Normal 2 9 8 2" xfId="1321"/>
    <cellStyle name="Normal 2 9 8 2 2" xfId="3363"/>
    <cellStyle name="Normal 2 9 8 2 3" xfId="5388"/>
    <cellStyle name="Normal 2 9 8 3" xfId="812"/>
    <cellStyle name="Normal 2 9 8 3 2" xfId="2867"/>
    <cellStyle name="Normal 2 9 8 3 3" xfId="4892"/>
    <cellStyle name="Normal 2 9 8 4" xfId="1864"/>
    <cellStyle name="Normal 2 9 8 4 2" xfId="3900"/>
    <cellStyle name="Normal 2 9 8 4 3" xfId="5900"/>
    <cellStyle name="Normal 2 9 8 5" xfId="2363"/>
    <cellStyle name="Normal 2 9 8 6" xfId="4394"/>
    <cellStyle name="Normal 2 9 9" xfId="233"/>
    <cellStyle name="Normal 2 9 9 2" xfId="1323"/>
    <cellStyle name="Normal 2 9 9 2 2" xfId="3365"/>
    <cellStyle name="Normal 2 9 9 2 3" xfId="5390"/>
    <cellStyle name="Normal 2 9 9 3" xfId="814"/>
    <cellStyle name="Normal 2 9 9 3 2" xfId="2869"/>
    <cellStyle name="Normal 2 9 9 3 3" xfId="4894"/>
    <cellStyle name="Normal 2 9 9 4" xfId="1866"/>
    <cellStyle name="Normal 2 9 9 4 2" xfId="3902"/>
    <cellStyle name="Normal 2 9 9 4 3" xfId="5902"/>
    <cellStyle name="Normal 2 9 9 5" xfId="2365"/>
    <cellStyle name="Normal 2 9 9 6" xfId="4396"/>
    <cellStyle name="Normal 20" xfId="491"/>
    <cellStyle name="Normal 20 2" xfId="1541"/>
    <cellStyle name="Normal 20 2 2" xfId="3581"/>
    <cellStyle name="Normal 20 2 3" xfId="5603"/>
    <cellStyle name="Normal 20 3" xfId="1029"/>
    <cellStyle name="Normal 20 3 2" xfId="3082"/>
    <cellStyle name="Normal 20 3 3" xfId="5107"/>
    <cellStyle name="Normal 20 4" xfId="2079"/>
    <cellStyle name="Normal 20 4 2" xfId="4115"/>
    <cellStyle name="Normal 20 4 3" xfId="6115"/>
    <cellStyle name="Normal 20 5" xfId="2581"/>
    <cellStyle name="Normal 20 6" xfId="4609"/>
    <cellStyle name="Normal 21" xfId="409"/>
    <cellStyle name="Normal 21 2" xfId="1484"/>
    <cellStyle name="Normal 21 2 2" xfId="3526"/>
    <cellStyle name="Normal 21 2 3" xfId="5550"/>
    <cellStyle name="Normal 21 3" xfId="974"/>
    <cellStyle name="Normal 21 3 2" xfId="3029"/>
    <cellStyle name="Normal 21 3 3" xfId="5054"/>
    <cellStyle name="Normal 21 4" xfId="2026"/>
    <cellStyle name="Normal 21 4 2" xfId="4062"/>
    <cellStyle name="Normal 21 4 3" xfId="6062"/>
    <cellStyle name="Normal 21 5" xfId="2526"/>
    <cellStyle name="Normal 21 6" xfId="4556"/>
    <cellStyle name="Normal 22" xfId="495"/>
    <cellStyle name="Normal 22 2" xfId="1545"/>
    <cellStyle name="Normal 22 2 2" xfId="3585"/>
    <cellStyle name="Normal 22 2 3" xfId="5607"/>
    <cellStyle name="Normal 22 3" xfId="1033"/>
    <cellStyle name="Normal 22 3 2" xfId="3086"/>
    <cellStyle name="Normal 22 3 3" xfId="5111"/>
    <cellStyle name="Normal 22 4" xfId="2083"/>
    <cellStyle name="Normal 22 4 2" xfId="4119"/>
    <cellStyle name="Normal 22 4 3" xfId="6119"/>
    <cellStyle name="Normal 22 5" xfId="2585"/>
    <cellStyle name="Normal 22 6" xfId="4613"/>
    <cellStyle name="Normal 23" xfId="498"/>
    <cellStyle name="Normal 23 2" xfId="1548"/>
    <cellStyle name="Normal 23 2 2" xfId="3588"/>
    <cellStyle name="Normal 23 2 3" xfId="5610"/>
    <cellStyle name="Normal 23 3" xfId="1036"/>
    <cellStyle name="Normal 23 3 2" xfId="3089"/>
    <cellStyle name="Normal 23 3 3" xfId="5114"/>
    <cellStyle name="Normal 23 4" xfId="2086"/>
    <cellStyle name="Normal 23 4 2" xfId="4122"/>
    <cellStyle name="Normal 23 4 3" xfId="6122"/>
    <cellStyle name="Normal 23 5" xfId="2588"/>
    <cellStyle name="Normal 23 6" xfId="4616"/>
    <cellStyle name="Normal 24" xfId="115"/>
    <cellStyle name="Normal 24 2" xfId="1212"/>
    <cellStyle name="Normal 24 2 2" xfId="3255"/>
    <cellStyle name="Normal 24 2 3" xfId="5280"/>
    <cellStyle name="Normal 24 3" xfId="702"/>
    <cellStyle name="Normal 24 3 2" xfId="2759"/>
    <cellStyle name="Normal 24 3 3" xfId="4784"/>
    <cellStyle name="Normal 24 4" xfId="1755"/>
    <cellStyle name="Normal 24 4 2" xfId="3792"/>
    <cellStyle name="Normal 24 4 3" xfId="5792"/>
    <cellStyle name="Normal 24 5" xfId="2255"/>
    <cellStyle name="Normal 24 6" xfId="4286"/>
    <cellStyle name="Normal 25" xfId="124"/>
    <cellStyle name="Normal 25 2" xfId="1220"/>
    <cellStyle name="Normal 25 2 2" xfId="3263"/>
    <cellStyle name="Normal 25 2 3" xfId="5288"/>
    <cellStyle name="Normal 25 3" xfId="711"/>
    <cellStyle name="Normal 25 3 2" xfId="2767"/>
    <cellStyle name="Normal 25 3 3" xfId="4792"/>
    <cellStyle name="Normal 25 4" xfId="1763"/>
    <cellStyle name="Normal 25 4 2" xfId="3800"/>
    <cellStyle name="Normal 25 4 3" xfId="5800"/>
    <cellStyle name="Normal 25 5" xfId="2263"/>
    <cellStyle name="Normal 25 6" xfId="4294"/>
    <cellStyle name="Normal 26" xfId="129"/>
    <cellStyle name="Normal 26 2" xfId="1225"/>
    <cellStyle name="Normal 26 2 2" xfId="3268"/>
    <cellStyle name="Normal 26 2 3" xfId="5293"/>
    <cellStyle name="Normal 26 3" xfId="716"/>
    <cellStyle name="Normal 26 3 2" xfId="2772"/>
    <cellStyle name="Normal 26 3 3" xfId="4797"/>
    <cellStyle name="Normal 26 4" xfId="1768"/>
    <cellStyle name="Normal 26 4 2" xfId="3805"/>
    <cellStyle name="Normal 26 4 3" xfId="5805"/>
    <cellStyle name="Normal 26 5" xfId="2268"/>
    <cellStyle name="Normal 26 6" xfId="4299"/>
    <cellStyle name="Normal 27" xfId="132"/>
    <cellStyle name="Normal 27 2" xfId="1228"/>
    <cellStyle name="Normal 27 2 2" xfId="3271"/>
    <cellStyle name="Normal 27 2 3" xfId="5296"/>
    <cellStyle name="Normal 27 3" xfId="719"/>
    <cellStyle name="Normal 27 3 2" xfId="2775"/>
    <cellStyle name="Normal 27 3 3" xfId="4800"/>
    <cellStyle name="Normal 27 4" xfId="1771"/>
    <cellStyle name="Normal 27 4 2" xfId="3808"/>
    <cellStyle name="Normal 27 4 3" xfId="5808"/>
    <cellStyle name="Normal 27 5" xfId="2271"/>
    <cellStyle name="Normal 27 6" xfId="4302"/>
    <cellStyle name="Normal 28" xfId="141"/>
    <cellStyle name="Normal 28 2" xfId="1237"/>
    <cellStyle name="Normal 28 2 2" xfId="3280"/>
    <cellStyle name="Normal 28 2 3" xfId="5305"/>
    <cellStyle name="Normal 28 3" xfId="728"/>
    <cellStyle name="Normal 28 3 2" xfId="2784"/>
    <cellStyle name="Normal 28 3 3" xfId="4809"/>
    <cellStyle name="Normal 28 4" xfId="1780"/>
    <cellStyle name="Normal 28 4 2" xfId="3817"/>
    <cellStyle name="Normal 28 4 3" xfId="5817"/>
    <cellStyle name="Normal 28 5" xfId="2280"/>
    <cellStyle name="Normal 28 6" xfId="4311"/>
    <cellStyle name="Normal 29" xfId="137"/>
    <cellStyle name="Normal 29 2" xfId="1233"/>
    <cellStyle name="Normal 29 2 2" xfId="3276"/>
    <cellStyle name="Normal 29 2 3" xfId="5301"/>
    <cellStyle name="Normal 29 3" xfId="724"/>
    <cellStyle name="Normal 29 3 2" xfId="2780"/>
    <cellStyle name="Normal 29 3 3" xfId="4805"/>
    <cellStyle name="Normal 29 4" xfId="1776"/>
    <cellStyle name="Normal 29 4 2" xfId="3813"/>
    <cellStyle name="Normal 29 4 3" xfId="5813"/>
    <cellStyle name="Normal 29 5" xfId="2276"/>
    <cellStyle name="Normal 29 6" xfId="4307"/>
    <cellStyle name="Normal 3" xfId="502"/>
    <cellStyle name="Normal 30" xfId="123"/>
    <cellStyle name="Normal 30 2" xfId="1219"/>
    <cellStyle name="Normal 30 2 2" xfId="3262"/>
    <cellStyle name="Normal 30 2 3" xfId="5287"/>
    <cellStyle name="Normal 30 3" xfId="710"/>
    <cellStyle name="Normal 30 3 2" xfId="2766"/>
    <cellStyle name="Normal 30 3 3" xfId="4791"/>
    <cellStyle name="Normal 30 4" xfId="1762"/>
    <cellStyle name="Normal 30 4 2" xfId="3799"/>
    <cellStyle name="Normal 30 4 3" xfId="5799"/>
    <cellStyle name="Normal 30 5" xfId="2262"/>
    <cellStyle name="Normal 30 6" xfId="4293"/>
    <cellStyle name="Normal 31" xfId="128"/>
    <cellStyle name="Normal 31 2" xfId="1224"/>
    <cellStyle name="Normal 31 2 2" xfId="3267"/>
    <cellStyle name="Normal 31 2 3" xfId="5292"/>
    <cellStyle name="Normal 31 3" xfId="715"/>
    <cellStyle name="Normal 31 3 2" xfId="2771"/>
    <cellStyle name="Normal 31 3 3" xfId="4796"/>
    <cellStyle name="Normal 31 4" xfId="1767"/>
    <cellStyle name="Normal 31 4 2" xfId="3804"/>
    <cellStyle name="Normal 31 4 3" xfId="5804"/>
    <cellStyle name="Normal 31 5" xfId="2267"/>
    <cellStyle name="Normal 31 6" xfId="4298"/>
    <cellStyle name="Normal 32" xfId="131"/>
    <cellStyle name="Normal 32 2" xfId="1227"/>
    <cellStyle name="Normal 32 2 2" xfId="3270"/>
    <cellStyle name="Normal 32 2 3" xfId="5295"/>
    <cellStyle name="Normal 32 3" xfId="718"/>
    <cellStyle name="Normal 32 3 2" xfId="2774"/>
    <cellStyle name="Normal 32 3 3" xfId="4799"/>
    <cellStyle name="Normal 32 4" xfId="1770"/>
    <cellStyle name="Normal 32 4 2" xfId="3807"/>
    <cellStyle name="Normal 32 4 3" xfId="5807"/>
    <cellStyle name="Normal 32 5" xfId="2270"/>
    <cellStyle name="Normal 32 6" xfId="4301"/>
    <cellStyle name="Normal 33" xfId="140"/>
    <cellStyle name="Normal 33 2" xfId="1236"/>
    <cellStyle name="Normal 33 2 2" xfId="3279"/>
    <cellStyle name="Normal 33 2 3" xfId="5304"/>
    <cellStyle name="Normal 33 3" xfId="727"/>
    <cellStyle name="Normal 33 3 2" xfId="2783"/>
    <cellStyle name="Normal 33 3 3" xfId="4808"/>
    <cellStyle name="Normal 33 4" xfId="1779"/>
    <cellStyle name="Normal 33 4 2" xfId="3816"/>
    <cellStyle name="Normal 33 4 3" xfId="5816"/>
    <cellStyle name="Normal 33 5" xfId="2279"/>
    <cellStyle name="Normal 33 6" xfId="4310"/>
    <cellStyle name="Normal 34" xfId="136"/>
    <cellStyle name="Normal 34 2" xfId="1232"/>
    <cellStyle name="Normal 34 2 2" xfId="3275"/>
    <cellStyle name="Normal 34 2 3" xfId="5300"/>
    <cellStyle name="Normal 34 3" xfId="723"/>
    <cellStyle name="Normal 34 3 2" xfId="2779"/>
    <cellStyle name="Normal 34 3 3" xfId="4804"/>
    <cellStyle name="Normal 34 4" xfId="1775"/>
    <cellStyle name="Normal 34 4 2" xfId="3812"/>
    <cellStyle name="Normal 34 4 3" xfId="5812"/>
    <cellStyle name="Normal 34 5" xfId="2275"/>
    <cellStyle name="Normal 34 6" xfId="4306"/>
    <cellStyle name="Normal 35" xfId="503"/>
    <cellStyle name="Normal 35 2" xfId="594"/>
    <cellStyle name="Normal 35 2 2" xfId="2153"/>
    <cellStyle name="Normal 36" xfId="505"/>
    <cellStyle name="Normal 36 2" xfId="1553"/>
    <cellStyle name="Normal 36 2 2" xfId="3593"/>
    <cellStyle name="Normal 36 2 3" xfId="5615"/>
    <cellStyle name="Normal 36 3" xfId="1041"/>
    <cellStyle name="Normal 36 3 2" xfId="3094"/>
    <cellStyle name="Normal 36 3 3" xfId="5119"/>
    <cellStyle name="Normal 36 4" xfId="2091"/>
    <cellStyle name="Normal 36 4 2" xfId="4127"/>
    <cellStyle name="Normal 36 4 3" xfId="6127"/>
    <cellStyle name="Normal 36 5" xfId="2593"/>
    <cellStyle name="Normal 36 6" xfId="4621"/>
    <cellStyle name="Normal 37" xfId="507"/>
    <cellStyle name="Normal 38" xfId="93"/>
    <cellStyle name="Normal 38 2" xfId="1192"/>
    <cellStyle name="Normal 38 2 2" xfId="3235"/>
    <cellStyle name="Normal 38 2 3" xfId="5260"/>
    <cellStyle name="Normal 38 3" xfId="682"/>
    <cellStyle name="Normal 38 3 2" xfId="2739"/>
    <cellStyle name="Normal 38 3 3" xfId="4764"/>
    <cellStyle name="Normal 38 4" xfId="1735"/>
    <cellStyle name="Normal 38 4 2" xfId="3772"/>
    <cellStyle name="Normal 38 4 3" xfId="5772"/>
    <cellStyle name="Normal 38 5" xfId="2235"/>
    <cellStyle name="Normal 38 6" xfId="4266"/>
    <cellStyle name="Normal 39" xfId="509"/>
    <cellStyle name="Normal 39 2" xfId="1556"/>
    <cellStyle name="Normal 39 2 2" xfId="3596"/>
    <cellStyle name="Normal 39 2 3" xfId="5618"/>
    <cellStyle name="Normal 39 3" xfId="1044"/>
    <cellStyle name="Normal 39 3 2" xfId="3097"/>
    <cellStyle name="Normal 39 3 3" xfId="5122"/>
    <cellStyle name="Normal 39 4" xfId="2094"/>
    <cellStyle name="Normal 39 4 2" xfId="4130"/>
    <cellStyle name="Normal 39 4 3" xfId="6130"/>
    <cellStyle name="Normal 39 5" xfId="2596"/>
    <cellStyle name="Normal 39 6" xfId="4624"/>
    <cellStyle name="Normal 4" xfId="511"/>
    <cellStyle name="Normal 40" xfId="504"/>
    <cellStyle name="Normal 40 2" xfId="1552"/>
    <cellStyle name="Normal 40 2 2" xfId="3592"/>
    <cellStyle name="Normal 40 2 3" xfId="5614"/>
    <cellStyle name="Normal 40 3" xfId="1040"/>
    <cellStyle name="Normal 40 3 2" xfId="3093"/>
    <cellStyle name="Normal 40 3 3" xfId="5118"/>
    <cellStyle name="Normal 40 4" xfId="2090"/>
    <cellStyle name="Normal 40 4 2" xfId="4126"/>
    <cellStyle name="Normal 40 4 3" xfId="6126"/>
    <cellStyle name="Normal 40 5" xfId="2592"/>
    <cellStyle name="Normal 40 6" xfId="4620"/>
    <cellStyle name="Normal 41" xfId="506"/>
    <cellStyle name="Normal 41 2" xfId="1554"/>
    <cellStyle name="Normal 41 2 2" xfId="3594"/>
    <cellStyle name="Normal 41 2 3" xfId="5616"/>
    <cellStyle name="Normal 41 3" xfId="1042"/>
    <cellStyle name="Normal 41 3 2" xfId="3095"/>
    <cellStyle name="Normal 41 3 3" xfId="5120"/>
    <cellStyle name="Normal 41 4" xfId="2092"/>
    <cellStyle name="Normal 41 4 2" xfId="4128"/>
    <cellStyle name="Normal 41 4 3" xfId="6128"/>
    <cellStyle name="Normal 41 5" xfId="2594"/>
    <cellStyle name="Normal 41 6" xfId="4622"/>
    <cellStyle name="Normal 42" xfId="508"/>
    <cellStyle name="Normal 42 2" xfId="601"/>
    <cellStyle name="Normal 42 2 2" xfId="1555"/>
    <cellStyle name="Normal 42 2 2 2" xfId="3595"/>
    <cellStyle name="Normal 42 2 2 3" xfId="5617"/>
    <cellStyle name="Normal 42 2 3" xfId="2660"/>
    <cellStyle name="Normal 42 2 4" xfId="4685"/>
    <cellStyle name="Normal 42 3" xfId="1043"/>
    <cellStyle name="Normal 42 3 2" xfId="3096"/>
    <cellStyle name="Normal 42 3 3" xfId="5121"/>
    <cellStyle name="Normal 42 4" xfId="2093"/>
    <cellStyle name="Normal 42 4 2" xfId="4129"/>
    <cellStyle name="Normal 42 4 3" xfId="6129"/>
    <cellStyle name="Normal 42 5" xfId="2595"/>
    <cellStyle name="Normal 42 6" xfId="4623"/>
    <cellStyle name="Normal 43" xfId="94"/>
    <cellStyle name="Normal 43 2" xfId="1193"/>
    <cellStyle name="Normal 43 2 2" xfId="3236"/>
    <cellStyle name="Normal 43 2 3" xfId="5261"/>
    <cellStyle name="Normal 43 3" xfId="683"/>
    <cellStyle name="Normal 43 3 2" xfId="2740"/>
    <cellStyle name="Normal 43 3 3" xfId="4765"/>
    <cellStyle name="Normal 43 4" xfId="1736"/>
    <cellStyle name="Normal 43 4 2" xfId="3773"/>
    <cellStyle name="Normal 43 4 3" xfId="5773"/>
    <cellStyle name="Normal 43 5" xfId="2236"/>
    <cellStyle name="Normal 43 6" xfId="4267"/>
    <cellStyle name="Normal 44" xfId="510"/>
    <cellStyle name="Normal 45" xfId="600"/>
    <cellStyle name="Normal 45 2" xfId="1111"/>
    <cellStyle name="Normal 45 2 2" xfId="3155"/>
    <cellStyle name="Normal 45 2 3" xfId="5180"/>
    <cellStyle name="Normal 45 3" xfId="2659"/>
    <cellStyle name="Normal 45 4" xfId="4684"/>
    <cellStyle name="Normal 46" xfId="598"/>
    <cellStyle name="Normal 46 2" xfId="1649"/>
    <cellStyle name="Normal 46 2 2" xfId="3686"/>
    <cellStyle name="Normal 46 2 3" xfId="5686"/>
    <cellStyle name="Normal 46 3" xfId="2657"/>
    <cellStyle name="Normal 46 4" xfId="4682"/>
    <cellStyle name="Normal 47" xfId="603"/>
    <cellStyle name="Normal 47 2" xfId="2661"/>
    <cellStyle name="Normal 47 3" xfId="4686"/>
    <cellStyle name="Normal 48" xfId="2156"/>
    <cellStyle name="Normal 49" xfId="2157"/>
    <cellStyle name="Normal 5" xfId="512"/>
    <cellStyle name="Normal 5 2" xfId="16"/>
    <cellStyle name="Normal 5 2 2" xfId="395"/>
    <cellStyle name="Normal 5 2 2 2" xfId="1473"/>
    <cellStyle name="Normal 5 2 2 2 2" xfId="3515"/>
    <cellStyle name="Normal 5 2 2 2 3" xfId="5539"/>
    <cellStyle name="Normal 5 2 2 3" xfId="963"/>
    <cellStyle name="Normal 5 2 2 3 2" xfId="3018"/>
    <cellStyle name="Normal 5 2 2 3 3" xfId="5043"/>
    <cellStyle name="Normal 5 2 2 4" xfId="2015"/>
    <cellStyle name="Normal 5 2 2 4 2" xfId="4051"/>
    <cellStyle name="Normal 5 2 2 4 3" xfId="6051"/>
    <cellStyle name="Normal 5 2 2 5" xfId="2515"/>
    <cellStyle name="Normal 5 2 2 6" xfId="4545"/>
    <cellStyle name="Normal 5 2 3" xfId="1122"/>
    <cellStyle name="Normal 5 2 3 2" xfId="3166"/>
    <cellStyle name="Normal 5 2 3 3" xfId="5191"/>
    <cellStyle name="Normal 5 2 4" xfId="614"/>
    <cellStyle name="Normal 5 2 4 2" xfId="2672"/>
    <cellStyle name="Normal 5 2 4 3" xfId="4697"/>
    <cellStyle name="Normal 5 2 5" xfId="1668"/>
    <cellStyle name="Normal 5 2 5 2" xfId="3705"/>
    <cellStyle name="Normal 5 2 5 3" xfId="5705"/>
    <cellStyle name="Normal 5 2 6" xfId="2168"/>
    <cellStyle name="Normal 5 2 7" xfId="4199"/>
    <cellStyle name="Normal 5 3" xfId="513"/>
    <cellStyle name="Normal 5 3 2" xfId="1558"/>
    <cellStyle name="Normal 5 3 2 2" xfId="3598"/>
    <cellStyle name="Normal 5 3 2 3" xfId="5620"/>
    <cellStyle name="Normal 5 3 3" xfId="1046"/>
    <cellStyle name="Normal 5 3 3 2" xfId="3099"/>
    <cellStyle name="Normal 5 3 3 3" xfId="5124"/>
    <cellStyle name="Normal 5 3 4" xfId="2096"/>
    <cellStyle name="Normal 5 3 4 2" xfId="4132"/>
    <cellStyle name="Normal 5 3 4 3" xfId="6132"/>
    <cellStyle name="Normal 5 3 5" xfId="2598"/>
    <cellStyle name="Normal 5 3 6" xfId="4626"/>
    <cellStyle name="Normal 5 4" xfId="1557"/>
    <cellStyle name="Normal 5 4 2" xfId="3597"/>
    <cellStyle name="Normal 5 4 3" xfId="5619"/>
    <cellStyle name="Normal 5 5" xfId="1045"/>
    <cellStyle name="Normal 5 5 2" xfId="3098"/>
    <cellStyle name="Normal 5 5 3" xfId="5123"/>
    <cellStyle name="Normal 5 6" xfId="2095"/>
    <cellStyle name="Normal 5 6 2" xfId="4131"/>
    <cellStyle name="Normal 5 6 3" xfId="6131"/>
    <cellStyle name="Normal 5 7" xfId="2597"/>
    <cellStyle name="Normal 5 8" xfId="4625"/>
    <cellStyle name="Normal 50" xfId="4188"/>
    <cellStyle name="Normal 6" xfId="514"/>
    <cellStyle name="Normal 6 2" xfId="515"/>
    <cellStyle name="Normal 6 2 2" xfId="1560"/>
    <cellStyle name="Normal 6 2 2 2" xfId="3600"/>
    <cellStyle name="Normal 6 2 2 3" xfId="5622"/>
    <cellStyle name="Normal 6 2 3" xfId="1048"/>
    <cellStyle name="Normal 6 2 3 2" xfId="3101"/>
    <cellStyle name="Normal 6 2 3 3" xfId="5126"/>
    <cellStyle name="Normal 6 2 4" xfId="2098"/>
    <cellStyle name="Normal 6 2 4 2" xfId="4134"/>
    <cellStyle name="Normal 6 2 4 3" xfId="6134"/>
    <cellStyle name="Normal 6 2 5" xfId="2600"/>
    <cellStyle name="Normal 6 2 6" xfId="4628"/>
    <cellStyle name="Normal 6 3" xfId="1559"/>
    <cellStyle name="Normal 6 3 2" xfId="3599"/>
    <cellStyle name="Normal 6 3 3" xfId="5621"/>
    <cellStyle name="Normal 6 4" xfId="1047"/>
    <cellStyle name="Normal 6 4 2" xfId="3100"/>
    <cellStyle name="Normal 6 4 3" xfId="5125"/>
    <cellStyle name="Normal 6 5" xfId="2097"/>
    <cellStyle name="Normal 6 5 2" xfId="4133"/>
    <cellStyle name="Normal 6 5 3" xfId="6133"/>
    <cellStyle name="Normal 6 6" xfId="2599"/>
    <cellStyle name="Normal 6 7" xfId="4627"/>
    <cellStyle name="Normal 7" xfId="480"/>
    <cellStyle name="Normal 7 2" xfId="12"/>
    <cellStyle name="Normal 7 2 2" xfId="1121"/>
    <cellStyle name="Normal 7 2 2 2" xfId="3165"/>
    <cellStyle name="Normal 7 2 2 3" xfId="5190"/>
    <cellStyle name="Normal 7 2 3" xfId="613"/>
    <cellStyle name="Normal 7 2 3 2" xfId="2671"/>
    <cellStyle name="Normal 7 2 3 3" xfId="4696"/>
    <cellStyle name="Normal 7 2 4" xfId="1667"/>
    <cellStyle name="Normal 7 2 4 2" xfId="3704"/>
    <cellStyle name="Normal 7 2 4 3" xfId="5704"/>
    <cellStyle name="Normal 7 2 5" xfId="2167"/>
    <cellStyle name="Normal 7 2 6" xfId="4198"/>
    <cellStyle name="Normal 7 3" xfId="1532"/>
    <cellStyle name="Normal 7 3 2" xfId="3574"/>
    <cellStyle name="Normal 7 3 3" xfId="5596"/>
    <cellStyle name="Normal 7 4" xfId="1020"/>
    <cellStyle name="Normal 7 4 2" xfId="3075"/>
    <cellStyle name="Normal 7 4 3" xfId="5100"/>
    <cellStyle name="Normal 7 5" xfId="2072"/>
    <cellStyle name="Normal 7 5 2" xfId="4108"/>
    <cellStyle name="Normal 7 5 3" xfId="6108"/>
    <cellStyle name="Normal 7 6" xfId="2574"/>
    <cellStyle name="Normal 7 7" xfId="4602"/>
    <cellStyle name="Normal 8" xfId="518"/>
    <cellStyle name="Normal 8 2" xfId="521"/>
    <cellStyle name="Normal 8 2 2" xfId="1566"/>
    <cellStyle name="Normal 8 2 2 2" xfId="3606"/>
    <cellStyle name="Normal 8 2 2 3" xfId="5628"/>
    <cellStyle name="Normal 8 2 3" xfId="1054"/>
    <cellStyle name="Normal 8 2 3 2" xfId="3107"/>
    <cellStyle name="Normal 8 2 3 3" xfId="5132"/>
    <cellStyle name="Normal 8 2 4" xfId="2104"/>
    <cellStyle name="Normal 8 2 4 2" xfId="4140"/>
    <cellStyle name="Normal 8 2 4 3" xfId="6140"/>
    <cellStyle name="Normal 8 2 5" xfId="2606"/>
    <cellStyle name="Normal 8 2 6" xfId="4634"/>
    <cellStyle name="Normal 8 3" xfId="1563"/>
    <cellStyle name="Normal 8 3 2" xfId="3603"/>
    <cellStyle name="Normal 8 3 3" xfId="5625"/>
    <cellStyle name="Normal 8 4" xfId="1051"/>
    <cellStyle name="Normal 8 4 2" xfId="3104"/>
    <cellStyle name="Normal 8 4 3" xfId="5129"/>
    <cellStyle name="Normal 8 5" xfId="2101"/>
    <cellStyle name="Normal 8 5 2" xfId="4137"/>
    <cellStyle name="Normal 8 5 3" xfId="6137"/>
    <cellStyle name="Normal 8 6" xfId="2603"/>
    <cellStyle name="Normal 8 7" xfId="463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2 2" xfId="3611"/>
    <cellStyle name="Normal 9 3 2 3" xfId="5633"/>
    <cellStyle name="Normal 9 3 3" xfId="1059"/>
    <cellStyle name="Normal 9 3 3 2" xfId="3112"/>
    <cellStyle name="Normal 9 3 3 3" xfId="5137"/>
    <cellStyle name="Normal 9 3 4" xfId="2109"/>
    <cellStyle name="Normal 9 3 4 2" xfId="4145"/>
    <cellStyle name="Normal 9 3 4 3" xfId="6145"/>
    <cellStyle name="Normal 9 3 5" xfId="2611"/>
    <cellStyle name="Normal 9 3 6" xfId="4639"/>
    <cellStyle name="Normal 9 4" xfId="1569"/>
    <cellStyle name="Normal 9 4 2" xfId="3609"/>
    <cellStyle name="Normal 9 4 3" xfId="5631"/>
    <cellStyle name="Normal 9 5" xfId="1057"/>
    <cellStyle name="Normal 9 5 2" xfId="3110"/>
    <cellStyle name="Normal 9 5 3" xfId="5135"/>
    <cellStyle name="Normal 9 6" xfId="2107"/>
    <cellStyle name="Normal 9 6 2" xfId="4143"/>
    <cellStyle name="Normal 9 6 3" xfId="6143"/>
    <cellStyle name="Normal 9 7" xfId="2609"/>
    <cellStyle name="Normal 9 8" xfId="4637"/>
    <cellStyle name="Normal_Modelo Planilha Financeira" xfId="528"/>
    <cellStyle name="Nota 10" xfId="529"/>
    <cellStyle name="Nota 10 2" xfId="530"/>
    <cellStyle name="Nota 10 2 2" xfId="1573"/>
    <cellStyle name="Nota 10 2 2 2" xfId="3613"/>
    <cellStyle name="Nota 10 2 2 3" xfId="5635"/>
    <cellStyle name="Nota 10 2 3" xfId="1061"/>
    <cellStyle name="Nota 10 2 3 2" xfId="3114"/>
    <cellStyle name="Nota 10 2 3 3" xfId="5139"/>
    <cellStyle name="Nota 10 2 4" xfId="2111"/>
    <cellStyle name="Nota 10 2 4 2" xfId="4147"/>
    <cellStyle name="Nota 10 2 4 3" xfId="6147"/>
    <cellStyle name="Nota 10 2 5" xfId="2613"/>
    <cellStyle name="Nota 10 2 6" xfId="4641"/>
    <cellStyle name="Nota 10 3" xfId="1572"/>
    <cellStyle name="Nota 10 3 2" xfId="3612"/>
    <cellStyle name="Nota 10 3 3" xfId="5634"/>
    <cellStyle name="Nota 10 4" xfId="1060"/>
    <cellStyle name="Nota 10 4 2" xfId="3113"/>
    <cellStyle name="Nota 10 4 3" xfId="5138"/>
    <cellStyle name="Nota 10 5" xfId="2110"/>
    <cellStyle name="Nota 10 5 2" xfId="4146"/>
    <cellStyle name="Nota 10 5 3" xfId="6146"/>
    <cellStyle name="Nota 10 6" xfId="2612"/>
    <cellStyle name="Nota 10 7" xfId="4640"/>
    <cellStyle name="Nota 11" xfId="399"/>
    <cellStyle name="Nota 11 2" xfId="531"/>
    <cellStyle name="Nota 11 2 2" xfId="1574"/>
    <cellStyle name="Nota 11 2 2 2" xfId="3614"/>
    <cellStyle name="Nota 11 2 2 3" xfId="5636"/>
    <cellStyle name="Nota 11 2 3" xfId="1062"/>
    <cellStyle name="Nota 11 2 3 2" xfId="3115"/>
    <cellStyle name="Nota 11 2 3 3" xfId="5140"/>
    <cellStyle name="Nota 11 2 4" xfId="2112"/>
    <cellStyle name="Nota 11 2 4 2" xfId="4148"/>
    <cellStyle name="Nota 11 2 4 3" xfId="6148"/>
    <cellStyle name="Nota 11 2 5" xfId="2614"/>
    <cellStyle name="Nota 11 2 6" xfId="4642"/>
    <cellStyle name="Nota 11 3" xfId="1476"/>
    <cellStyle name="Nota 11 3 2" xfId="3518"/>
    <cellStyle name="Nota 11 3 3" xfId="5542"/>
    <cellStyle name="Nota 11 4" xfId="966"/>
    <cellStyle name="Nota 11 4 2" xfId="3021"/>
    <cellStyle name="Nota 11 4 3" xfId="5046"/>
    <cellStyle name="Nota 11 5" xfId="2018"/>
    <cellStyle name="Nota 11 5 2" xfId="4054"/>
    <cellStyle name="Nota 11 5 3" xfId="6054"/>
    <cellStyle name="Nota 11 6" xfId="2518"/>
    <cellStyle name="Nota 11 7" xfId="4548"/>
    <cellStyle name="Nota 12" xfId="532"/>
    <cellStyle name="Nota 12 2" xfId="1575"/>
    <cellStyle name="Nota 12 2 2" xfId="3615"/>
    <cellStyle name="Nota 12 2 3" xfId="5637"/>
    <cellStyle name="Nota 12 3" xfId="1063"/>
    <cellStyle name="Nota 12 3 2" xfId="3116"/>
    <cellStyle name="Nota 12 3 3" xfId="5141"/>
    <cellStyle name="Nota 12 4" xfId="2113"/>
    <cellStyle name="Nota 12 4 2" xfId="4149"/>
    <cellStyle name="Nota 12 4 3" xfId="6149"/>
    <cellStyle name="Nota 12 5" xfId="2615"/>
    <cellStyle name="Nota 12 6" xfId="4643"/>
    <cellStyle name="Nota 13" xfId="534"/>
    <cellStyle name="Nota 13 2" xfId="1576"/>
    <cellStyle name="Nota 13 2 2" xfId="3616"/>
    <cellStyle name="Nota 13 2 3" xfId="5638"/>
    <cellStyle name="Nota 13 3" xfId="1064"/>
    <cellStyle name="Nota 13 3 2" xfId="3117"/>
    <cellStyle name="Nota 13 3 3" xfId="5142"/>
    <cellStyle name="Nota 13 4" xfId="2114"/>
    <cellStyle name="Nota 13 4 2" xfId="4150"/>
    <cellStyle name="Nota 13 4 3" xfId="6150"/>
    <cellStyle name="Nota 13 5" xfId="2616"/>
    <cellStyle name="Nota 13 6" xfId="4644"/>
    <cellStyle name="Nota 14" xfId="320"/>
    <cellStyle name="Nota 14 2" xfId="1407"/>
    <cellStyle name="Nota 14 2 2" xfId="3449"/>
    <cellStyle name="Nota 14 2 3" xfId="5474"/>
    <cellStyle name="Nota 14 3" xfId="898"/>
    <cellStyle name="Nota 14 3 2" xfId="2953"/>
    <cellStyle name="Nota 14 3 3" xfId="4978"/>
    <cellStyle name="Nota 14 4" xfId="1950"/>
    <cellStyle name="Nota 14 4 2" xfId="3986"/>
    <cellStyle name="Nota 14 4 3" xfId="5986"/>
    <cellStyle name="Nota 14 5" xfId="2449"/>
    <cellStyle name="Nota 14 6" xfId="4480"/>
    <cellStyle name="Nota 15" xfId="535"/>
    <cellStyle name="Nota 15 2" xfId="1577"/>
    <cellStyle name="Nota 15 2 2" xfId="3617"/>
    <cellStyle name="Nota 15 2 3" xfId="5639"/>
    <cellStyle name="Nota 15 3" xfId="1065"/>
    <cellStyle name="Nota 15 3 2" xfId="3118"/>
    <cellStyle name="Nota 15 3 3" xfId="5143"/>
    <cellStyle name="Nota 15 4" xfId="2115"/>
    <cellStyle name="Nota 15 4 2" xfId="4151"/>
    <cellStyle name="Nota 15 4 3" xfId="6151"/>
    <cellStyle name="Nota 15 5" xfId="2617"/>
    <cellStyle name="Nota 15 6" xfId="4645"/>
    <cellStyle name="Nota 16" xfId="537"/>
    <cellStyle name="Nota 16 2" xfId="1579"/>
    <cellStyle name="Nota 16 2 2" xfId="3619"/>
    <cellStyle name="Nota 16 2 3" xfId="5641"/>
    <cellStyle name="Nota 16 3" xfId="1067"/>
    <cellStyle name="Nota 16 3 2" xfId="3120"/>
    <cellStyle name="Nota 16 3 3" xfId="5145"/>
    <cellStyle name="Nota 16 4" xfId="2117"/>
    <cellStyle name="Nota 16 4 2" xfId="4153"/>
    <cellStyle name="Nota 16 4 3" xfId="6153"/>
    <cellStyle name="Nota 16 5" xfId="2619"/>
    <cellStyle name="Nota 16 6" xfId="4647"/>
    <cellStyle name="Nota 17" xfId="539"/>
    <cellStyle name="Nota 17 2" xfId="1581"/>
    <cellStyle name="Nota 17 2 2" xfId="3621"/>
    <cellStyle name="Nota 17 2 3" xfId="5643"/>
    <cellStyle name="Nota 17 3" xfId="1069"/>
    <cellStyle name="Nota 17 3 2" xfId="3122"/>
    <cellStyle name="Nota 17 3 3" xfId="5147"/>
    <cellStyle name="Nota 17 4" xfId="2119"/>
    <cellStyle name="Nota 17 4 2" xfId="4155"/>
    <cellStyle name="Nota 17 4 3" xfId="6155"/>
    <cellStyle name="Nota 17 5" xfId="2621"/>
    <cellStyle name="Nota 17 6" xfId="4649"/>
    <cellStyle name="Nota 18" xfId="541"/>
    <cellStyle name="Nota 18 2" xfId="1583"/>
    <cellStyle name="Nota 18 2 2" xfId="3623"/>
    <cellStyle name="Nota 18 2 3" xfId="5645"/>
    <cellStyle name="Nota 18 3" xfId="1071"/>
    <cellStyle name="Nota 18 3 2" xfId="3124"/>
    <cellStyle name="Nota 18 3 3" xfId="5149"/>
    <cellStyle name="Nota 18 4" xfId="2121"/>
    <cellStyle name="Nota 18 4 2" xfId="4157"/>
    <cellStyle name="Nota 18 4 3" xfId="6157"/>
    <cellStyle name="Nota 18 5" xfId="2623"/>
    <cellStyle name="Nota 18 6" xfId="4651"/>
    <cellStyle name="Nota 19" xfId="543"/>
    <cellStyle name="Nota 19 2" xfId="1585"/>
    <cellStyle name="Nota 19 2 2" xfId="3625"/>
    <cellStyle name="Nota 19 2 3" xfId="5646"/>
    <cellStyle name="Nota 19 3" xfId="1072"/>
    <cellStyle name="Nota 19 3 2" xfId="3125"/>
    <cellStyle name="Nota 19 3 3" xfId="5150"/>
    <cellStyle name="Nota 19 4" xfId="2122"/>
    <cellStyle name="Nota 19 4 2" xfId="4158"/>
    <cellStyle name="Nota 19 4 3" xfId="6158"/>
    <cellStyle name="Nota 19 5" xfId="2625"/>
    <cellStyle name="Nota 19 6" xfId="4652"/>
    <cellStyle name="Nota 2" xfId="481"/>
    <cellStyle name="Nota 2 2" xfId="11"/>
    <cellStyle name="Nota 2 2 2" xfId="173"/>
    <cellStyle name="Nota 2 2 2 2" xfId="1269"/>
    <cellStyle name="Nota 2 2 2 2 2" xfId="3312"/>
    <cellStyle name="Nota 2 2 2 2 3" xfId="5337"/>
    <cellStyle name="Nota 2 2 2 3" xfId="760"/>
    <cellStyle name="Nota 2 2 2 3 2" xfId="2816"/>
    <cellStyle name="Nota 2 2 2 3 3" xfId="4841"/>
    <cellStyle name="Nota 2 2 2 4" xfId="1812"/>
    <cellStyle name="Nota 2 2 2 4 2" xfId="3849"/>
    <cellStyle name="Nota 2 2 2 4 3" xfId="5849"/>
    <cellStyle name="Nota 2 2 2 5" xfId="2312"/>
    <cellStyle name="Nota 2 2 2 6" xfId="4343"/>
    <cellStyle name="Nota 2 2 3" xfId="1120"/>
    <cellStyle name="Nota 2 2 3 2" xfId="3164"/>
    <cellStyle name="Nota 2 2 3 3" xfId="5189"/>
    <cellStyle name="Nota 2 2 4" xfId="612"/>
    <cellStyle name="Nota 2 2 4 2" xfId="2670"/>
    <cellStyle name="Nota 2 2 4 3" xfId="4695"/>
    <cellStyle name="Nota 2 2 5" xfId="1666"/>
    <cellStyle name="Nota 2 2 5 2" xfId="3703"/>
    <cellStyle name="Nota 2 2 5 3" xfId="5703"/>
    <cellStyle name="Nota 2 2 6" xfId="2166"/>
    <cellStyle name="Nota 2 2 7" xfId="4197"/>
    <cellStyle name="Nota 2 3" xfId="544"/>
    <cellStyle name="Nota 2 3 2" xfId="1586"/>
    <cellStyle name="Nota 2 3 2 2" xfId="3626"/>
    <cellStyle name="Nota 2 3 2 3" xfId="5647"/>
    <cellStyle name="Nota 2 3 3" xfId="1073"/>
    <cellStyle name="Nota 2 3 3 2" xfId="3126"/>
    <cellStyle name="Nota 2 3 3 3" xfId="5151"/>
    <cellStyle name="Nota 2 3 4" xfId="2123"/>
    <cellStyle name="Nota 2 3 4 2" xfId="4159"/>
    <cellStyle name="Nota 2 3 4 3" xfId="6159"/>
    <cellStyle name="Nota 2 3 5" xfId="2626"/>
    <cellStyle name="Nota 2 3 6" xfId="4653"/>
    <cellStyle name="Nota 2 4" xfId="1533"/>
    <cellStyle name="Nota 2 4 2" xfId="3575"/>
    <cellStyle name="Nota 2 4 3" xfId="5597"/>
    <cellStyle name="Nota 2 5" xfId="1021"/>
    <cellStyle name="Nota 2 5 2" xfId="3076"/>
    <cellStyle name="Nota 2 5 3" xfId="5101"/>
    <cellStyle name="Nota 2 6" xfId="2073"/>
    <cellStyle name="Nota 2 6 2" xfId="4109"/>
    <cellStyle name="Nota 2 6 3" xfId="6109"/>
    <cellStyle name="Nota 2 7" xfId="2575"/>
    <cellStyle name="Nota 2 8" xfId="4603"/>
    <cellStyle name="Nota 20" xfId="536"/>
    <cellStyle name="Nota 20 2" xfId="1578"/>
    <cellStyle name="Nota 20 2 2" xfId="3618"/>
    <cellStyle name="Nota 20 2 3" xfId="5640"/>
    <cellStyle name="Nota 20 3" xfId="1066"/>
    <cellStyle name="Nota 20 3 2" xfId="3119"/>
    <cellStyle name="Nota 20 3 3" xfId="5144"/>
    <cellStyle name="Nota 20 4" xfId="2116"/>
    <cellStyle name="Nota 20 4 2" xfId="4152"/>
    <cellStyle name="Nota 20 4 3" xfId="6152"/>
    <cellStyle name="Nota 20 5" xfId="2618"/>
    <cellStyle name="Nota 20 6" xfId="4646"/>
    <cellStyle name="Nota 21" xfId="538"/>
    <cellStyle name="Nota 21 2" xfId="1580"/>
    <cellStyle name="Nota 21 2 2" xfId="3620"/>
    <cellStyle name="Nota 21 2 3" xfId="5642"/>
    <cellStyle name="Nota 21 3" xfId="1068"/>
    <cellStyle name="Nota 21 3 2" xfId="3121"/>
    <cellStyle name="Nota 21 3 3" xfId="5146"/>
    <cellStyle name="Nota 21 4" xfId="2118"/>
    <cellStyle name="Nota 21 4 2" xfId="4154"/>
    <cellStyle name="Nota 21 4 3" xfId="6154"/>
    <cellStyle name="Nota 21 5" xfId="2620"/>
    <cellStyle name="Nota 21 6" xfId="4648"/>
    <cellStyle name="Nota 22" xfId="540"/>
    <cellStyle name="Nota 22 2" xfId="1582"/>
    <cellStyle name="Nota 22 2 2" xfId="3622"/>
    <cellStyle name="Nota 22 2 3" xfId="5644"/>
    <cellStyle name="Nota 22 3" xfId="1070"/>
    <cellStyle name="Nota 22 3 2" xfId="3123"/>
    <cellStyle name="Nota 22 3 3" xfId="5148"/>
    <cellStyle name="Nota 22 4" xfId="2120"/>
    <cellStyle name="Nota 22 4 2" xfId="4156"/>
    <cellStyle name="Nota 22 4 3" xfId="6156"/>
    <cellStyle name="Nota 22 5" xfId="2622"/>
    <cellStyle name="Nota 22 6" xfId="4650"/>
    <cellStyle name="Nota 23" xfId="542"/>
    <cellStyle name="Nota 23 2" xfId="1584"/>
    <cellStyle name="Nota 23 2 2" xfId="3624"/>
    <cellStyle name="Nota 23 3" xfId="1637"/>
    <cellStyle name="Nota 23 3 2" xfId="3674"/>
    <cellStyle name="Nota 23 4" xfId="1627"/>
    <cellStyle name="Nota 23 4 2" xfId="3664"/>
    <cellStyle name="Nota 23 5" xfId="1646"/>
    <cellStyle name="Nota 23 5 2" xfId="3683"/>
    <cellStyle name="Nota 23 6" xfId="1636"/>
    <cellStyle name="Nota 23 6 2" xfId="3673"/>
    <cellStyle name="Nota 23 7" xfId="2624"/>
    <cellStyle name="Nota 3" xfId="516"/>
    <cellStyle name="Nota 3 2" xfId="519"/>
    <cellStyle name="Nota 3 2 2" xfId="1564"/>
    <cellStyle name="Nota 3 2 2 2" xfId="3604"/>
    <cellStyle name="Nota 3 2 2 3" xfId="5626"/>
    <cellStyle name="Nota 3 2 3" xfId="1052"/>
    <cellStyle name="Nota 3 2 3 2" xfId="3105"/>
    <cellStyle name="Nota 3 2 3 3" xfId="5130"/>
    <cellStyle name="Nota 3 2 4" xfId="2102"/>
    <cellStyle name="Nota 3 2 4 2" xfId="4138"/>
    <cellStyle name="Nota 3 2 4 3" xfId="6138"/>
    <cellStyle name="Nota 3 2 5" xfId="2604"/>
    <cellStyle name="Nota 3 2 6" xfId="4632"/>
    <cellStyle name="Nota 3 3" xfId="1561"/>
    <cellStyle name="Nota 3 3 2" xfId="3601"/>
    <cellStyle name="Nota 3 3 3" xfId="5623"/>
    <cellStyle name="Nota 3 4" xfId="1049"/>
    <cellStyle name="Nota 3 4 2" xfId="3102"/>
    <cellStyle name="Nota 3 4 3" xfId="5127"/>
    <cellStyle name="Nota 3 5" xfId="2099"/>
    <cellStyle name="Nota 3 5 2" xfId="4135"/>
    <cellStyle name="Nota 3 5 3" xfId="6135"/>
    <cellStyle name="Nota 3 6" xfId="2601"/>
    <cellStyle name="Nota 3 7" xfId="4629"/>
    <cellStyle name="Nota 4" xfId="522"/>
    <cellStyle name="Nota 4 2" xfId="525"/>
    <cellStyle name="Nota 4 2 2" xfId="1570"/>
    <cellStyle name="Nota 4 2 2 2" xfId="3610"/>
    <cellStyle name="Nota 4 2 2 3" xfId="5632"/>
    <cellStyle name="Nota 4 2 3" xfId="1058"/>
    <cellStyle name="Nota 4 2 3 2" xfId="3111"/>
    <cellStyle name="Nota 4 2 3 3" xfId="5136"/>
    <cellStyle name="Nota 4 2 4" xfId="2108"/>
    <cellStyle name="Nota 4 2 4 2" xfId="4144"/>
    <cellStyle name="Nota 4 2 4 3" xfId="6144"/>
    <cellStyle name="Nota 4 2 5" xfId="2610"/>
    <cellStyle name="Nota 4 2 6" xfId="4638"/>
    <cellStyle name="Nota 4 3" xfId="1567"/>
    <cellStyle name="Nota 4 3 2" xfId="3607"/>
    <cellStyle name="Nota 4 3 3" xfId="5629"/>
    <cellStyle name="Nota 4 4" xfId="1055"/>
    <cellStyle name="Nota 4 4 2" xfId="3108"/>
    <cellStyle name="Nota 4 4 3" xfId="5133"/>
    <cellStyle name="Nota 4 5" xfId="2105"/>
    <cellStyle name="Nota 4 5 2" xfId="4141"/>
    <cellStyle name="Nota 4 5 3" xfId="6141"/>
    <cellStyle name="Nota 4 6" xfId="2607"/>
    <cellStyle name="Nota 4 7" xfId="4635"/>
    <cellStyle name="Nota 5" xfId="545"/>
    <cellStyle name="Nota 5 2" xfId="546"/>
    <cellStyle name="Nota 5 2 2" xfId="1588"/>
    <cellStyle name="Nota 5 2 2 2" xfId="3628"/>
    <cellStyle name="Nota 5 2 2 3" xfId="5649"/>
    <cellStyle name="Nota 5 2 3" xfId="1075"/>
    <cellStyle name="Nota 5 2 3 2" xfId="3128"/>
    <cellStyle name="Nota 5 2 3 3" xfId="5153"/>
    <cellStyle name="Nota 5 2 4" xfId="2125"/>
    <cellStyle name="Nota 5 2 4 2" xfId="4161"/>
    <cellStyle name="Nota 5 2 4 3" xfId="6161"/>
    <cellStyle name="Nota 5 2 5" xfId="2628"/>
    <cellStyle name="Nota 5 2 6" xfId="4655"/>
    <cellStyle name="Nota 5 3" xfId="1587"/>
    <cellStyle name="Nota 5 3 2" xfId="3627"/>
    <cellStyle name="Nota 5 3 3" xfId="5648"/>
    <cellStyle name="Nota 5 4" xfId="1074"/>
    <cellStyle name="Nota 5 4 2" xfId="3127"/>
    <cellStyle name="Nota 5 4 3" xfId="5152"/>
    <cellStyle name="Nota 5 5" xfId="2124"/>
    <cellStyle name="Nota 5 5 2" xfId="4160"/>
    <cellStyle name="Nota 5 5 3" xfId="6160"/>
    <cellStyle name="Nota 5 6" xfId="2627"/>
    <cellStyle name="Nota 5 7" xfId="4654"/>
    <cellStyle name="Nota 6" xfId="547"/>
    <cellStyle name="Nota 6 2" xfId="548"/>
    <cellStyle name="Nota 6 2 2" xfId="1590"/>
    <cellStyle name="Nota 6 2 2 2" xfId="3630"/>
    <cellStyle name="Nota 6 2 2 3" xfId="5651"/>
    <cellStyle name="Nota 6 2 3" xfId="1077"/>
    <cellStyle name="Nota 6 2 3 2" xfId="3130"/>
    <cellStyle name="Nota 6 2 3 3" xfId="5155"/>
    <cellStyle name="Nota 6 2 4" xfId="2127"/>
    <cellStyle name="Nota 6 2 4 2" xfId="4163"/>
    <cellStyle name="Nota 6 2 4 3" xfId="6163"/>
    <cellStyle name="Nota 6 2 5" xfId="2630"/>
    <cellStyle name="Nota 6 2 6" xfId="4657"/>
    <cellStyle name="Nota 6 3" xfId="1589"/>
    <cellStyle name="Nota 6 3 2" xfId="3629"/>
    <cellStyle name="Nota 6 3 3" xfId="5650"/>
    <cellStyle name="Nota 6 4" xfId="1076"/>
    <cellStyle name="Nota 6 4 2" xfId="3129"/>
    <cellStyle name="Nota 6 4 3" xfId="5154"/>
    <cellStyle name="Nota 6 5" xfId="2126"/>
    <cellStyle name="Nota 6 5 2" xfId="4162"/>
    <cellStyle name="Nota 6 5 3" xfId="6162"/>
    <cellStyle name="Nota 6 6" xfId="2629"/>
    <cellStyle name="Nota 6 7" xfId="4656"/>
    <cellStyle name="Nota 7" xfId="549"/>
    <cellStyle name="Nota 7 2" xfId="323"/>
    <cellStyle name="Nota 7 2 2" xfId="1410"/>
    <cellStyle name="Nota 7 2 2 2" xfId="3452"/>
    <cellStyle name="Nota 7 2 2 3" xfId="5477"/>
    <cellStyle name="Nota 7 2 3" xfId="901"/>
    <cellStyle name="Nota 7 2 3 2" xfId="2956"/>
    <cellStyle name="Nota 7 2 3 3" xfId="4981"/>
    <cellStyle name="Nota 7 2 4" xfId="1953"/>
    <cellStyle name="Nota 7 2 4 2" xfId="3989"/>
    <cellStyle name="Nota 7 2 4 3" xfId="5989"/>
    <cellStyle name="Nota 7 2 5" xfId="2452"/>
    <cellStyle name="Nota 7 2 6" xfId="4483"/>
    <cellStyle name="Nota 7 3" xfId="1591"/>
    <cellStyle name="Nota 7 3 2" xfId="3631"/>
    <cellStyle name="Nota 7 3 3" xfId="5652"/>
    <cellStyle name="Nota 7 4" xfId="1078"/>
    <cellStyle name="Nota 7 4 2" xfId="3131"/>
    <cellStyle name="Nota 7 4 3" xfId="5156"/>
    <cellStyle name="Nota 7 5" xfId="2128"/>
    <cellStyle name="Nota 7 5 2" xfId="4164"/>
    <cellStyle name="Nota 7 5 3" xfId="6164"/>
    <cellStyle name="Nota 7 6" xfId="2631"/>
    <cellStyle name="Nota 7 7" xfId="4658"/>
    <cellStyle name="Nota 8" xfId="550"/>
    <cellStyle name="Nota 8 2" xfId="551"/>
    <cellStyle name="Nota 8 2 2" xfId="1593"/>
    <cellStyle name="Nota 8 2 2 2" xfId="3633"/>
    <cellStyle name="Nota 8 2 2 3" xfId="5654"/>
    <cellStyle name="Nota 8 2 3" xfId="1080"/>
    <cellStyle name="Nota 8 2 3 2" xfId="3133"/>
    <cellStyle name="Nota 8 2 3 3" xfId="5158"/>
    <cellStyle name="Nota 8 2 4" xfId="2130"/>
    <cellStyle name="Nota 8 2 4 2" xfId="4166"/>
    <cellStyle name="Nota 8 2 4 3" xfId="6166"/>
    <cellStyle name="Nota 8 2 5" xfId="2633"/>
    <cellStyle name="Nota 8 2 6" xfId="4660"/>
    <cellStyle name="Nota 8 3" xfId="1592"/>
    <cellStyle name="Nota 8 3 2" xfId="3632"/>
    <cellStyle name="Nota 8 3 3" xfId="5653"/>
    <cellStyle name="Nota 8 4" xfId="1079"/>
    <cellStyle name="Nota 8 4 2" xfId="3132"/>
    <cellStyle name="Nota 8 4 3" xfId="5157"/>
    <cellStyle name="Nota 8 5" xfId="2129"/>
    <cellStyle name="Nota 8 5 2" xfId="4165"/>
    <cellStyle name="Nota 8 5 3" xfId="6165"/>
    <cellStyle name="Nota 8 6" xfId="2632"/>
    <cellStyle name="Nota 8 7" xfId="4659"/>
    <cellStyle name="Nota 9" xfId="552"/>
    <cellStyle name="Nota 9 2" xfId="553"/>
    <cellStyle name="Nota 9 2 2" xfId="1595"/>
    <cellStyle name="Nota 9 2 2 2" xfId="3635"/>
    <cellStyle name="Nota 9 2 2 3" xfId="5656"/>
    <cellStyle name="Nota 9 2 3" xfId="1082"/>
    <cellStyle name="Nota 9 2 3 2" xfId="3135"/>
    <cellStyle name="Nota 9 2 3 3" xfId="5160"/>
    <cellStyle name="Nota 9 2 4" xfId="2132"/>
    <cellStyle name="Nota 9 2 4 2" xfId="4168"/>
    <cellStyle name="Nota 9 2 4 3" xfId="6168"/>
    <cellStyle name="Nota 9 2 5" xfId="2635"/>
    <cellStyle name="Nota 9 2 6" xfId="4662"/>
    <cellStyle name="Nota 9 3" xfId="1594"/>
    <cellStyle name="Nota 9 3 2" xfId="3634"/>
    <cellStyle name="Nota 9 3 3" xfId="5655"/>
    <cellStyle name="Nota 9 4" xfId="1081"/>
    <cellStyle name="Nota 9 4 2" xfId="3134"/>
    <cellStyle name="Nota 9 4 3" xfId="5159"/>
    <cellStyle name="Nota 9 5" xfId="2131"/>
    <cellStyle name="Nota 9 5 2" xfId="4167"/>
    <cellStyle name="Nota 9 5 3" xfId="6167"/>
    <cellStyle name="Nota 9 6" xfId="2634"/>
    <cellStyle name="Nota 9 7" xfId="4661"/>
    <cellStyle name="Porcentagem" xfId="6188" builtinId="5"/>
    <cellStyle name="Porcentagem 2" xfId="554"/>
    <cellStyle name="Porcentagem 2 2" xfId="1596"/>
    <cellStyle name="Porcentagem 2 3" xfId="1083"/>
    <cellStyle name="Porcentagem 3" xfId="1152"/>
    <cellStyle name="Porcentagem 3 2" xfId="3196"/>
    <cellStyle name="Porcentagem 3 3" xfId="5221"/>
    <cellStyle name="Porcentagem 4" xfId="1651"/>
    <cellStyle name="Porcentagem 4 2" xfId="3688"/>
    <cellStyle name="Porcentagem 4 3" xfId="5688"/>
    <cellStyle name="Saída 2" xfId="437"/>
    <cellStyle name="Saída 3" xfId="441"/>
    <cellStyle name="Saída 3 2" xfId="1510"/>
    <cellStyle name="Saída 3 2 2" xfId="3552"/>
    <cellStyle name="Saída 3 3" xfId="1633"/>
    <cellStyle name="Saída 3 3 2" xfId="3670"/>
    <cellStyle name="Saída 3 4" xfId="1629"/>
    <cellStyle name="Saída 3 4 2" xfId="3666"/>
    <cellStyle name="Saída 3 5" xfId="1644"/>
    <cellStyle name="Saída 3 5 2" xfId="3681"/>
    <cellStyle name="Saída 3 6" xfId="1641"/>
    <cellStyle name="Saída 3 6 2" xfId="3678"/>
    <cellStyle name="Saída 3 7" xfId="2552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2 3" xfId="2656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2 2" xfId="3605"/>
    <cellStyle name="Separador de milhares 4 2 2 2 3" xfId="5627"/>
    <cellStyle name="Separador de milhares 4 2 2 3" xfId="1053"/>
    <cellStyle name="Separador de milhares 4 2 2 3 2" xfId="3106"/>
    <cellStyle name="Separador de milhares 4 2 2 3 3" xfId="5131"/>
    <cellStyle name="Separador de milhares 4 2 2 4" xfId="2103"/>
    <cellStyle name="Separador de milhares 4 2 2 4 2" xfId="4139"/>
    <cellStyle name="Separador de milhares 4 2 2 4 3" xfId="6139"/>
    <cellStyle name="Separador de milhares 4 2 2 5" xfId="2605"/>
    <cellStyle name="Separador de milhares 4 2 2 6" xfId="4633"/>
    <cellStyle name="Separador de milhares 4 2 3" xfId="1562"/>
    <cellStyle name="Separador de milhares 4 2 3 2" xfId="3602"/>
    <cellStyle name="Separador de milhares 4 2 3 3" xfId="5624"/>
    <cellStyle name="Separador de milhares 4 2 4" xfId="1050"/>
    <cellStyle name="Separador de milhares 4 2 4 2" xfId="3103"/>
    <cellStyle name="Separador de milhares 4 2 4 3" xfId="5128"/>
    <cellStyle name="Separador de milhares 4 2 5" xfId="2100"/>
    <cellStyle name="Separador de milhares 4 2 5 2" xfId="4136"/>
    <cellStyle name="Separador de milhares 4 2 5 3" xfId="6136"/>
    <cellStyle name="Separador de milhares 4 2 6" xfId="2602"/>
    <cellStyle name="Separador de milhares 4 2 7" xfId="4630"/>
    <cellStyle name="Separador de milhares 4 3" xfId="523"/>
    <cellStyle name="Separador de milhares 4 3 2" xfId="1568"/>
    <cellStyle name="Separador de milhares 4 3 2 2" xfId="3608"/>
    <cellStyle name="Separador de milhares 4 3 2 3" xfId="5630"/>
    <cellStyle name="Separador de milhares 4 3 3" xfId="1056"/>
    <cellStyle name="Separador de milhares 4 3 3 2" xfId="3109"/>
    <cellStyle name="Separador de milhares 4 3 3 3" xfId="5134"/>
    <cellStyle name="Separador de milhares 4 3 4" xfId="2106"/>
    <cellStyle name="Separador de milhares 4 3 4 2" xfId="4142"/>
    <cellStyle name="Separador de milhares 4 3 4 3" xfId="6142"/>
    <cellStyle name="Separador de milhares 4 3 5" xfId="2608"/>
    <cellStyle name="Separador de milhares 4 3 6" xfId="4636"/>
    <cellStyle name="Separador de milhares 4 4" xfId="1598"/>
    <cellStyle name="Separador de milhares 4 4 2" xfId="3636"/>
    <cellStyle name="Separador de milhares 4 4 3" xfId="5657"/>
    <cellStyle name="Separador de milhares 4 5" xfId="1088"/>
    <cellStyle name="Separador de milhares 4 5 2" xfId="3136"/>
    <cellStyle name="Separador de milhares 4 5 3" xfId="5161"/>
    <cellStyle name="Separador de milhares 4 6" xfId="2133"/>
    <cellStyle name="Separador de milhares 4 6 2" xfId="4169"/>
    <cellStyle name="Separador de milhares 4 6 3" xfId="6169"/>
    <cellStyle name="Separador de milhares 4 7" xfId="2636"/>
    <cellStyle name="Separador de milhares 4 8" xfId="466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2 2" xfId="3637"/>
    <cellStyle name="Total 3 3" xfId="1638"/>
    <cellStyle name="Total 3 3 2" xfId="3675"/>
    <cellStyle name="Total 3 4" xfId="1624"/>
    <cellStyle name="Total 3 4 2" xfId="3661"/>
    <cellStyle name="Total 3 5" xfId="1647"/>
    <cellStyle name="Total 3 5 2" xfId="3684"/>
    <cellStyle name="Total 3 6" xfId="1632"/>
    <cellStyle name="Total 3 6 2" xfId="3669"/>
    <cellStyle name="Total 3 7" xfId="2637"/>
    <cellStyle name="Vírgula" xfId="3" builtinId="3"/>
    <cellStyle name="Vírgula 10" xfId="572"/>
    <cellStyle name="Vírgula 10 2" xfId="1600"/>
    <cellStyle name="Vírgula 10 2 2" xfId="3638"/>
    <cellStyle name="Vírgula 10 2 3" xfId="5658"/>
    <cellStyle name="Vírgula 10 3" xfId="1089"/>
    <cellStyle name="Vírgula 10 3 2" xfId="3137"/>
    <cellStyle name="Vírgula 10 3 3" xfId="5162"/>
    <cellStyle name="Vírgula 10 4" xfId="2134"/>
    <cellStyle name="Vírgula 10 4 2" xfId="4170"/>
    <cellStyle name="Vírgula 10 4 3" xfId="6170"/>
    <cellStyle name="Vírgula 10 5" xfId="2638"/>
    <cellStyle name="Vírgula 10 6" xfId="4664"/>
    <cellStyle name="Vírgula 11" xfId="573"/>
    <cellStyle name="Vírgula 11 2" xfId="1601"/>
    <cellStyle name="Vírgula 11 2 2" xfId="3639"/>
    <cellStyle name="Vírgula 11 2 3" xfId="5659"/>
    <cellStyle name="Vírgula 11 3" xfId="1090"/>
    <cellStyle name="Vírgula 11 3 2" xfId="3138"/>
    <cellStyle name="Vírgula 11 3 3" xfId="5163"/>
    <cellStyle name="Vírgula 11 4" xfId="2135"/>
    <cellStyle name="Vírgula 11 4 2" xfId="4171"/>
    <cellStyle name="Vírgula 11 4 3" xfId="6171"/>
    <cellStyle name="Vírgula 11 5" xfId="2639"/>
    <cellStyle name="Vírgula 11 6" xfId="4665"/>
    <cellStyle name="Vírgula 12" xfId="574"/>
    <cellStyle name="Vírgula 12 2" xfId="1602"/>
    <cellStyle name="Vírgula 12 2 2" xfId="3640"/>
    <cellStyle name="Vírgula 12 2 3" xfId="5660"/>
    <cellStyle name="Vírgula 12 3" xfId="1091"/>
    <cellStyle name="Vírgula 12 3 2" xfId="3139"/>
    <cellStyle name="Vírgula 12 3 3" xfId="5164"/>
    <cellStyle name="Vírgula 12 4" xfId="2136"/>
    <cellStyle name="Vírgula 12 4 2" xfId="4172"/>
    <cellStyle name="Vírgula 12 4 3" xfId="6172"/>
    <cellStyle name="Vírgula 12 5" xfId="2640"/>
    <cellStyle name="Vírgula 12 6" xfId="4666"/>
    <cellStyle name="Vírgula 13" xfId="575"/>
    <cellStyle name="Vírgula 13 2" xfId="1603"/>
    <cellStyle name="Vírgula 13 2 2" xfId="3641"/>
    <cellStyle name="Vírgula 13 2 3" xfId="5661"/>
    <cellStyle name="Vírgula 13 3" xfId="1092"/>
    <cellStyle name="Vírgula 13 3 2" xfId="3140"/>
    <cellStyle name="Vírgula 13 3 3" xfId="5165"/>
    <cellStyle name="Vírgula 13 4" xfId="2137"/>
    <cellStyle name="Vírgula 13 4 2" xfId="4173"/>
    <cellStyle name="Vírgula 13 4 3" xfId="6173"/>
    <cellStyle name="Vírgula 13 5" xfId="2641"/>
    <cellStyle name="Vírgula 13 6" xfId="4667"/>
    <cellStyle name="Vírgula 14" xfId="576"/>
    <cellStyle name="Vírgula 14 2" xfId="1604"/>
    <cellStyle name="Vírgula 14 2 2" xfId="3642"/>
    <cellStyle name="Vírgula 14 2 3" xfId="5662"/>
    <cellStyle name="Vírgula 14 3" xfId="1093"/>
    <cellStyle name="Vírgula 14 3 2" xfId="3141"/>
    <cellStyle name="Vírgula 14 3 3" xfId="5166"/>
    <cellStyle name="Vírgula 14 4" xfId="2138"/>
    <cellStyle name="Vírgula 14 4 2" xfId="4174"/>
    <cellStyle name="Vírgula 14 4 3" xfId="6174"/>
    <cellStyle name="Vírgula 14 5" xfId="2642"/>
    <cellStyle name="Vírgula 14 6" xfId="4668"/>
    <cellStyle name="Vírgula 15" xfId="577"/>
    <cellStyle name="Vírgula 15 2" xfId="1605"/>
    <cellStyle name="Vírgula 15 2 2" xfId="3643"/>
    <cellStyle name="Vírgula 15 2 3" xfId="5663"/>
    <cellStyle name="Vírgula 15 3" xfId="1094"/>
    <cellStyle name="Vírgula 15 3 2" xfId="3142"/>
    <cellStyle name="Vírgula 15 3 3" xfId="5167"/>
    <cellStyle name="Vírgula 15 4" xfId="2139"/>
    <cellStyle name="Vírgula 15 4 2" xfId="4175"/>
    <cellStyle name="Vírgula 15 4 3" xfId="6175"/>
    <cellStyle name="Vírgula 15 5" xfId="2643"/>
    <cellStyle name="Vírgula 15 6" xfId="466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2 2" xfId="3645"/>
    <cellStyle name="Vírgula 17 2 3" xfId="5665"/>
    <cellStyle name="Vírgula 17 3" xfId="1098"/>
    <cellStyle name="Vírgula 17 3 2" xfId="3144"/>
    <cellStyle name="Vírgula 17 3 3" xfId="5169"/>
    <cellStyle name="Vírgula 17 4" xfId="2142"/>
    <cellStyle name="Vírgula 17 4 2" xfId="4177"/>
    <cellStyle name="Vírgula 17 4 3" xfId="6177"/>
    <cellStyle name="Vírgula 17 5" xfId="2645"/>
    <cellStyle name="Vírgula 17 6" xfId="4671"/>
    <cellStyle name="Vírgula 18" xfId="582"/>
    <cellStyle name="Vírgula 18 2" xfId="1608"/>
    <cellStyle name="Vírgula 18 2 2" xfId="3646"/>
    <cellStyle name="Vírgula 18 2 3" xfId="5666"/>
    <cellStyle name="Vírgula 18 3" xfId="1099"/>
    <cellStyle name="Vírgula 18 3 2" xfId="3145"/>
    <cellStyle name="Vírgula 18 3 3" xfId="5170"/>
    <cellStyle name="Vírgula 18 4" xfId="2143"/>
    <cellStyle name="Vírgula 18 4 2" xfId="4178"/>
    <cellStyle name="Vírgula 18 4 3" xfId="6178"/>
    <cellStyle name="Vírgula 18 5" xfId="2646"/>
    <cellStyle name="Vírgula 18 6" xfId="4672"/>
    <cellStyle name="Vírgula 19" xfId="583"/>
    <cellStyle name="Vírgula 19 2" xfId="1609"/>
    <cellStyle name="Vírgula 19 2 2" xfId="3647"/>
    <cellStyle name="Vírgula 19 2 3" xfId="5667"/>
    <cellStyle name="Vírgula 19 3" xfId="1100"/>
    <cellStyle name="Vírgula 19 3 2" xfId="3146"/>
    <cellStyle name="Vírgula 19 3 3" xfId="5171"/>
    <cellStyle name="Vírgula 19 4" xfId="2144"/>
    <cellStyle name="Vírgula 19 4 2" xfId="4179"/>
    <cellStyle name="Vírgula 19 4 3" xfId="6179"/>
    <cellStyle name="Vírgula 19 5" xfId="2647"/>
    <cellStyle name="Vírgula 19 6" xfId="4673"/>
    <cellStyle name="Vírgula 2" xfId="199"/>
    <cellStyle name="Vírgula 2 2" xfId="584"/>
    <cellStyle name="Vírgula 2 2 2" xfId="1610"/>
    <cellStyle name="Vírgula 2 2 2 2" xfId="3648"/>
    <cellStyle name="Vírgula 2 2 2 3" xfId="5668"/>
    <cellStyle name="Vírgula 2 2 3" xfId="1101"/>
    <cellStyle name="Vírgula 2 2 3 2" xfId="3147"/>
    <cellStyle name="Vírgula 2 2 3 3" xfId="5172"/>
    <cellStyle name="Vírgula 2 2 4" xfId="2145"/>
    <cellStyle name="Vírgula 2 2 4 2" xfId="4180"/>
    <cellStyle name="Vírgula 2 2 4 3" xfId="6180"/>
    <cellStyle name="Vírgula 2 2 5" xfId="2648"/>
    <cellStyle name="Vírgula 2 2 6" xfId="4674"/>
    <cellStyle name="Vírgula 2 3" xfId="1294"/>
    <cellStyle name="Vírgula 2 3 2" xfId="3336"/>
    <cellStyle name="Vírgula 2 3 3" xfId="5361"/>
    <cellStyle name="Vírgula 2 4" xfId="785"/>
    <cellStyle name="Vírgula 2 4 2" xfId="2840"/>
    <cellStyle name="Vírgula 2 4 3" xfId="4865"/>
    <cellStyle name="Vírgula 2 5" xfId="1837"/>
    <cellStyle name="Vírgula 2 5 2" xfId="3873"/>
    <cellStyle name="Vírgula 2 5 3" xfId="5873"/>
    <cellStyle name="Vírgula 2 6" xfId="2336"/>
    <cellStyle name="Vírgula 2 7" xfId="4367"/>
    <cellStyle name="Vírgula 20" xfId="578"/>
    <cellStyle name="Vírgula 20 2" xfId="1606"/>
    <cellStyle name="Vírgula 20 2 2" xfId="3644"/>
    <cellStyle name="Vírgula 20 2 3" xfId="5664"/>
    <cellStyle name="Vírgula 20 3" xfId="1095"/>
    <cellStyle name="Vírgula 20 3 2" xfId="3143"/>
    <cellStyle name="Vírgula 20 3 3" xfId="5168"/>
    <cellStyle name="Vírgula 20 4" xfId="2140"/>
    <cellStyle name="Vírgula 20 4 2" xfId="4176"/>
    <cellStyle name="Vírgula 20 4 3" xfId="6176"/>
    <cellStyle name="Vírgula 20 5" xfId="2644"/>
    <cellStyle name="Vírgula 20 6" xfId="467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2 2" xfId="3157"/>
    <cellStyle name="Vírgula 22 3" xfId="5182"/>
    <cellStyle name="Vírgula 23" xfId="1652"/>
    <cellStyle name="Vírgula 23 2" xfId="3689"/>
    <cellStyle name="Vírgula 23 3" xfId="5689"/>
    <cellStyle name="Vírgula 24" xfId="605"/>
    <cellStyle name="Vírgula 24 2" xfId="2663"/>
    <cellStyle name="Vírgula 24 3" xfId="4688"/>
    <cellStyle name="Vírgula 25" xfId="1659"/>
    <cellStyle name="Vírgula 25 2" xfId="3696"/>
    <cellStyle name="Vírgula 25 3" xfId="5696"/>
    <cellStyle name="Vírgula 26" xfId="2159"/>
    <cellStyle name="Vírgula 27" xfId="4190"/>
    <cellStyle name="Vírgula 3" xfId="417"/>
    <cellStyle name="Vírgula 3 2" xfId="586"/>
    <cellStyle name="Vírgula 3 2 2" xfId="1611"/>
    <cellStyle name="Vírgula 3 2 2 2" xfId="3649"/>
    <cellStyle name="Vírgula 3 2 2 3" xfId="5669"/>
    <cellStyle name="Vírgula 3 2 3" xfId="1103"/>
    <cellStyle name="Vírgula 3 2 3 2" xfId="3148"/>
    <cellStyle name="Vírgula 3 2 3 3" xfId="5173"/>
    <cellStyle name="Vírgula 3 2 4" xfId="2146"/>
    <cellStyle name="Vírgula 3 2 4 2" xfId="4181"/>
    <cellStyle name="Vírgula 3 2 4 3" xfId="6181"/>
    <cellStyle name="Vírgula 3 2 5" xfId="2649"/>
    <cellStyle name="Vírgula 3 2 6" xfId="4675"/>
    <cellStyle name="Vírgula 3 3" xfId="1491"/>
    <cellStyle name="Vírgula 3 3 2" xfId="3533"/>
    <cellStyle name="Vírgula 3 3 3" xfId="5557"/>
    <cellStyle name="Vírgula 3 4" xfId="981"/>
    <cellStyle name="Vírgula 3 4 2" xfId="3036"/>
    <cellStyle name="Vírgula 3 4 3" xfId="5061"/>
    <cellStyle name="Vírgula 3 5" xfId="2033"/>
    <cellStyle name="Vírgula 3 5 2" xfId="4069"/>
    <cellStyle name="Vírgula 3 5 3" xfId="6069"/>
    <cellStyle name="Vírgula 3 6" xfId="2533"/>
    <cellStyle name="Vírgula 3 7" xfId="456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2 2" xfId="3160"/>
    <cellStyle name="Vírgula 4 3 2 3" xfId="5185"/>
    <cellStyle name="Vírgula 4 3 3" xfId="608"/>
    <cellStyle name="Vírgula 4 3 3 2" xfId="2666"/>
    <cellStyle name="Vírgula 4 3 3 3" xfId="4691"/>
    <cellStyle name="Vírgula 4 3 4" xfId="1662"/>
    <cellStyle name="Vírgula 4 3 4 2" xfId="3699"/>
    <cellStyle name="Vírgula 4 3 4 3" xfId="5699"/>
    <cellStyle name="Vírgula 4 3 5" xfId="2162"/>
    <cellStyle name="Vírgula 4 3 6" xfId="4193"/>
    <cellStyle name="Vírgula 4 4" xfId="1493"/>
    <cellStyle name="Vírgula 4 4 2" xfId="3535"/>
    <cellStyle name="Vírgula 4 4 3" xfId="5559"/>
    <cellStyle name="Vírgula 4 5" xfId="983"/>
    <cellStyle name="Vírgula 4 5 2" xfId="3038"/>
    <cellStyle name="Vírgula 4 5 3" xfId="5063"/>
    <cellStyle name="Vírgula 4 6" xfId="2035"/>
    <cellStyle name="Vírgula 4 6 2" xfId="4071"/>
    <cellStyle name="Vírgula 4 6 3" xfId="6071"/>
    <cellStyle name="Vírgula 4 7" xfId="2535"/>
    <cellStyle name="Vírgula 4 8" xfId="4565"/>
    <cellStyle name="Vírgula 5" xfId="422"/>
    <cellStyle name="Vírgula 5 2" xfId="588"/>
    <cellStyle name="Vírgula 5 2 2" xfId="1613"/>
    <cellStyle name="Vírgula 5 2 2 2" xfId="3650"/>
    <cellStyle name="Vírgula 5 2 2 3" xfId="5670"/>
    <cellStyle name="Vírgula 5 2 3" xfId="1105"/>
    <cellStyle name="Vírgula 5 2 3 2" xfId="3149"/>
    <cellStyle name="Vírgula 5 2 3 3" xfId="5174"/>
    <cellStyle name="Vírgula 5 2 4" xfId="2147"/>
    <cellStyle name="Vírgula 5 2 4 2" xfId="4182"/>
    <cellStyle name="Vírgula 5 2 4 3" xfId="6182"/>
    <cellStyle name="Vírgula 5 2 5" xfId="2650"/>
    <cellStyle name="Vírgula 5 2 6" xfId="4676"/>
    <cellStyle name="Vírgula 5 3" xfId="1495"/>
    <cellStyle name="Vírgula 5 3 2" xfId="3537"/>
    <cellStyle name="Vírgula 5 3 3" xfId="5561"/>
    <cellStyle name="Vírgula 5 4" xfId="985"/>
    <cellStyle name="Vírgula 5 4 2" xfId="3040"/>
    <cellStyle name="Vírgula 5 4 3" xfId="5065"/>
    <cellStyle name="Vírgula 5 5" xfId="2037"/>
    <cellStyle name="Vírgula 5 5 2" xfId="4073"/>
    <cellStyle name="Vírgula 5 5 3" xfId="6073"/>
    <cellStyle name="Vírgula 5 6" xfId="2537"/>
    <cellStyle name="Vírgula 5 7" xfId="4567"/>
    <cellStyle name="Vírgula 6" xfId="589"/>
    <cellStyle name="Vírgula 6 2" xfId="590"/>
    <cellStyle name="Vírgula 6 2 2" xfId="1615"/>
    <cellStyle name="Vírgula 6 2 2 2" xfId="3652"/>
    <cellStyle name="Vírgula 6 2 2 3" xfId="5672"/>
    <cellStyle name="Vírgula 6 2 3" xfId="1107"/>
    <cellStyle name="Vírgula 6 2 3 2" xfId="3151"/>
    <cellStyle name="Vírgula 6 2 3 3" xfId="5176"/>
    <cellStyle name="Vírgula 6 2 4" xfId="2149"/>
    <cellStyle name="Vírgula 6 2 4 2" xfId="4184"/>
    <cellStyle name="Vírgula 6 2 4 3" xfId="6184"/>
    <cellStyle name="Vírgula 6 2 5" xfId="2652"/>
    <cellStyle name="Vírgula 6 2 6" xfId="4678"/>
    <cellStyle name="Vírgula 6 3" xfId="1614"/>
    <cellStyle name="Vírgula 6 3 2" xfId="3651"/>
    <cellStyle name="Vírgula 6 3 3" xfId="5671"/>
    <cellStyle name="Vírgula 6 4" xfId="1106"/>
    <cellStyle name="Vírgula 6 4 2" xfId="3150"/>
    <cellStyle name="Vírgula 6 4 3" xfId="5175"/>
    <cellStyle name="Vírgula 6 5" xfId="2148"/>
    <cellStyle name="Vírgula 6 5 2" xfId="4183"/>
    <cellStyle name="Vírgula 6 5 3" xfId="6183"/>
    <cellStyle name="Vírgula 6 6" xfId="2651"/>
    <cellStyle name="Vírgula 6 7" xfId="4677"/>
    <cellStyle name="Vírgula 7" xfId="8"/>
    <cellStyle name="Vírgula 7 2" xfId="463"/>
    <cellStyle name="Vírgula 7 2 2" xfId="1530"/>
    <cellStyle name="Vírgula 7 2 2 2" xfId="3572"/>
    <cellStyle name="Vírgula 7 2 2 3" xfId="5595"/>
    <cellStyle name="Vírgula 7 2 3" xfId="1019"/>
    <cellStyle name="Vírgula 7 2 3 2" xfId="3074"/>
    <cellStyle name="Vírgula 7 2 3 3" xfId="5099"/>
    <cellStyle name="Vírgula 7 2 4" xfId="2071"/>
    <cellStyle name="Vírgula 7 2 4 2" xfId="4107"/>
    <cellStyle name="Vírgula 7 2 4 3" xfId="6107"/>
    <cellStyle name="Vírgula 7 2 5" xfId="2572"/>
    <cellStyle name="Vírgula 7 2 6" xfId="4601"/>
    <cellStyle name="Vírgula 7 3" xfId="1117"/>
    <cellStyle name="Vírgula 7 3 2" xfId="3161"/>
    <cellStyle name="Vírgula 7 3 3" xfId="5186"/>
    <cellStyle name="Vírgula 7 4" xfId="609"/>
    <cellStyle name="Vírgula 7 4 2" xfId="2667"/>
    <cellStyle name="Vírgula 7 4 3" xfId="4692"/>
    <cellStyle name="Vírgula 7 5" xfId="1663"/>
    <cellStyle name="Vírgula 7 5 2" xfId="3700"/>
    <cellStyle name="Vírgula 7 5 3" xfId="5700"/>
    <cellStyle name="Vírgula 7 6" xfId="2163"/>
    <cellStyle name="Vírgula 7 7" xfId="4194"/>
    <cellStyle name="Vírgula 8" xfId="591"/>
    <cellStyle name="Vírgula 8 2" xfId="592"/>
    <cellStyle name="Vírgula 8 2 2" xfId="1617"/>
    <cellStyle name="Vírgula 8 2 2 2" xfId="3654"/>
    <cellStyle name="Vírgula 8 2 2 3" xfId="5674"/>
    <cellStyle name="Vírgula 8 2 3" xfId="1109"/>
    <cellStyle name="Vírgula 8 2 3 2" xfId="3153"/>
    <cellStyle name="Vírgula 8 2 3 3" xfId="5178"/>
    <cellStyle name="Vírgula 8 2 4" xfId="2151"/>
    <cellStyle name="Vírgula 8 2 4 2" xfId="4186"/>
    <cellStyle name="Vírgula 8 2 4 3" xfId="6186"/>
    <cellStyle name="Vírgula 8 2 5" xfId="2654"/>
    <cellStyle name="Vírgula 8 2 6" xfId="4680"/>
    <cellStyle name="Vírgula 8 3" xfId="1616"/>
    <cellStyle name="Vírgula 8 3 2" xfId="3653"/>
    <cellStyle name="Vírgula 8 3 3" xfId="5673"/>
    <cellStyle name="Vírgula 8 4" xfId="1108"/>
    <cellStyle name="Vírgula 8 4 2" xfId="3152"/>
    <cellStyle name="Vírgula 8 4 3" xfId="5177"/>
    <cellStyle name="Vírgula 8 5" xfId="2150"/>
    <cellStyle name="Vírgula 8 5 2" xfId="4185"/>
    <cellStyle name="Vírgula 8 5 3" xfId="6185"/>
    <cellStyle name="Vírgula 8 6" xfId="2653"/>
    <cellStyle name="Vírgula 8 7" xfId="4679"/>
    <cellStyle name="Vírgula 9" xfId="593"/>
    <cellStyle name="Vírgula 9 2" xfId="1618"/>
    <cellStyle name="Vírgula 9 2 2" xfId="3655"/>
    <cellStyle name="Vírgula 9 2 3" xfId="5675"/>
    <cellStyle name="Vírgula 9 3" xfId="1110"/>
    <cellStyle name="Vírgula 9 3 2" xfId="3154"/>
    <cellStyle name="Vírgula 9 3 3" xfId="5179"/>
    <cellStyle name="Vírgula 9 4" xfId="2152"/>
    <cellStyle name="Vírgula 9 4 2" xfId="4187"/>
    <cellStyle name="Vírgula 9 4 3" xfId="6187"/>
    <cellStyle name="Vírgula 9 5" xfId="2655"/>
    <cellStyle name="Vírgula 9 6" xfId="46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114301</xdr:colOff>
      <xdr:row>1</xdr:row>
      <xdr:rowOff>76201</xdr:rowOff>
    </xdr:from>
    <xdr:to>
      <xdr:col>1</xdr:col>
      <xdr:colOff>1524001</xdr:colOff>
      <xdr:row>3</xdr:row>
      <xdr:rowOff>180976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1" y="266701"/>
          <a:ext cx="14097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738455</xdr:colOff>
      <xdr:row>1</xdr:row>
      <xdr:rowOff>256854</xdr:rowOff>
    </xdr:from>
    <xdr:to>
      <xdr:col>0</xdr:col>
      <xdr:colOff>2365197</xdr:colOff>
      <xdr:row>4</xdr:row>
      <xdr:rowOff>107022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74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74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6" y="219074"/>
          <a:ext cx="1209674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47625</xdr:rowOff>
    </xdr:from>
    <xdr:to>
      <xdr:col>0</xdr:col>
      <xdr:colOff>1524000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88" name="Imagem 87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89" name="Imagem 88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90" name="Imagem 89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91" name="Imagem 90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92" name="Imagem 91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94" name="Imagem 93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5" name="Imagem 94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96" name="Imagem 95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97" name="Imagem 96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98" name="Imagem 97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99" name="Imagem 98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100" name="Imagem 99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1" name="Imagem 100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02" name="Imagem 101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03" name="Imagem 102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4" name="Imagem 103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05" name="Imagem 104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06" name="Imagem 105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07" name="Imagem 106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08" name="Imagem 107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09" name="Imagem 108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10" name="Imagem 109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11" name="Imagem 110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12" name="Imagem 111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13" name="Imagem 112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14" name="Imagem 113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15" name="Imagem 114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16" name="Imagem 115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117" name="Imagem 116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118" name="Imagem 117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119" name="Imagem 118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120" name="Imagem 119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121" name="Imagem 120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122" name="Imagem 121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123" name="Imagem 122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124" name="Imagem 123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25" name="Imagem 124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126" name="Imagem 125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127" name="Imagem 126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128" name="Imagem 127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129" name="Imagem 128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30" name="Imagem 129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88" name="Imagem 87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89" name="Imagem 88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90" name="Imagem 89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91" name="Imagem 90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92" name="Imagem 91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94" name="Imagem 93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95" name="Imagem 94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96" name="Imagem 95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97" name="Imagem 96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98" name="Imagem 97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99" name="Imagem 98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00" name="Imagem 99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01" name="Imagem 100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02" name="Imagem 101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03" name="Imagem 102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04" name="Imagem 103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05" name="Imagem 104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142875</xdr:rowOff>
    </xdr:to>
    <xdr:pic>
      <xdr:nvPicPr>
        <xdr:cNvPr id="106" name="Imagem 10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1</xdr:row>
      <xdr:rowOff>0</xdr:rowOff>
    </xdr:from>
    <xdr:to>
      <xdr:col>3</xdr:col>
      <xdr:colOff>1316377</xdr:colOff>
      <xdr:row>4</xdr:row>
      <xdr:rowOff>24080</xdr:rowOff>
    </xdr:to>
    <xdr:pic>
      <xdr:nvPicPr>
        <xdr:cNvPr id="107" name="Imagem 10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142875</xdr:rowOff>
    </xdr:to>
    <xdr:pic>
      <xdr:nvPicPr>
        <xdr:cNvPr id="108" name="Imagem 107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1</xdr:row>
      <xdr:rowOff>0</xdr:rowOff>
    </xdr:from>
    <xdr:to>
      <xdr:col>3</xdr:col>
      <xdr:colOff>1316377</xdr:colOff>
      <xdr:row>3</xdr:row>
      <xdr:rowOff>157430</xdr:rowOff>
    </xdr:to>
    <xdr:pic>
      <xdr:nvPicPr>
        <xdr:cNvPr id="109" name="Imagem 108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10" name="Imagem 109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11" name="Imagem 110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12" name="Imagem 111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13" name="Imagem 112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14" name="Imagem 113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15" name="Imagem 114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142875</xdr:rowOff>
    </xdr:to>
    <xdr:pic>
      <xdr:nvPicPr>
        <xdr:cNvPr id="116" name="Imagem 115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1</xdr:row>
      <xdr:rowOff>0</xdr:rowOff>
    </xdr:from>
    <xdr:to>
      <xdr:col>3</xdr:col>
      <xdr:colOff>1316377</xdr:colOff>
      <xdr:row>4</xdr:row>
      <xdr:rowOff>24080</xdr:rowOff>
    </xdr:to>
    <xdr:pic>
      <xdr:nvPicPr>
        <xdr:cNvPr id="117" name="Imagem 116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142875</xdr:rowOff>
    </xdr:to>
    <xdr:pic>
      <xdr:nvPicPr>
        <xdr:cNvPr id="118" name="Imagem 117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1</xdr:row>
      <xdr:rowOff>0</xdr:rowOff>
    </xdr:from>
    <xdr:to>
      <xdr:col>3</xdr:col>
      <xdr:colOff>1316377</xdr:colOff>
      <xdr:row>3</xdr:row>
      <xdr:rowOff>157430</xdr:rowOff>
    </xdr:to>
    <xdr:pic>
      <xdr:nvPicPr>
        <xdr:cNvPr id="119" name="Imagem 118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20" name="Imagem 119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1" name="Imagem 120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22" name="Imagem 121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23" name="Imagem 122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24" name="Imagem 123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25" name="Imagem 124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142875</xdr:rowOff>
    </xdr:to>
    <xdr:pic>
      <xdr:nvPicPr>
        <xdr:cNvPr id="126" name="Imagem 125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1</xdr:row>
      <xdr:rowOff>0</xdr:rowOff>
    </xdr:from>
    <xdr:to>
      <xdr:col>3</xdr:col>
      <xdr:colOff>1316377</xdr:colOff>
      <xdr:row>4</xdr:row>
      <xdr:rowOff>24080</xdr:rowOff>
    </xdr:to>
    <xdr:pic>
      <xdr:nvPicPr>
        <xdr:cNvPr id="127" name="Imagem 126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142875</xdr:rowOff>
    </xdr:to>
    <xdr:pic>
      <xdr:nvPicPr>
        <xdr:cNvPr id="128" name="Imagem 127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1</xdr:row>
      <xdr:rowOff>0</xdr:rowOff>
    </xdr:from>
    <xdr:to>
      <xdr:col>3</xdr:col>
      <xdr:colOff>1316377</xdr:colOff>
      <xdr:row>3</xdr:row>
      <xdr:rowOff>157430</xdr:rowOff>
    </xdr:to>
    <xdr:pic>
      <xdr:nvPicPr>
        <xdr:cNvPr id="129" name="Imagem 128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30" name="Imagem 129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31" name="Imagem 130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32" name="Imagem 131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33" name="Imagem 132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34" name="Imagem 133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35" name="Imagem 134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142875</xdr:rowOff>
    </xdr:to>
    <xdr:pic>
      <xdr:nvPicPr>
        <xdr:cNvPr id="136" name="Imagem 135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1</xdr:row>
      <xdr:rowOff>0</xdr:rowOff>
    </xdr:from>
    <xdr:to>
      <xdr:col>3</xdr:col>
      <xdr:colOff>1316377</xdr:colOff>
      <xdr:row>4</xdr:row>
      <xdr:rowOff>24080</xdr:rowOff>
    </xdr:to>
    <xdr:pic>
      <xdr:nvPicPr>
        <xdr:cNvPr id="137" name="Imagem 136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142875</xdr:rowOff>
    </xdr:to>
    <xdr:pic>
      <xdr:nvPicPr>
        <xdr:cNvPr id="138" name="Imagem 137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1</xdr:row>
      <xdr:rowOff>0</xdr:rowOff>
    </xdr:from>
    <xdr:to>
      <xdr:col>3</xdr:col>
      <xdr:colOff>1316377</xdr:colOff>
      <xdr:row>3</xdr:row>
      <xdr:rowOff>157430</xdr:rowOff>
    </xdr:to>
    <xdr:pic>
      <xdr:nvPicPr>
        <xdr:cNvPr id="139" name="Imagem 138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40" name="Imagem 139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41" name="Imagem 140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142" name="Imagem 141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43" name="Imagem 142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44" name="Imagem 143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145" name="Imagem 144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8" name="Imagem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9" name="Imagem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90" name="Imagem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91" name="Imagem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2" name="Imagem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4" name="Imagem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5" name="Imagem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6" name="Imagem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7" name="Imagem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8" name="Imagem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9" name="Imagem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" name="Imagem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" name="Imagem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" name="Imagem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" name="Imagem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" name="Imagem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" name="Imagem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06" name="Imagem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07" name="Imagem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" name="Imagem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" name="Imagem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" name="Imagem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" name="Imagem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" name="Imagem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" name="Imagem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14" name="Imagem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15" name="Imagem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6" name="Imagem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7" name="Imagem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8" name="Imagem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9" name="Imagem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0" name="Imagem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1" name="Imagem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22" name="Imagem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23" name="Imagem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4" name="Imagem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25" name="Imagem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6" name="Imagem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7" name="Imagem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8" name="Imagem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9" name="Imagem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4" y="243417"/>
          <a:ext cx="899583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876300</xdr:colOff>
      <xdr:row>0</xdr:row>
      <xdr:rowOff>85725</xdr:rowOff>
    </xdr:from>
    <xdr:to>
      <xdr:col>5</xdr:col>
      <xdr:colOff>1838325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0B_yWGpR1p4wt5pkqGiqdP7Mfrh_yIn/view?usp=sharing" TargetMode="External"/><Relationship Id="rId13" Type="http://schemas.openxmlformats.org/officeDocument/2006/relationships/hyperlink" Target="https://drive.google.com/file/d/1P0eLMxzOSGw3WHN6DQ5bGOAJZLqSgdgN/view?usp=sharing" TargetMode="External"/><Relationship Id="rId18" Type="http://schemas.openxmlformats.org/officeDocument/2006/relationships/hyperlink" Target="https://drive.google.com/file/d/11XGdmaPRt7MfzRF2dI1Zn9OagyEqzmLB/view?usp=sharing" TargetMode="External"/><Relationship Id="rId26" Type="http://schemas.openxmlformats.org/officeDocument/2006/relationships/hyperlink" Target="https://drive.google.com/file/d/1BvdwcokPTLHasCZOGeIQL2vsu_6_uGxx/view?usp=sharing" TargetMode="External"/><Relationship Id="rId3" Type="http://schemas.openxmlformats.org/officeDocument/2006/relationships/hyperlink" Target="https://drive.google.com/file/d/1PaI4Zb-_B8dODQRWmuujLwMGKvbC5Hf_/view?usp=sharing" TargetMode="External"/><Relationship Id="rId21" Type="http://schemas.openxmlformats.org/officeDocument/2006/relationships/hyperlink" Target="https://drive.google.com/file/d/1gZxOP3OtfFui54uFD1PQaGgIGnadEGAA/view?usp=sharing" TargetMode="External"/><Relationship Id="rId7" Type="http://schemas.openxmlformats.org/officeDocument/2006/relationships/hyperlink" Target="https://drive.google.com/file/d/1eJ1ot9g8-5o-iTVvGmC5jkwtiyYiAGqm/view?usp=sharing" TargetMode="External"/><Relationship Id="rId12" Type="http://schemas.openxmlformats.org/officeDocument/2006/relationships/hyperlink" Target="https://drive.google.com/file/d/1y3_EUyZK4Obvul1PRv3I9PrKZq9k9jdi/view?usp=sharing" TargetMode="External"/><Relationship Id="rId17" Type="http://schemas.openxmlformats.org/officeDocument/2006/relationships/hyperlink" Target="https://drive.google.com/file/d/1Dtg-KJk8mWZbid0a9q23pCzRox1PhcDY/view?usp=sharing" TargetMode="External"/><Relationship Id="rId25" Type="http://schemas.openxmlformats.org/officeDocument/2006/relationships/hyperlink" Target="https://drive.google.com/file/d/1MnQTcvBwYbLkZS-qfQFoL_rmkesmL-WN/view?usp=sharing" TargetMode="External"/><Relationship Id="rId33" Type="http://schemas.openxmlformats.org/officeDocument/2006/relationships/drawing" Target="../drawings/drawing15.xml"/><Relationship Id="rId2" Type="http://schemas.openxmlformats.org/officeDocument/2006/relationships/hyperlink" Target="https://drive.google.com/file/d/1zVkbI132rTelVbBKEsJQybhqu7lVb_4o/view?usp=sharing" TargetMode="External"/><Relationship Id="rId16" Type="http://schemas.openxmlformats.org/officeDocument/2006/relationships/hyperlink" Target="https://drive.google.com/file/d/108S2l7nZDUwryhUZi_1glNxgP94ocw3p/view?usp=sharing" TargetMode="External"/><Relationship Id="rId20" Type="http://schemas.openxmlformats.org/officeDocument/2006/relationships/hyperlink" Target="https://drive.google.com/file/d/1UPOFYQBjAaOW_N7ULQ6xefy3aeNZpdfX/view?usp=sharing" TargetMode="External"/><Relationship Id="rId29" Type="http://schemas.openxmlformats.org/officeDocument/2006/relationships/hyperlink" Target="https://drive.google.com/file/d/1LPnFyR07_zu5T4JKOSTK2tWTOH73BRzq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file/d/1ELls50XuRJV8ZPcT7QDLV4KGoLZTX79C/view?usp=sharing" TargetMode="External"/><Relationship Id="rId11" Type="http://schemas.openxmlformats.org/officeDocument/2006/relationships/hyperlink" Target="https://drive.google.com/file/d/1WuJ-wBB87y0w0fBB8ucJXFqEAM6UqU3F/view?usp=sharing" TargetMode="External"/><Relationship Id="rId24" Type="http://schemas.openxmlformats.org/officeDocument/2006/relationships/hyperlink" Target="https://drive.google.com/file/d/1kv5KztKP49VTFlAixsNgO_UCbQu-liZ4/view?usp=sharing" TargetMode="External"/><Relationship Id="rId32" Type="http://schemas.openxmlformats.org/officeDocument/2006/relationships/printerSettings" Target="../printerSettings/printerSettings17.bin"/><Relationship Id="rId5" Type="http://schemas.openxmlformats.org/officeDocument/2006/relationships/hyperlink" Target="https://drive.google.com/file/d/123viNAHB3InJUg2g1NGnXkEeUsVnj674/view?usp=sharing" TargetMode="External"/><Relationship Id="rId15" Type="http://schemas.openxmlformats.org/officeDocument/2006/relationships/hyperlink" Target="https://drive.google.com/file/d/1hqbu8gphez9UIVjq4uRd-LACzY_MTxcd/view?usp=sharing" TargetMode="External"/><Relationship Id="rId23" Type="http://schemas.openxmlformats.org/officeDocument/2006/relationships/hyperlink" Target="https://drive.google.com/file/d/14hqFZoGZ62dzgTWY0DyAozDvWqy2YDjR/view?usp=sharing" TargetMode="External"/><Relationship Id="rId28" Type="http://schemas.openxmlformats.org/officeDocument/2006/relationships/hyperlink" Target="https://drive.google.com/file/d/1XXYAsG9Ra8MyylWh6I5J6Gd7SCMy5bsA/view?usp=sharing" TargetMode="External"/><Relationship Id="rId10" Type="http://schemas.openxmlformats.org/officeDocument/2006/relationships/hyperlink" Target="https://drive.google.com/file/d/1fnloq45cmhbvOeUxq9pqsfvWV5UD3ji-/view?usp=sharing" TargetMode="External"/><Relationship Id="rId19" Type="http://schemas.openxmlformats.org/officeDocument/2006/relationships/hyperlink" Target="https://drive.google.com/file/d/1VO-Fqfx_RjnA-tE3_1o6e1LNV6dlvcIc/view?usp=sharing" TargetMode="External"/><Relationship Id="rId31" Type="http://schemas.openxmlformats.org/officeDocument/2006/relationships/hyperlink" Target="https://drive.google.com/file/d/18M2fMXwgkeGzTYDMdSxBnswEVrE3U2Ya/view?usp=sharing" TargetMode="External"/><Relationship Id="rId4" Type="http://schemas.openxmlformats.org/officeDocument/2006/relationships/hyperlink" Target="https://drive.google.com/file/d/1l56lZCBbkDT8cFHBFmPY_YCRdVQTCo3u/view?usp=sharing" TargetMode="External"/><Relationship Id="rId9" Type="http://schemas.openxmlformats.org/officeDocument/2006/relationships/hyperlink" Target="https://drive.google.com/file/d/11cE_iCA8FZp8DR_G_Io7ImhH0OZjrccV/view?usp=sharing" TargetMode="External"/><Relationship Id="rId14" Type="http://schemas.openxmlformats.org/officeDocument/2006/relationships/hyperlink" Target="https://drive.google.com/file/d/1qSktCU6xkp9T9jtXVSyx-ea5AJeddES2/view?usp=sharing" TargetMode="External"/><Relationship Id="rId22" Type="http://schemas.openxmlformats.org/officeDocument/2006/relationships/hyperlink" Target="https://drive.google.com/file/d/16SLzN_5L9rvZbEXGqKVtIzl4UKzlJjAB/view?usp=sharing" TargetMode="External"/><Relationship Id="rId27" Type="http://schemas.openxmlformats.org/officeDocument/2006/relationships/hyperlink" Target="https://drive.google.com/file/d/11XGdmaPRt7MfzRF2dI1Zn9OagyEqzmLB/view?usp=sharing" TargetMode="External"/><Relationship Id="rId30" Type="http://schemas.openxmlformats.org/officeDocument/2006/relationships/hyperlink" Target="https://drive.google.com/file/d/1P27bwpE1Uybq3hkz1GcFbCpgV4r6XGMR/view?usp=sharing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bCuonWj1jgH3S3e_HJ6XBR_R5E3mih4/view?usp=sharing" TargetMode="External"/><Relationship Id="rId7" Type="http://schemas.openxmlformats.org/officeDocument/2006/relationships/drawing" Target="../drawings/drawing16.xml"/><Relationship Id="rId2" Type="http://schemas.openxmlformats.org/officeDocument/2006/relationships/hyperlink" Target="https://drive.google.com/file/d/11fr_bavXOWRpV3KvITkrEQawImx9bJvv/view?usp=sharing" TargetMode="External"/><Relationship Id="rId1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printerSettings" Target="../printerSettings/printerSettings18.bin"/><Relationship Id="rId5" Type="http://schemas.openxmlformats.org/officeDocument/2006/relationships/hyperlink" Target="https://drive.google.com/file/d/1sim5Xz8fRp9IBSsMdWd0pBiJFrvetycS/view?usp=sharing" TargetMode="External"/><Relationship Id="rId4" Type="http://schemas.openxmlformats.org/officeDocument/2006/relationships/hyperlink" Target="https://drive.google.com/file/d/1pn1nJn2jMgMChrPICCzNUVUjtGjWGN4k/view?usp=sharing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topLeftCell="A139" zoomScale="90" zoomScaleNormal="90" workbookViewId="0">
      <selection activeCell="A155" sqref="A155:C155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689"/>
      <c r="B1" s="757" t="s">
        <v>0</v>
      </c>
      <c r="C1" s="758"/>
      <c r="D1" s="759" t="s">
        <v>406</v>
      </c>
      <c r="E1" s="760"/>
      <c r="F1" s="146"/>
      <c r="G1" s="146"/>
      <c r="H1" s="146"/>
    </row>
    <row r="2" spans="1:10" ht="15.75" customHeight="1">
      <c r="A2" s="690"/>
      <c r="B2" s="671" t="s">
        <v>1</v>
      </c>
      <c r="C2" s="672"/>
      <c r="D2" s="692" t="s">
        <v>2</v>
      </c>
      <c r="E2" s="692" t="s">
        <v>3</v>
      </c>
      <c r="F2" s="146"/>
      <c r="G2" s="147"/>
      <c r="H2" s="147"/>
    </row>
    <row r="3" spans="1:10" ht="15" customHeight="1">
      <c r="A3" s="690"/>
      <c r="B3" s="732" t="s">
        <v>4</v>
      </c>
      <c r="C3" s="733"/>
      <c r="D3" s="693"/>
      <c r="E3" s="693"/>
      <c r="F3" s="146"/>
      <c r="G3" s="147"/>
      <c r="H3" s="147"/>
    </row>
    <row r="4" spans="1:10" ht="15" customHeight="1">
      <c r="A4" s="690"/>
      <c r="B4" s="148"/>
      <c r="C4" s="148"/>
      <c r="D4" s="694" t="s">
        <v>693</v>
      </c>
      <c r="E4" s="696">
        <v>1</v>
      </c>
      <c r="F4" s="146"/>
      <c r="G4" s="682"/>
      <c r="H4" s="682"/>
    </row>
    <row r="5" spans="1:10" ht="15.75" customHeight="1">
      <c r="A5" s="691"/>
      <c r="B5" s="736" t="s">
        <v>5</v>
      </c>
      <c r="C5" s="737"/>
      <c r="D5" s="695"/>
      <c r="E5" s="697"/>
      <c r="F5" s="146"/>
      <c r="G5" s="682"/>
      <c r="H5" s="682"/>
    </row>
    <row r="6" spans="1:10" ht="18.75">
      <c r="A6" s="833" t="s">
        <v>6</v>
      </c>
      <c r="B6" s="834"/>
      <c r="C6" s="149" t="s">
        <v>7</v>
      </c>
      <c r="D6" s="350" t="s">
        <v>8</v>
      </c>
      <c r="E6" s="150" t="s">
        <v>9</v>
      </c>
      <c r="F6" s="146"/>
      <c r="G6" s="151"/>
      <c r="H6" s="151"/>
    </row>
    <row r="7" spans="1:10" ht="18">
      <c r="A7" s="835" t="s">
        <v>392</v>
      </c>
      <c r="B7" s="836"/>
      <c r="C7" s="352" t="s">
        <v>556</v>
      </c>
      <c r="D7" s="152"/>
      <c r="E7" s="153"/>
      <c r="F7" s="146"/>
      <c r="G7" s="154"/>
      <c r="H7" s="151"/>
    </row>
    <row r="8" spans="1:10" ht="15.75">
      <c r="A8" s="712" t="s">
        <v>10</v>
      </c>
      <c r="B8" s="713"/>
      <c r="C8" s="714"/>
      <c r="D8" s="698" t="s">
        <v>11</v>
      </c>
      <c r="E8" s="699"/>
      <c r="F8" s="151"/>
      <c r="G8" s="151"/>
      <c r="H8" s="151"/>
    </row>
    <row r="9" spans="1:10" ht="15.75">
      <c r="A9" s="748" t="s">
        <v>12</v>
      </c>
      <c r="B9" s="749"/>
      <c r="C9" s="750"/>
      <c r="D9" s="700"/>
      <c r="E9" s="701"/>
      <c r="F9" s="151"/>
      <c r="G9" s="151"/>
      <c r="H9" s="151"/>
    </row>
    <row r="10" spans="1:10" ht="18.75">
      <c r="A10" s="803" t="s">
        <v>13</v>
      </c>
      <c r="B10" s="803"/>
      <c r="C10" s="804"/>
      <c r="D10" s="823">
        <f>170000+184913.41+807543.32</f>
        <v>1162456.73</v>
      </c>
      <c r="E10" s="824"/>
      <c r="F10" s="151"/>
      <c r="G10" s="151"/>
      <c r="H10" s="155"/>
      <c r="J10" s="1" t="s">
        <v>405</v>
      </c>
    </row>
    <row r="11" spans="1:10" ht="18.75">
      <c r="A11" s="825" t="s">
        <v>14</v>
      </c>
      <c r="B11" s="825"/>
      <c r="C11" s="826"/>
      <c r="D11" s="827">
        <v>0</v>
      </c>
      <c r="E11" s="828"/>
      <c r="F11" s="151"/>
      <c r="G11" s="151"/>
      <c r="H11" s="155"/>
    </row>
    <row r="12" spans="1:10" ht="18.75">
      <c r="A12" s="825" t="s">
        <v>15</v>
      </c>
      <c r="B12" s="825"/>
      <c r="C12" s="826"/>
      <c r="D12" s="777">
        <v>0</v>
      </c>
      <c r="E12" s="778"/>
      <c r="F12" s="151"/>
      <c r="G12" s="151"/>
      <c r="H12" s="155"/>
    </row>
    <row r="13" spans="1:10" ht="18.75">
      <c r="A13" s="803" t="s">
        <v>16</v>
      </c>
      <c r="B13" s="803"/>
      <c r="C13" s="804"/>
      <c r="D13" s="652">
        <v>0</v>
      </c>
      <c r="E13" s="653"/>
      <c r="F13" s="151"/>
      <c r="G13" s="151" t="s">
        <v>403</v>
      </c>
      <c r="H13" s="155"/>
    </row>
    <row r="14" spans="1:10" ht="18.75">
      <c r="A14" s="829" t="s">
        <v>17</v>
      </c>
      <c r="B14" s="829"/>
      <c r="C14" s="830"/>
      <c r="D14" s="831">
        <v>0</v>
      </c>
      <c r="E14" s="832"/>
      <c r="F14" s="151"/>
      <c r="G14" s="151"/>
      <c r="H14" s="155"/>
    </row>
    <row r="15" spans="1:10" ht="18.75">
      <c r="A15" s="785" t="s">
        <v>18</v>
      </c>
      <c r="B15" s="785"/>
      <c r="C15" s="786"/>
      <c r="D15" s="821">
        <f>SUM(D10:E13)-D14</f>
        <v>1162456.73</v>
      </c>
      <c r="E15" s="822"/>
      <c r="F15" s="156"/>
      <c r="G15" s="151"/>
      <c r="H15" s="155"/>
    </row>
    <row r="16" spans="1:10" ht="18.75">
      <c r="A16" s="803" t="s">
        <v>19</v>
      </c>
      <c r="B16" s="803"/>
      <c r="C16" s="804"/>
      <c r="D16" s="650">
        <f>D192</f>
        <v>2252.7599999999998</v>
      </c>
      <c r="E16" s="651"/>
      <c r="F16" s="156"/>
      <c r="G16" s="151"/>
      <c r="H16" s="155"/>
    </row>
    <row r="17" spans="1:8" ht="18.75">
      <c r="A17" s="803" t="s">
        <v>20</v>
      </c>
      <c r="B17" s="803"/>
      <c r="C17" s="804"/>
      <c r="D17" s="652"/>
      <c r="E17" s="653"/>
      <c r="F17" s="151"/>
      <c r="G17" s="151"/>
      <c r="H17" s="155"/>
    </row>
    <row r="18" spans="1:8" ht="18.75">
      <c r="A18" s="803" t="s">
        <v>21</v>
      </c>
      <c r="B18" s="803"/>
      <c r="C18" s="804"/>
      <c r="D18" s="652">
        <v>0</v>
      </c>
      <c r="E18" s="653"/>
      <c r="F18" s="151"/>
      <c r="G18" s="151"/>
      <c r="H18" s="155"/>
    </row>
    <row r="19" spans="1:8" ht="18.75">
      <c r="A19" s="767" t="s">
        <v>22</v>
      </c>
      <c r="B19" s="767"/>
      <c r="C19" s="768"/>
      <c r="D19" s="769">
        <f>SUM(D16:E18)</f>
        <v>2252.7599999999998</v>
      </c>
      <c r="E19" s="770"/>
      <c r="F19" s="156"/>
      <c r="G19" s="151"/>
      <c r="H19" s="155"/>
    </row>
    <row r="20" spans="1:8" ht="18.75">
      <c r="A20" s="749" t="s">
        <v>23</v>
      </c>
      <c r="B20" s="749"/>
      <c r="C20" s="750"/>
      <c r="D20" s="708">
        <f>D15+D19</f>
        <v>1164709.49</v>
      </c>
      <c r="E20" s="709"/>
      <c r="F20" s="156"/>
      <c r="G20" s="151"/>
      <c r="H20" s="155"/>
    </row>
    <row r="21" spans="1:8" ht="18.75">
      <c r="A21" s="802"/>
      <c r="B21" s="803"/>
      <c r="C21" s="803"/>
      <c r="D21" s="157"/>
      <c r="E21" s="158"/>
      <c r="F21" s="151"/>
      <c r="G21" s="151"/>
      <c r="H21" s="155"/>
    </row>
    <row r="22" spans="1:8" ht="18.75">
      <c r="A22" s="748" t="s">
        <v>24</v>
      </c>
      <c r="B22" s="749"/>
      <c r="C22" s="750"/>
      <c r="D22" s="814" t="s">
        <v>11</v>
      </c>
      <c r="E22" s="815"/>
      <c r="F22" s="151"/>
      <c r="G22" s="151"/>
      <c r="H22" s="155"/>
    </row>
    <row r="23" spans="1:8" ht="18.75">
      <c r="A23" s="761" t="s">
        <v>25</v>
      </c>
      <c r="B23" s="762"/>
      <c r="C23" s="763"/>
      <c r="D23" s="807">
        <f>D24+SUM(D30:E33)</f>
        <v>802650.29807440005</v>
      </c>
      <c r="E23" s="808"/>
      <c r="F23" s="156"/>
      <c r="G23" s="151"/>
      <c r="H23" s="155"/>
    </row>
    <row r="24" spans="1:8" ht="18.75">
      <c r="A24" s="816" t="s">
        <v>26</v>
      </c>
      <c r="B24" s="817"/>
      <c r="C24" s="818"/>
      <c r="D24" s="819">
        <f>D25+D28+D29</f>
        <v>537478.66</v>
      </c>
      <c r="E24" s="820"/>
      <c r="F24" s="156"/>
      <c r="G24" s="151"/>
      <c r="H24" s="155"/>
    </row>
    <row r="25" spans="1:8" ht="18.75">
      <c r="A25" s="809" t="s">
        <v>27</v>
      </c>
      <c r="B25" s="810"/>
      <c r="C25" s="811"/>
      <c r="D25" s="812">
        <f>D26+D27</f>
        <v>0</v>
      </c>
      <c r="E25" s="813"/>
      <c r="F25" s="156"/>
      <c r="G25" s="151"/>
      <c r="H25" s="155"/>
    </row>
    <row r="26" spans="1:8" ht="18.75">
      <c r="A26" s="802" t="s">
        <v>28</v>
      </c>
      <c r="B26" s="803"/>
      <c r="C26" s="804"/>
      <c r="D26" s="652">
        <v>0</v>
      </c>
      <c r="E26" s="653"/>
      <c r="F26" s="156"/>
      <c r="G26" s="151"/>
      <c r="H26" s="155"/>
    </row>
    <row r="27" spans="1:8" ht="18.75">
      <c r="A27" s="802" t="s">
        <v>29</v>
      </c>
      <c r="B27" s="803"/>
      <c r="C27" s="804"/>
      <c r="D27" s="652">
        <v>0</v>
      </c>
      <c r="E27" s="653"/>
      <c r="F27" s="151"/>
      <c r="G27" s="151"/>
      <c r="H27" s="155"/>
    </row>
    <row r="28" spans="1:8" ht="18.75">
      <c r="A28" s="802" t="s">
        <v>30</v>
      </c>
      <c r="B28" s="803"/>
      <c r="C28" s="804"/>
      <c r="D28" s="652">
        <v>0</v>
      </c>
      <c r="E28" s="653"/>
      <c r="F28" s="151"/>
      <c r="G28" s="151"/>
      <c r="H28" s="155"/>
    </row>
    <row r="29" spans="1:8" ht="18.75">
      <c r="A29" s="802" t="s">
        <v>31</v>
      </c>
      <c r="B29" s="803"/>
      <c r="C29" s="804"/>
      <c r="D29" s="652">
        <v>537478.66</v>
      </c>
      <c r="E29" s="653"/>
      <c r="F29" s="151"/>
      <c r="G29" s="151"/>
      <c r="H29" s="155"/>
    </row>
    <row r="30" spans="1:8" ht="18.75">
      <c r="A30" s="802" t="s">
        <v>32</v>
      </c>
      <c r="B30" s="803"/>
      <c r="C30" s="804"/>
      <c r="D30" s="650">
        <f>'CÁLCULO FOLHA DE PAGAMENTO'!G69</f>
        <v>43117.7016</v>
      </c>
      <c r="E30" s="651"/>
      <c r="F30" s="156"/>
      <c r="G30" s="151"/>
      <c r="H30" s="155"/>
    </row>
    <row r="31" spans="1:8" ht="18.75">
      <c r="A31" s="802" t="s">
        <v>33</v>
      </c>
      <c r="B31" s="803"/>
      <c r="C31" s="804"/>
      <c r="D31" s="650">
        <f>'CÁLCULO FOLHA DE PAGAMENTO'!G70</f>
        <v>0</v>
      </c>
      <c r="E31" s="651"/>
      <c r="F31" s="156"/>
      <c r="G31" s="151"/>
      <c r="H31" s="155"/>
    </row>
    <row r="32" spans="1:8" ht="18.75">
      <c r="A32" s="802" t="s">
        <v>34</v>
      </c>
      <c r="B32" s="803"/>
      <c r="C32" s="804"/>
      <c r="D32" s="650">
        <f>'CÁLCULO FOLHA DE PAGAMENTO'!G73</f>
        <v>38859.710000000006</v>
      </c>
      <c r="E32" s="651"/>
      <c r="F32" s="156"/>
      <c r="G32" s="151"/>
      <c r="H32" s="155"/>
    </row>
    <row r="33" spans="1:8" ht="18.75">
      <c r="A33" s="802" t="s">
        <v>35</v>
      </c>
      <c r="B33" s="803"/>
      <c r="C33" s="804"/>
      <c r="D33" s="650">
        <f>IF(E6="NÃO",(IF($E$4&gt;1,(8.333+11.111+1.56+0.194+4+2+$D$155)*$D$24/100,(8.333+11.111+1.56+0.194+4+9.08)*$D$24/100)),IF(E6="SIM",(IF($E$4&gt;1,(8.333+11.111+1.56+4+2+$D$155)*$D$24/100,(8.333+11.111+1.56+4+9.08)*$D$24/100))))</f>
        <v>183194.22647440003</v>
      </c>
      <c r="E33" s="651"/>
      <c r="F33" s="156"/>
      <c r="G33" s="151"/>
      <c r="H33" s="155"/>
    </row>
    <row r="34" spans="1:8" ht="18.75">
      <c r="A34" s="761" t="s">
        <v>36</v>
      </c>
      <c r="B34" s="762"/>
      <c r="C34" s="763"/>
      <c r="D34" s="807">
        <f>SUM(D35:E41)</f>
        <v>87956.47</v>
      </c>
      <c r="E34" s="808"/>
      <c r="F34" s="156"/>
      <c r="G34" s="151"/>
      <c r="H34" s="155"/>
    </row>
    <row r="35" spans="1:8" ht="18.75">
      <c r="A35" s="802" t="s">
        <v>37</v>
      </c>
      <c r="B35" s="803"/>
      <c r="C35" s="804"/>
      <c r="D35" s="652">
        <v>23370.13</v>
      </c>
      <c r="E35" s="653"/>
      <c r="F35" s="156"/>
      <c r="G35" s="151"/>
      <c r="H35" s="155"/>
    </row>
    <row r="36" spans="1:8" ht="18.75">
      <c r="A36" s="802" t="s">
        <v>38</v>
      </c>
      <c r="B36" s="803"/>
      <c r="C36" s="804"/>
      <c r="D36" s="652">
        <v>46379.01</v>
      </c>
      <c r="E36" s="653"/>
      <c r="F36" s="151"/>
      <c r="G36" s="151"/>
      <c r="H36" s="155"/>
    </row>
    <row r="37" spans="1:8" ht="18.75">
      <c r="A37" s="802" t="s">
        <v>39</v>
      </c>
      <c r="B37" s="803"/>
      <c r="C37" s="804"/>
      <c r="D37" s="652">
        <v>1104.99</v>
      </c>
      <c r="E37" s="653"/>
      <c r="F37" s="151"/>
      <c r="G37" s="151"/>
      <c r="H37" s="155"/>
    </row>
    <row r="38" spans="1:8" ht="18.75">
      <c r="A38" s="802" t="s">
        <v>40</v>
      </c>
      <c r="B38" s="803"/>
      <c r="C38" s="804"/>
      <c r="D38" s="652">
        <v>17102.34</v>
      </c>
      <c r="E38" s="653"/>
      <c r="F38" s="151"/>
      <c r="G38" s="151"/>
      <c r="H38" s="155"/>
    </row>
    <row r="39" spans="1:8" ht="18.75">
      <c r="A39" s="802" t="s">
        <v>41</v>
      </c>
      <c r="B39" s="803"/>
      <c r="C39" s="804"/>
      <c r="D39" s="652">
        <v>0</v>
      </c>
      <c r="E39" s="653"/>
      <c r="F39" s="151"/>
      <c r="G39" s="151"/>
      <c r="H39" s="155"/>
    </row>
    <row r="40" spans="1:8" ht="18.75">
      <c r="A40" s="802" t="s">
        <v>42</v>
      </c>
      <c r="B40" s="803"/>
      <c r="C40" s="804"/>
      <c r="D40" s="652">
        <v>0</v>
      </c>
      <c r="E40" s="653"/>
      <c r="F40" s="151"/>
      <c r="G40" s="151"/>
      <c r="H40" s="155"/>
    </row>
    <row r="41" spans="1:8" ht="18.75">
      <c r="A41" s="802" t="s">
        <v>447</v>
      </c>
      <c r="B41" s="803"/>
      <c r="C41" s="804"/>
      <c r="D41" s="652">
        <v>0</v>
      </c>
      <c r="E41" s="653"/>
      <c r="F41" s="349"/>
      <c r="G41" s="151"/>
      <c r="H41" s="155"/>
    </row>
    <row r="42" spans="1:8" ht="18.75">
      <c r="A42" s="802" t="s">
        <v>448</v>
      </c>
      <c r="B42" s="803"/>
      <c r="C42" s="804"/>
      <c r="D42" s="652">
        <v>0</v>
      </c>
      <c r="E42" s="653"/>
      <c r="F42" s="349"/>
      <c r="G42" s="151"/>
      <c r="H42" s="155"/>
    </row>
    <row r="43" spans="1:8" ht="18.75">
      <c r="A43" s="761" t="s">
        <v>43</v>
      </c>
      <c r="B43" s="762"/>
      <c r="C43" s="763"/>
      <c r="D43" s="805">
        <f>SUM(D44+D45+D46+D47+D48)+D49+D61+D62</f>
        <v>15775.39</v>
      </c>
      <c r="E43" s="806"/>
      <c r="F43" s="156"/>
      <c r="G43" s="151"/>
      <c r="H43" s="155"/>
    </row>
    <row r="44" spans="1:8" ht="18.75">
      <c r="A44" s="663" t="s">
        <v>44</v>
      </c>
      <c r="B44" s="663"/>
      <c r="C44" s="663"/>
      <c r="D44" s="652">
        <v>6847.15</v>
      </c>
      <c r="E44" s="653"/>
      <c r="F44" s="156"/>
      <c r="G44" s="151"/>
      <c r="H44" s="155"/>
    </row>
    <row r="45" spans="1:8" ht="18.75">
      <c r="A45" s="663" t="s">
        <v>449</v>
      </c>
      <c r="B45" s="663"/>
      <c r="C45" s="663"/>
      <c r="D45" s="652">
        <v>1224.45</v>
      </c>
      <c r="E45" s="653"/>
      <c r="F45" s="151"/>
      <c r="G45" s="151"/>
      <c r="H45" s="155"/>
    </row>
    <row r="46" spans="1:8" ht="18.75">
      <c r="A46" s="663" t="s">
        <v>46</v>
      </c>
      <c r="B46" s="663"/>
      <c r="C46" s="663"/>
      <c r="D46" s="652">
        <v>1445.09</v>
      </c>
      <c r="E46" s="653"/>
      <c r="F46" s="151"/>
      <c r="G46" s="151"/>
      <c r="H46" s="155"/>
    </row>
    <row r="47" spans="1:8" ht="18.75">
      <c r="A47" s="663" t="s">
        <v>47</v>
      </c>
      <c r="B47" s="663"/>
      <c r="C47" s="663"/>
      <c r="D47" s="652">
        <v>4523.78</v>
      </c>
      <c r="E47" s="653"/>
      <c r="F47" s="151"/>
      <c r="G47" s="151"/>
      <c r="H47" s="155"/>
    </row>
    <row r="48" spans="1:8" ht="18.75">
      <c r="A48" s="663" t="s">
        <v>48</v>
      </c>
      <c r="B48" s="663"/>
      <c r="C48" s="663"/>
      <c r="D48" s="652">
        <v>0</v>
      </c>
      <c r="E48" s="653"/>
      <c r="F48" s="151"/>
      <c r="G48" s="151"/>
      <c r="H48" s="155"/>
    </row>
    <row r="49" spans="1:8" ht="18.75">
      <c r="A49" s="797" t="s">
        <v>49</v>
      </c>
      <c r="B49" s="797"/>
      <c r="C49" s="797"/>
      <c r="D49" s="798">
        <f>D50+D52+D54+D57+D60</f>
        <v>450.78999999999996</v>
      </c>
      <c r="E49" s="799"/>
      <c r="F49" s="156"/>
      <c r="G49" s="151"/>
      <c r="H49" s="155"/>
    </row>
    <row r="50" spans="1:8" ht="18.75">
      <c r="A50" s="673" t="s">
        <v>450</v>
      </c>
      <c r="B50" s="673"/>
      <c r="C50" s="673"/>
      <c r="D50" s="668">
        <f>D51</f>
        <v>238.79</v>
      </c>
      <c r="E50" s="669"/>
      <c r="F50" s="156"/>
      <c r="G50" s="151"/>
      <c r="H50" s="155"/>
    </row>
    <row r="51" spans="1:8" ht="18.75">
      <c r="A51" s="658" t="s">
        <v>451</v>
      </c>
      <c r="B51" s="658"/>
      <c r="C51" s="658"/>
      <c r="D51" s="666">
        <v>238.79</v>
      </c>
      <c r="E51" s="667"/>
      <c r="F51" s="156"/>
      <c r="G51" s="151"/>
      <c r="H51" s="155"/>
    </row>
    <row r="52" spans="1:8" ht="18.75">
      <c r="A52" s="674" t="s">
        <v>425</v>
      </c>
      <c r="B52" s="674"/>
      <c r="C52" s="674"/>
      <c r="D52" s="668">
        <f>D53</f>
        <v>212</v>
      </c>
      <c r="E52" s="669"/>
      <c r="F52" s="156"/>
      <c r="G52" s="151"/>
      <c r="H52" s="155"/>
    </row>
    <row r="53" spans="1:8" ht="18.75">
      <c r="A53" s="658" t="s">
        <v>427</v>
      </c>
      <c r="B53" s="658"/>
      <c r="C53" s="658"/>
      <c r="D53" s="666">
        <v>212</v>
      </c>
      <c r="E53" s="667"/>
      <c r="F53" s="156"/>
      <c r="G53" s="151"/>
      <c r="H53" s="155"/>
    </row>
    <row r="54" spans="1:8" ht="18.75">
      <c r="A54" s="674" t="s">
        <v>429</v>
      </c>
      <c r="B54" s="674"/>
      <c r="C54" s="674"/>
      <c r="D54" s="800">
        <f>D55+D56</f>
        <v>0</v>
      </c>
      <c r="E54" s="801"/>
      <c r="F54" s="156"/>
      <c r="G54" s="151"/>
      <c r="H54" s="155"/>
    </row>
    <row r="55" spans="1:8" ht="18.75">
      <c r="A55" s="658" t="s">
        <v>431</v>
      </c>
      <c r="B55" s="658"/>
      <c r="C55" s="658"/>
      <c r="D55" s="666">
        <v>0</v>
      </c>
      <c r="E55" s="667"/>
      <c r="F55" s="156"/>
      <c r="G55" s="151"/>
      <c r="H55" s="155"/>
    </row>
    <row r="56" spans="1:8" ht="18.75">
      <c r="A56" s="658" t="s">
        <v>433</v>
      </c>
      <c r="B56" s="658"/>
      <c r="C56" s="658"/>
      <c r="D56" s="666">
        <v>0</v>
      </c>
      <c r="E56" s="667"/>
      <c r="F56" s="156"/>
      <c r="G56" s="151"/>
      <c r="H56" s="155"/>
    </row>
    <row r="57" spans="1:8" ht="18.75">
      <c r="A57" s="674" t="s">
        <v>435</v>
      </c>
      <c r="B57" s="674"/>
      <c r="C57" s="674"/>
      <c r="D57" s="800">
        <f>D58+D59</f>
        <v>0</v>
      </c>
      <c r="E57" s="801"/>
      <c r="F57" s="151"/>
      <c r="G57" s="151"/>
      <c r="H57" s="155"/>
    </row>
    <row r="58" spans="1:8" ht="18.75">
      <c r="A58" s="658" t="s">
        <v>437</v>
      </c>
      <c r="B58" s="658"/>
      <c r="C58" s="658"/>
      <c r="D58" s="666">
        <v>0</v>
      </c>
      <c r="E58" s="667"/>
      <c r="F58" s="151"/>
      <c r="G58" s="151"/>
      <c r="H58" s="155"/>
    </row>
    <row r="59" spans="1:8" ht="18.75">
      <c r="A59" s="658" t="s">
        <v>439</v>
      </c>
      <c r="B59" s="658"/>
      <c r="C59" s="658"/>
      <c r="D59" s="666">
        <v>0</v>
      </c>
      <c r="E59" s="667"/>
      <c r="F59" s="151"/>
      <c r="G59" s="151"/>
      <c r="H59" s="155"/>
    </row>
    <row r="60" spans="1:8" ht="18.75">
      <c r="A60" s="794" t="s">
        <v>452</v>
      </c>
      <c r="B60" s="794"/>
      <c r="C60" s="794"/>
      <c r="D60" s="795">
        <v>0</v>
      </c>
      <c r="E60" s="796"/>
      <c r="F60" s="151"/>
      <c r="G60" s="151"/>
      <c r="H60" s="155"/>
    </row>
    <row r="61" spans="1:8" ht="18.75">
      <c r="A61" s="675" t="s">
        <v>50</v>
      </c>
      <c r="B61" s="675"/>
      <c r="C61" s="675"/>
      <c r="D61" s="666">
        <v>1124.1300000000001</v>
      </c>
      <c r="E61" s="667"/>
      <c r="F61" s="159"/>
      <c r="G61" s="159"/>
      <c r="H61" s="160"/>
    </row>
    <row r="62" spans="1:8" ht="18.75">
      <c r="A62" s="661" t="s">
        <v>51</v>
      </c>
      <c r="B62" s="661"/>
      <c r="C62" s="661"/>
      <c r="D62" s="666">
        <v>160</v>
      </c>
      <c r="E62" s="667"/>
      <c r="F62" s="151"/>
      <c r="G62" s="151"/>
      <c r="H62" s="155"/>
    </row>
    <row r="63" spans="1:8" ht="18.75">
      <c r="A63" s="676" t="s">
        <v>453</v>
      </c>
      <c r="B63" s="676"/>
      <c r="C63" s="676"/>
      <c r="D63" s="677">
        <f>D64+D67+D70</f>
        <v>956.11999999999966</v>
      </c>
      <c r="E63" s="678"/>
      <c r="F63" s="156"/>
      <c r="G63" s="151"/>
      <c r="H63" s="155"/>
    </row>
    <row r="64" spans="1:8" ht="18.75">
      <c r="A64" s="679" t="s">
        <v>454</v>
      </c>
      <c r="B64" s="679"/>
      <c r="C64" s="679"/>
      <c r="D64" s="680">
        <f>SUM(D65:D66)</f>
        <v>0</v>
      </c>
      <c r="E64" s="681"/>
      <c r="F64" s="156"/>
      <c r="G64" s="151"/>
      <c r="H64" s="155"/>
    </row>
    <row r="65" spans="1:8" ht="18.75">
      <c r="A65" s="663" t="s">
        <v>455</v>
      </c>
      <c r="B65" s="663"/>
      <c r="C65" s="663"/>
      <c r="D65" s="645">
        <v>0</v>
      </c>
      <c r="E65" s="646"/>
      <c r="F65" s="156"/>
      <c r="G65" s="151"/>
      <c r="H65" s="155"/>
    </row>
    <row r="66" spans="1:8" ht="18.75">
      <c r="A66" s="663" t="s">
        <v>456</v>
      </c>
      <c r="B66" s="663"/>
      <c r="C66" s="663"/>
      <c r="D66" s="645">
        <v>0</v>
      </c>
      <c r="E66" s="646"/>
      <c r="F66" s="156"/>
      <c r="G66" s="151"/>
      <c r="H66" s="155"/>
    </row>
    <row r="67" spans="1:8" ht="18.75">
      <c r="A67" s="679" t="s">
        <v>52</v>
      </c>
      <c r="B67" s="679"/>
      <c r="C67" s="679"/>
      <c r="D67" s="680">
        <f>SUM(D68:D69)</f>
        <v>0</v>
      </c>
      <c r="E67" s="681"/>
      <c r="F67" s="151"/>
      <c r="G67" s="151"/>
      <c r="H67" s="155"/>
    </row>
    <row r="68" spans="1:8" ht="18.75">
      <c r="A68" s="663" t="s">
        <v>53</v>
      </c>
      <c r="B68" s="663"/>
      <c r="C68" s="663"/>
      <c r="D68" s="645">
        <v>0</v>
      </c>
      <c r="E68" s="646"/>
      <c r="F68" s="156"/>
      <c r="G68" s="151"/>
      <c r="H68" s="155"/>
    </row>
    <row r="69" spans="1:8" ht="18.75">
      <c r="A69" s="663" t="s">
        <v>54</v>
      </c>
      <c r="B69" s="663"/>
      <c r="C69" s="663"/>
      <c r="D69" s="645">
        <v>0</v>
      </c>
      <c r="E69" s="646"/>
      <c r="F69" s="156"/>
      <c r="G69" s="151"/>
      <c r="H69" s="155"/>
    </row>
    <row r="70" spans="1:8" ht="18.75">
      <c r="A70" s="679" t="s">
        <v>457</v>
      </c>
      <c r="B70" s="679"/>
      <c r="C70" s="679"/>
      <c r="D70" s="680">
        <f>SUM(D71:D72)</f>
        <v>956.11999999999966</v>
      </c>
      <c r="E70" s="681"/>
      <c r="F70" s="156"/>
      <c r="G70" s="151"/>
      <c r="H70" s="155"/>
    </row>
    <row r="71" spans="1:8" ht="18.75">
      <c r="A71" s="663" t="s">
        <v>55</v>
      </c>
      <c r="B71" s="663"/>
      <c r="C71" s="663"/>
      <c r="D71" s="645">
        <f>60.95+60.95+60.95+60.95+60.95+60.95</f>
        <v>365.7</v>
      </c>
      <c r="E71" s="646"/>
      <c r="F71" s="156"/>
      <c r="G71" s="151"/>
      <c r="H71" s="155"/>
    </row>
    <row r="72" spans="1:8" ht="18.75">
      <c r="A72" s="663" t="s">
        <v>56</v>
      </c>
      <c r="B72" s="663"/>
      <c r="C72" s="663"/>
      <c r="D72" s="645">
        <f>6.6+11.65+11.65+11.65+11.65+11.65+11.65+11.65+11.65+11.65+11.65+11.65+11.65+11.65+9+9+4.29+7.04+9+9+9+9+11.65+11.65+11.65+11.65+11.65+11.65+11.65+11.65+11.65+11.65+2.2+4.19+4.2+9+9+11.65+11.65+11.65+11.65+11.65+11.65+11.65+11.65+11.65+9+9+8.8+11.65+11.65+9+9+49</f>
        <v>590.41999999999962</v>
      </c>
      <c r="E72" s="646"/>
      <c r="F72" s="156"/>
      <c r="G72" s="151"/>
      <c r="H72" s="155"/>
    </row>
    <row r="73" spans="1:8" ht="15.75">
      <c r="A73" s="161"/>
      <c r="B73" s="161"/>
      <c r="C73" s="162"/>
      <c r="D73" s="751"/>
      <c r="E73" s="752"/>
      <c r="F73" s="155"/>
      <c r="G73" s="151"/>
      <c r="H73" s="155"/>
    </row>
    <row r="74" spans="1:8" ht="24" customHeight="1">
      <c r="A74" s="683" t="s">
        <v>57</v>
      </c>
      <c r="B74" s="683"/>
      <c r="C74" s="163" t="s">
        <v>58</v>
      </c>
      <c r="D74" s="753" t="s">
        <v>57</v>
      </c>
      <c r="E74" s="754"/>
      <c r="F74" s="164"/>
      <c r="G74" s="151"/>
      <c r="H74" s="155"/>
    </row>
    <row r="75" spans="1:8" ht="39" customHeight="1">
      <c r="A75" s="686" t="s">
        <v>59</v>
      </c>
      <c r="B75" s="686"/>
      <c r="C75" s="165" t="s">
        <v>60</v>
      </c>
      <c r="D75" s="755" t="s">
        <v>61</v>
      </c>
      <c r="E75" s="756"/>
      <c r="F75" s="151"/>
      <c r="G75" s="151"/>
      <c r="H75" s="155"/>
    </row>
    <row r="76" spans="1:8" ht="15.75">
      <c r="A76" s="689"/>
      <c r="B76" s="757" t="s">
        <v>0</v>
      </c>
      <c r="C76" s="758"/>
      <c r="D76" s="759" t="s">
        <v>406</v>
      </c>
      <c r="E76" s="760"/>
      <c r="F76" s="151"/>
      <c r="G76" s="151"/>
      <c r="H76" s="155"/>
    </row>
    <row r="77" spans="1:8" ht="15.75" customHeight="1">
      <c r="A77" s="690"/>
      <c r="B77" s="671" t="s">
        <v>1</v>
      </c>
      <c r="C77" s="672"/>
      <c r="D77" s="692" t="s">
        <v>2</v>
      </c>
      <c r="E77" s="692" t="s">
        <v>3</v>
      </c>
      <c r="F77" s="151"/>
      <c r="G77" s="151"/>
      <c r="H77" s="155"/>
    </row>
    <row r="78" spans="1:8" ht="15.75">
      <c r="A78" s="690"/>
      <c r="B78" s="732" t="s">
        <v>4</v>
      </c>
      <c r="C78" s="733"/>
      <c r="D78" s="693"/>
      <c r="E78" s="693"/>
      <c r="F78" s="151"/>
      <c r="G78" s="151"/>
      <c r="H78" s="155"/>
    </row>
    <row r="79" spans="1:8" ht="15.75" customHeight="1">
      <c r="A79" s="690"/>
      <c r="B79" s="148"/>
      <c r="C79" s="148"/>
      <c r="D79" s="694" t="s">
        <v>693</v>
      </c>
      <c r="E79" s="696">
        <f>E4</f>
        <v>1</v>
      </c>
      <c r="F79" s="151"/>
      <c r="G79" s="151"/>
      <c r="H79" s="155"/>
    </row>
    <row r="80" spans="1:8" ht="15.75" customHeight="1">
      <c r="A80" s="691"/>
      <c r="B80" s="736" t="s">
        <v>5</v>
      </c>
      <c r="C80" s="737"/>
      <c r="D80" s="695"/>
      <c r="E80" s="697"/>
      <c r="F80" s="151"/>
      <c r="G80" s="151"/>
      <c r="H80" s="155"/>
    </row>
    <row r="81" spans="1:8" ht="15.75">
      <c r="A81" s="738" t="s">
        <v>6</v>
      </c>
      <c r="B81" s="739"/>
      <c r="C81" s="740" t="s">
        <v>7</v>
      </c>
      <c r="D81" s="741"/>
      <c r="E81" s="742"/>
      <c r="F81" s="151"/>
      <c r="G81" s="151"/>
      <c r="H81" s="155"/>
    </row>
    <row r="82" spans="1:8" ht="33" customHeight="1">
      <c r="A82" s="743" t="s">
        <v>392</v>
      </c>
      <c r="B82" s="744"/>
      <c r="C82" s="745" t="s">
        <v>556</v>
      </c>
      <c r="D82" s="746"/>
      <c r="E82" s="747"/>
      <c r="F82" s="151"/>
      <c r="G82" s="151"/>
      <c r="H82" s="155"/>
    </row>
    <row r="83" spans="1:8" ht="15.75">
      <c r="A83" s="748" t="s">
        <v>62</v>
      </c>
      <c r="B83" s="749"/>
      <c r="C83" s="750"/>
      <c r="D83" s="712" t="s">
        <v>11</v>
      </c>
      <c r="E83" s="714"/>
      <c r="F83" s="151"/>
      <c r="G83" s="151"/>
      <c r="H83" s="155"/>
    </row>
    <row r="84" spans="1:8" ht="18.75">
      <c r="A84" s="676" t="s">
        <v>63</v>
      </c>
      <c r="B84" s="676"/>
      <c r="C84" s="676"/>
      <c r="D84" s="677">
        <f>D85+D88+D89+D90+D95+D96+D97</f>
        <v>12032.24</v>
      </c>
      <c r="E84" s="678"/>
      <c r="F84" s="156"/>
      <c r="G84" s="151"/>
      <c r="H84" s="155"/>
    </row>
    <row r="85" spans="1:8" ht="18.75">
      <c r="A85" s="670" t="s">
        <v>64</v>
      </c>
      <c r="B85" s="670"/>
      <c r="C85" s="670"/>
      <c r="D85" s="664">
        <f>SUM(D86:D87)</f>
        <v>1526.4299999999998</v>
      </c>
      <c r="E85" s="665"/>
      <c r="F85" s="156"/>
      <c r="G85" s="151"/>
      <c r="H85" s="155"/>
    </row>
    <row r="86" spans="1:8" ht="18.75">
      <c r="A86" s="658" t="s">
        <v>458</v>
      </c>
      <c r="B86" s="658"/>
      <c r="C86" s="658"/>
      <c r="D86" s="645">
        <v>0</v>
      </c>
      <c r="E86" s="646"/>
      <c r="F86" s="151"/>
      <c r="G86" s="151"/>
      <c r="H86" s="155"/>
    </row>
    <row r="87" spans="1:8" ht="18.75">
      <c r="A87" s="658" t="s">
        <v>459</v>
      </c>
      <c r="B87" s="658"/>
      <c r="C87" s="658"/>
      <c r="D87" s="645">
        <f>1400+63.12+63.31</f>
        <v>1526.4299999999998</v>
      </c>
      <c r="E87" s="646"/>
      <c r="F87" s="151"/>
      <c r="G87" s="151"/>
      <c r="H87" s="155"/>
    </row>
    <row r="88" spans="1:8" ht="18.75">
      <c r="A88" s="663" t="s">
        <v>65</v>
      </c>
      <c r="B88" s="663"/>
      <c r="C88" s="663"/>
      <c r="D88" s="645">
        <v>2140.91</v>
      </c>
      <c r="E88" s="646"/>
      <c r="F88" s="151"/>
      <c r="G88" s="151"/>
      <c r="H88" s="155"/>
    </row>
    <row r="89" spans="1:8" ht="18.75">
      <c r="A89" s="663" t="s">
        <v>66</v>
      </c>
      <c r="B89" s="663"/>
      <c r="C89" s="663"/>
      <c r="D89" s="645">
        <v>0</v>
      </c>
      <c r="E89" s="646"/>
      <c r="F89" s="151"/>
      <c r="G89" s="151"/>
      <c r="H89" s="155"/>
    </row>
    <row r="90" spans="1:8" ht="18.75">
      <c r="A90" s="670" t="s">
        <v>67</v>
      </c>
      <c r="B90" s="670"/>
      <c r="C90" s="670"/>
      <c r="D90" s="664">
        <f>SUM(D91:D94)</f>
        <v>5037.6499999999996</v>
      </c>
      <c r="E90" s="665"/>
      <c r="F90" s="151"/>
      <c r="G90" s="151"/>
      <c r="H90" s="155"/>
    </row>
    <row r="91" spans="1:8" ht="18.75">
      <c r="A91" s="658" t="s">
        <v>460</v>
      </c>
      <c r="B91" s="658"/>
      <c r="C91" s="658"/>
      <c r="D91" s="645">
        <v>2200</v>
      </c>
      <c r="E91" s="646"/>
      <c r="F91" s="151"/>
      <c r="G91" s="151"/>
      <c r="H91" s="155"/>
    </row>
    <row r="92" spans="1:8" ht="18.75">
      <c r="A92" s="658" t="s">
        <v>461</v>
      </c>
      <c r="B92" s="658"/>
      <c r="C92" s="658"/>
      <c r="D92" s="645">
        <f>480+1877.65+480</f>
        <v>2837.65</v>
      </c>
      <c r="E92" s="646"/>
      <c r="F92" s="151"/>
      <c r="G92" s="151"/>
      <c r="H92" s="155"/>
    </row>
    <row r="93" spans="1:8" ht="18.75">
      <c r="A93" s="658" t="s">
        <v>462</v>
      </c>
      <c r="B93" s="658"/>
      <c r="C93" s="658"/>
      <c r="D93" s="645">
        <v>0</v>
      </c>
      <c r="E93" s="646"/>
      <c r="F93" s="151"/>
      <c r="G93" s="151"/>
      <c r="H93" s="155"/>
    </row>
    <row r="94" spans="1:8" ht="18.75">
      <c r="A94" s="658" t="s">
        <v>463</v>
      </c>
      <c r="B94" s="658"/>
      <c r="C94" s="658"/>
      <c r="D94" s="645">
        <v>0</v>
      </c>
      <c r="E94" s="646"/>
      <c r="F94" s="151"/>
      <c r="G94" s="151"/>
      <c r="H94" s="155"/>
    </row>
    <row r="95" spans="1:8" ht="18.75">
      <c r="A95" s="658" t="s">
        <v>464</v>
      </c>
      <c r="B95" s="658"/>
      <c r="C95" s="658"/>
      <c r="D95" s="666">
        <v>0</v>
      </c>
      <c r="E95" s="667"/>
      <c r="F95" s="151"/>
      <c r="G95" s="151"/>
      <c r="H95" s="155"/>
    </row>
    <row r="96" spans="1:8" ht="18.75">
      <c r="A96" s="658" t="s">
        <v>465</v>
      </c>
      <c r="B96" s="658"/>
      <c r="C96" s="658"/>
      <c r="D96" s="666">
        <v>0</v>
      </c>
      <c r="E96" s="667"/>
      <c r="F96" s="151"/>
      <c r="G96" s="151"/>
      <c r="H96" s="155"/>
    </row>
    <row r="97" spans="1:8" ht="18.75">
      <c r="A97" s="674" t="s">
        <v>466</v>
      </c>
      <c r="B97" s="674"/>
      <c r="C97" s="674"/>
      <c r="D97" s="668">
        <f>SUM(D98:D99)</f>
        <v>3327.25</v>
      </c>
      <c r="E97" s="669"/>
      <c r="F97" s="151"/>
      <c r="G97" s="151"/>
      <c r="H97" s="155"/>
    </row>
    <row r="98" spans="1:8" ht="18.75">
      <c r="A98" s="658" t="s">
        <v>467</v>
      </c>
      <c r="B98" s="658"/>
      <c r="C98" s="658"/>
      <c r="D98" s="666">
        <v>0</v>
      </c>
      <c r="E98" s="667"/>
      <c r="F98" s="151"/>
      <c r="G98" s="151"/>
      <c r="H98" s="155"/>
    </row>
    <row r="99" spans="1:8" ht="18.75">
      <c r="A99" s="658" t="s">
        <v>468</v>
      </c>
      <c r="B99" s="658"/>
      <c r="C99" s="658"/>
      <c r="D99" s="666">
        <f>1646.05+1571.95+31.9+57.45+19.9</f>
        <v>3327.25</v>
      </c>
      <c r="E99" s="667"/>
      <c r="F99" s="151"/>
      <c r="G99" s="151"/>
      <c r="H99" s="155"/>
    </row>
    <row r="100" spans="1:8" ht="18.75">
      <c r="A100" s="676" t="s">
        <v>469</v>
      </c>
      <c r="B100" s="676"/>
      <c r="C100" s="676"/>
      <c r="D100" s="677">
        <f>D101+D108+D110</f>
        <v>48002.11</v>
      </c>
      <c r="E100" s="678"/>
      <c r="F100" s="156"/>
      <c r="G100" s="151"/>
      <c r="H100" s="155"/>
    </row>
    <row r="101" spans="1:8" ht="18.75">
      <c r="A101" s="792" t="s">
        <v>470</v>
      </c>
      <c r="B101" s="792"/>
      <c r="C101" s="792"/>
      <c r="D101" s="659">
        <f>SUM(D102:D107)</f>
        <v>33067.83</v>
      </c>
      <c r="E101" s="660"/>
      <c r="F101" s="156"/>
      <c r="G101" s="151"/>
      <c r="H101" s="155"/>
    </row>
    <row r="102" spans="1:8" ht="18.75">
      <c r="A102" s="663" t="s">
        <v>471</v>
      </c>
      <c r="B102" s="663"/>
      <c r="C102" s="663"/>
      <c r="D102" s="645">
        <v>0</v>
      </c>
      <c r="E102" s="646"/>
      <c r="F102" s="156"/>
      <c r="G102" s="151"/>
      <c r="H102" s="155"/>
    </row>
    <row r="103" spans="1:8" ht="18.75">
      <c r="A103" s="663" t="s">
        <v>472</v>
      </c>
      <c r="B103" s="663"/>
      <c r="C103" s="663"/>
      <c r="D103" s="645">
        <v>0</v>
      </c>
      <c r="E103" s="646"/>
      <c r="F103" s="151"/>
      <c r="G103" s="151"/>
      <c r="H103" s="155"/>
    </row>
    <row r="104" spans="1:8" ht="18.75">
      <c r="A104" s="663" t="s">
        <v>473</v>
      </c>
      <c r="B104" s="663"/>
      <c r="C104" s="663"/>
      <c r="D104" s="645">
        <f>26.3+15856.13</f>
        <v>15882.429999999998</v>
      </c>
      <c r="E104" s="646"/>
      <c r="F104" s="151"/>
      <c r="G104" s="151"/>
      <c r="H104" s="155"/>
    </row>
    <row r="105" spans="1:8" ht="18.75">
      <c r="A105" s="663" t="s">
        <v>474</v>
      </c>
      <c r="B105" s="663"/>
      <c r="C105" s="663"/>
      <c r="D105" s="645">
        <v>4185.3999999999996</v>
      </c>
      <c r="E105" s="646"/>
      <c r="F105" s="151"/>
      <c r="G105" s="151"/>
      <c r="H105" s="155"/>
    </row>
    <row r="106" spans="1:8" ht="18.75">
      <c r="A106" s="793" t="s">
        <v>475</v>
      </c>
      <c r="B106" s="793"/>
      <c r="C106" s="793"/>
      <c r="D106" s="645">
        <v>13000</v>
      </c>
      <c r="E106" s="646"/>
      <c r="F106" s="151"/>
      <c r="G106" s="151"/>
      <c r="H106" s="155"/>
    </row>
    <row r="107" spans="1:8" ht="18.75">
      <c r="A107" s="663" t="s">
        <v>476</v>
      </c>
      <c r="B107" s="663"/>
      <c r="C107" s="663"/>
      <c r="D107" s="645">
        <v>0</v>
      </c>
      <c r="E107" s="646"/>
      <c r="F107" s="151"/>
      <c r="G107" s="151"/>
      <c r="H107" s="155"/>
    </row>
    <row r="108" spans="1:8" ht="18.75">
      <c r="A108" s="792" t="s">
        <v>68</v>
      </c>
      <c r="B108" s="792"/>
      <c r="C108" s="792"/>
      <c r="D108" s="659">
        <f>D109</f>
        <v>0</v>
      </c>
      <c r="E108" s="660"/>
      <c r="F108" s="151"/>
      <c r="G108" s="151"/>
      <c r="H108" s="155"/>
    </row>
    <row r="109" spans="1:8" ht="18.75">
      <c r="A109" s="663" t="s">
        <v>69</v>
      </c>
      <c r="B109" s="663"/>
      <c r="C109" s="663"/>
      <c r="D109" s="645">
        <v>0</v>
      </c>
      <c r="E109" s="646"/>
      <c r="F109" s="151"/>
      <c r="G109" s="151"/>
      <c r="H109" s="155"/>
    </row>
    <row r="110" spans="1:8" ht="18.75">
      <c r="A110" s="792" t="s">
        <v>477</v>
      </c>
      <c r="B110" s="792"/>
      <c r="C110" s="792"/>
      <c r="D110" s="659">
        <f>D111+D122</f>
        <v>14934.28</v>
      </c>
      <c r="E110" s="660"/>
      <c r="F110" s="151"/>
      <c r="G110" s="151"/>
      <c r="H110" s="155"/>
    </row>
    <row r="111" spans="1:8" ht="18.75">
      <c r="A111" s="662" t="s">
        <v>478</v>
      </c>
      <c r="B111" s="662"/>
      <c r="C111" s="662"/>
      <c r="D111" s="656">
        <f>SUM(D112:D121)</f>
        <v>13434.28</v>
      </c>
      <c r="E111" s="657"/>
      <c r="F111" s="151"/>
      <c r="G111" s="151"/>
      <c r="H111" s="155"/>
    </row>
    <row r="112" spans="1:8" ht="18.75">
      <c r="A112" s="661" t="s">
        <v>479</v>
      </c>
      <c r="B112" s="661"/>
      <c r="C112" s="661"/>
      <c r="D112" s="645">
        <v>1508.95</v>
      </c>
      <c r="E112" s="646"/>
      <c r="F112" s="151"/>
      <c r="G112" s="151"/>
      <c r="H112" s="155"/>
    </row>
    <row r="113" spans="1:8" ht="18.75">
      <c r="A113" s="661" t="s">
        <v>480</v>
      </c>
      <c r="B113" s="661"/>
      <c r="C113" s="661"/>
      <c r="D113" s="645">
        <f>1900.31+6200+890</f>
        <v>8990.31</v>
      </c>
      <c r="E113" s="646"/>
      <c r="F113" s="151"/>
      <c r="G113" s="151"/>
      <c r="H113" s="155"/>
    </row>
    <row r="114" spans="1:8" ht="18.75">
      <c r="A114" s="675" t="s">
        <v>481</v>
      </c>
      <c r="B114" s="675"/>
      <c r="C114" s="675"/>
      <c r="D114" s="645">
        <v>0</v>
      </c>
      <c r="E114" s="646"/>
      <c r="F114" s="151"/>
      <c r="G114" s="151"/>
      <c r="H114" s="155"/>
    </row>
    <row r="115" spans="1:8" ht="18.75">
      <c r="A115" s="661" t="s">
        <v>482</v>
      </c>
      <c r="B115" s="661"/>
      <c r="C115" s="661"/>
      <c r="D115" s="645">
        <v>0</v>
      </c>
      <c r="E115" s="646"/>
      <c r="F115" s="151"/>
      <c r="G115" s="151"/>
      <c r="H115" s="155"/>
    </row>
    <row r="116" spans="1:8" ht="18.75">
      <c r="A116" s="661" t="s">
        <v>483</v>
      </c>
      <c r="B116" s="661"/>
      <c r="C116" s="661"/>
      <c r="D116" s="645">
        <v>0</v>
      </c>
      <c r="E116" s="646"/>
      <c r="F116" s="151"/>
      <c r="G116" s="151"/>
      <c r="H116" s="155"/>
    </row>
    <row r="117" spans="1:8" ht="18.75">
      <c r="A117" s="658" t="s">
        <v>484</v>
      </c>
      <c r="B117" s="658"/>
      <c r="C117" s="658"/>
      <c r="D117" s="645">
        <v>0</v>
      </c>
      <c r="E117" s="646"/>
      <c r="F117" s="151"/>
      <c r="G117" s="151"/>
      <c r="H117" s="155"/>
    </row>
    <row r="118" spans="1:8" ht="18.75">
      <c r="A118" s="658" t="s">
        <v>485</v>
      </c>
      <c r="B118" s="658"/>
      <c r="C118" s="658"/>
      <c r="D118" s="645">
        <v>0</v>
      </c>
      <c r="E118" s="646"/>
      <c r="F118" s="151"/>
      <c r="G118" s="151"/>
      <c r="H118" s="155"/>
    </row>
    <row r="119" spans="1:8" ht="18.75">
      <c r="A119" s="658" t="s">
        <v>486</v>
      </c>
      <c r="B119" s="658"/>
      <c r="C119" s="658"/>
      <c r="D119" s="645">
        <v>563.33000000000004</v>
      </c>
      <c r="E119" s="646"/>
      <c r="F119" s="151"/>
      <c r="G119" s="151"/>
      <c r="H119" s="155"/>
    </row>
    <row r="120" spans="1:8" ht="18.75">
      <c r="A120" s="661" t="s">
        <v>487</v>
      </c>
      <c r="B120" s="661"/>
      <c r="C120" s="661"/>
      <c r="D120" s="645">
        <v>0</v>
      </c>
      <c r="E120" s="646"/>
      <c r="F120" s="151"/>
      <c r="G120" s="151"/>
      <c r="H120" s="155"/>
    </row>
    <row r="121" spans="1:8" ht="18.75">
      <c r="A121" s="661" t="s">
        <v>488</v>
      </c>
      <c r="B121" s="661"/>
      <c r="C121" s="661"/>
      <c r="D121" s="645">
        <f>510+1128.37+733.32</f>
        <v>2371.69</v>
      </c>
      <c r="E121" s="646"/>
      <c r="F121" s="151"/>
      <c r="G121" s="151"/>
      <c r="H121" s="155"/>
    </row>
    <row r="122" spans="1:8" ht="18.75">
      <c r="A122" s="662" t="s">
        <v>489</v>
      </c>
      <c r="B122" s="662"/>
      <c r="C122" s="662"/>
      <c r="D122" s="656">
        <f>SUM(D123:D125)</f>
        <v>1500</v>
      </c>
      <c r="E122" s="657"/>
      <c r="F122" s="151"/>
      <c r="G122" s="151"/>
      <c r="H122" s="155"/>
    </row>
    <row r="123" spans="1:8" ht="18.75">
      <c r="A123" s="661" t="s">
        <v>490</v>
      </c>
      <c r="B123" s="661"/>
      <c r="C123" s="661"/>
      <c r="D123" s="645">
        <f>1500</f>
        <v>1500</v>
      </c>
      <c r="E123" s="646"/>
      <c r="F123" s="151"/>
      <c r="G123" s="151"/>
      <c r="H123" s="155"/>
    </row>
    <row r="124" spans="1:8" ht="18.75">
      <c r="A124" s="658" t="s">
        <v>491</v>
      </c>
      <c r="B124" s="658"/>
      <c r="C124" s="658"/>
      <c r="D124" s="645">
        <v>0</v>
      </c>
      <c r="E124" s="646"/>
      <c r="F124" s="151"/>
      <c r="G124" s="151"/>
      <c r="H124" s="155"/>
    </row>
    <row r="125" spans="1:8" ht="18.75">
      <c r="A125" s="658" t="s">
        <v>492</v>
      </c>
      <c r="B125" s="658"/>
      <c r="C125" s="658"/>
      <c r="D125" s="645">
        <v>0</v>
      </c>
      <c r="E125" s="646"/>
      <c r="F125" s="151"/>
      <c r="G125" s="151"/>
      <c r="H125" s="155"/>
    </row>
    <row r="126" spans="1:8" ht="18.75">
      <c r="A126" s="676" t="s">
        <v>70</v>
      </c>
      <c r="B126" s="676"/>
      <c r="C126" s="676"/>
      <c r="D126" s="677">
        <f>D127+D135</f>
        <v>10178.85</v>
      </c>
      <c r="E126" s="678"/>
      <c r="F126" s="156"/>
      <c r="G126" s="151"/>
      <c r="H126" s="155"/>
    </row>
    <row r="127" spans="1:8" ht="18.75">
      <c r="A127" s="789" t="s">
        <v>493</v>
      </c>
      <c r="B127" s="789"/>
      <c r="C127" s="789"/>
      <c r="D127" s="654">
        <f>D128+D132+D133+D134</f>
        <v>0</v>
      </c>
      <c r="E127" s="655"/>
      <c r="F127" s="156"/>
      <c r="G127" s="151"/>
      <c r="H127" s="155"/>
    </row>
    <row r="128" spans="1:8" ht="18.75">
      <c r="A128" s="662" t="s">
        <v>494</v>
      </c>
      <c r="B128" s="662"/>
      <c r="C128" s="662"/>
      <c r="D128" s="656">
        <f>SUM(D129:D131)</f>
        <v>0</v>
      </c>
      <c r="E128" s="657"/>
      <c r="F128" s="156"/>
      <c r="G128" s="151"/>
      <c r="H128" s="155"/>
    </row>
    <row r="129" spans="1:8" ht="18.75">
      <c r="A129" s="658" t="s">
        <v>495</v>
      </c>
      <c r="B129" s="658"/>
      <c r="C129" s="658"/>
      <c r="D129" s="645">
        <v>0</v>
      </c>
      <c r="E129" s="646"/>
      <c r="F129" s="156"/>
      <c r="G129" s="151"/>
      <c r="H129" s="155"/>
    </row>
    <row r="130" spans="1:8" ht="18.75">
      <c r="A130" s="658" t="s">
        <v>496</v>
      </c>
      <c r="B130" s="658"/>
      <c r="C130" s="658"/>
      <c r="D130" s="645">
        <v>0</v>
      </c>
      <c r="E130" s="646"/>
      <c r="F130" s="156"/>
      <c r="G130" s="151"/>
      <c r="H130" s="155"/>
    </row>
    <row r="131" spans="1:8" ht="18.75">
      <c r="A131" s="658" t="s">
        <v>497</v>
      </c>
      <c r="B131" s="658"/>
      <c r="C131" s="658"/>
      <c r="D131" s="645">
        <v>0</v>
      </c>
      <c r="E131" s="646"/>
      <c r="F131" s="156"/>
      <c r="G131" s="151"/>
      <c r="H131" s="155"/>
    </row>
    <row r="132" spans="1:8" ht="18.75">
      <c r="A132" s="658" t="s">
        <v>498</v>
      </c>
      <c r="B132" s="658"/>
      <c r="C132" s="658"/>
      <c r="D132" s="645">
        <v>0</v>
      </c>
      <c r="E132" s="646"/>
      <c r="F132" s="156"/>
      <c r="G132" s="151"/>
      <c r="H132" s="155"/>
    </row>
    <row r="133" spans="1:8" ht="18.75">
      <c r="A133" s="658" t="s">
        <v>499</v>
      </c>
      <c r="B133" s="658"/>
      <c r="C133" s="658"/>
      <c r="D133" s="645">
        <v>0</v>
      </c>
      <c r="E133" s="646"/>
      <c r="F133" s="156"/>
      <c r="G133" s="151"/>
      <c r="H133" s="155"/>
    </row>
    <row r="134" spans="1:8" ht="18.75">
      <c r="A134" s="658" t="s">
        <v>500</v>
      </c>
      <c r="B134" s="658"/>
      <c r="C134" s="658"/>
      <c r="D134" s="645">
        <v>0</v>
      </c>
      <c r="E134" s="646"/>
      <c r="F134" s="156"/>
      <c r="G134" s="151"/>
      <c r="H134" s="155"/>
    </row>
    <row r="135" spans="1:8" ht="18.75">
      <c r="A135" s="791" t="s">
        <v>501</v>
      </c>
      <c r="B135" s="791"/>
      <c r="C135" s="791"/>
      <c r="D135" s="654">
        <f>D136+D141+D142+D143</f>
        <v>10178.85</v>
      </c>
      <c r="E135" s="655"/>
      <c r="F135" s="156"/>
      <c r="G135" s="151"/>
      <c r="H135" s="155"/>
    </row>
    <row r="136" spans="1:8" ht="18.75">
      <c r="A136" s="790" t="s">
        <v>502</v>
      </c>
      <c r="B136" s="790"/>
      <c r="C136" s="790"/>
      <c r="D136" s="656">
        <f>SUM(D137:D140)</f>
        <v>10178.85</v>
      </c>
      <c r="E136" s="657"/>
      <c r="F136" s="156"/>
      <c r="G136" s="151"/>
      <c r="H136" s="155"/>
    </row>
    <row r="137" spans="1:8" ht="18.75">
      <c r="A137" s="658" t="s">
        <v>503</v>
      </c>
      <c r="B137" s="658"/>
      <c r="C137" s="658"/>
      <c r="D137" s="645">
        <f>2428.85</f>
        <v>2428.85</v>
      </c>
      <c r="E137" s="646"/>
      <c r="F137" s="156"/>
      <c r="G137" s="151"/>
      <c r="H137" s="155"/>
    </row>
    <row r="138" spans="1:8" ht="18.75">
      <c r="A138" s="658" t="s">
        <v>504</v>
      </c>
      <c r="B138" s="658"/>
      <c r="C138" s="658"/>
      <c r="D138" s="645"/>
      <c r="E138" s="646"/>
      <c r="F138" s="156"/>
      <c r="G138" s="151"/>
      <c r="H138" s="155"/>
    </row>
    <row r="139" spans="1:8" ht="18.75">
      <c r="A139" s="658" t="s">
        <v>505</v>
      </c>
      <c r="B139" s="658"/>
      <c r="C139" s="658"/>
      <c r="D139" s="645">
        <v>2950</v>
      </c>
      <c r="E139" s="646"/>
      <c r="F139" s="156"/>
      <c r="G139" s="151"/>
      <c r="H139" s="155"/>
    </row>
    <row r="140" spans="1:8" ht="18.75">
      <c r="A140" s="658" t="s">
        <v>506</v>
      </c>
      <c r="B140" s="658"/>
      <c r="C140" s="658"/>
      <c r="D140" s="645">
        <f>300+4000+500</f>
        <v>4800</v>
      </c>
      <c r="E140" s="646"/>
      <c r="F140" s="156"/>
      <c r="G140" s="151"/>
      <c r="H140" s="155"/>
    </row>
    <row r="141" spans="1:8" ht="18.75">
      <c r="A141" s="658" t="s">
        <v>507</v>
      </c>
      <c r="B141" s="658"/>
      <c r="C141" s="658"/>
      <c r="D141" s="645"/>
      <c r="E141" s="646"/>
      <c r="F141" s="156"/>
      <c r="G141" s="151"/>
      <c r="H141" s="155"/>
    </row>
    <row r="142" spans="1:8" ht="18.75">
      <c r="A142" s="658" t="s">
        <v>508</v>
      </c>
      <c r="B142" s="658"/>
      <c r="C142" s="658"/>
      <c r="D142" s="645"/>
      <c r="E142" s="646"/>
      <c r="F142" s="156"/>
      <c r="G142" s="151"/>
      <c r="H142" s="155"/>
    </row>
    <row r="143" spans="1:8" ht="18.75">
      <c r="A143" s="658" t="s">
        <v>509</v>
      </c>
      <c r="B143" s="658"/>
      <c r="C143" s="658"/>
      <c r="D143" s="645"/>
      <c r="E143" s="646"/>
      <c r="F143" s="156"/>
      <c r="G143" s="151"/>
      <c r="H143" s="155"/>
    </row>
    <row r="144" spans="1:8" ht="18.75">
      <c r="A144" s="784" t="s">
        <v>71</v>
      </c>
      <c r="B144" s="785"/>
      <c r="C144" s="786"/>
      <c r="D144" s="787">
        <f>SUM(D145:E148)</f>
        <v>0</v>
      </c>
      <c r="E144" s="788"/>
      <c r="F144" s="156"/>
      <c r="G144" s="151"/>
      <c r="H144" s="155"/>
    </row>
    <row r="145" spans="1:8" ht="18.75">
      <c r="A145" s="774" t="s">
        <v>72</v>
      </c>
      <c r="B145" s="775"/>
      <c r="C145" s="776"/>
      <c r="D145" s="777">
        <v>0</v>
      </c>
      <c r="E145" s="778"/>
      <c r="F145" s="156"/>
      <c r="G145" s="146"/>
      <c r="H145" s="146"/>
    </row>
    <row r="146" spans="1:8" ht="18.75">
      <c r="A146" s="774" t="s">
        <v>73</v>
      </c>
      <c r="B146" s="775"/>
      <c r="C146" s="776"/>
      <c r="D146" s="777">
        <v>0</v>
      </c>
      <c r="E146" s="778"/>
      <c r="F146" s="146"/>
      <c r="G146" s="146"/>
      <c r="H146" s="146"/>
    </row>
    <row r="147" spans="1:8" ht="18.75">
      <c r="A147" s="774" t="s">
        <v>74</v>
      </c>
      <c r="B147" s="775"/>
      <c r="C147" s="776"/>
      <c r="D147" s="777">
        <v>0</v>
      </c>
      <c r="E147" s="778"/>
      <c r="F147" s="146"/>
      <c r="G147" s="146"/>
      <c r="H147" s="146"/>
    </row>
    <row r="148" spans="1:8" ht="18.75">
      <c r="A148" s="774" t="s">
        <v>75</v>
      </c>
      <c r="B148" s="775"/>
      <c r="C148" s="776"/>
      <c r="D148" s="777">
        <v>0</v>
      </c>
      <c r="E148" s="778"/>
      <c r="F148" s="146"/>
      <c r="G148" s="146"/>
      <c r="H148" s="146"/>
    </row>
    <row r="149" spans="1:8" ht="18.75">
      <c r="A149" s="779" t="s">
        <v>76</v>
      </c>
      <c r="B149" s="780"/>
      <c r="C149" s="781"/>
      <c r="D149" s="782">
        <f>D12</f>
        <v>0</v>
      </c>
      <c r="E149" s="783"/>
      <c r="F149" s="156"/>
      <c r="G149" s="146"/>
      <c r="H149" s="146"/>
    </row>
    <row r="150" spans="1:8" ht="18.75">
      <c r="A150" s="761" t="s">
        <v>77</v>
      </c>
      <c r="B150" s="762"/>
      <c r="C150" s="763"/>
      <c r="D150" s="764">
        <v>0</v>
      </c>
      <c r="E150" s="765"/>
      <c r="F150" s="156"/>
      <c r="G150" s="151"/>
      <c r="H150" s="155"/>
    </row>
    <row r="151" spans="1:8" ht="18.75">
      <c r="A151" s="748" t="s">
        <v>78</v>
      </c>
      <c r="B151" s="749"/>
      <c r="C151" s="750"/>
      <c r="D151" s="708">
        <f>D23+D34+D43+D63+D84+D100+D126+D144+D149+D150</f>
        <v>977551.47807439999</v>
      </c>
      <c r="E151" s="709"/>
      <c r="F151" s="156"/>
      <c r="G151" s="151"/>
      <c r="H151" s="155"/>
    </row>
    <row r="152" spans="1:8" ht="18.75">
      <c r="A152" s="766" t="s">
        <v>79</v>
      </c>
      <c r="B152" s="767"/>
      <c r="C152" s="768"/>
      <c r="D152" s="769">
        <f>D20-D151</f>
        <v>187158.0119256</v>
      </c>
      <c r="E152" s="770"/>
      <c r="F152" s="156"/>
      <c r="G152" s="151"/>
      <c r="H152" s="155"/>
    </row>
    <row r="153" spans="1:8" ht="18.75">
      <c r="A153" s="771" t="s">
        <v>80</v>
      </c>
      <c r="B153" s="772"/>
      <c r="C153" s="773"/>
      <c r="D153" s="652">
        <v>0</v>
      </c>
      <c r="E153" s="653"/>
      <c r="F153" s="151"/>
      <c r="G153" s="151"/>
      <c r="H153" s="151"/>
    </row>
    <row r="154" spans="1:8" ht="18.75">
      <c r="A154" s="771" t="s">
        <v>81</v>
      </c>
      <c r="B154" s="772"/>
      <c r="C154" s="773"/>
      <c r="D154" s="652">
        <v>0</v>
      </c>
      <c r="E154" s="653"/>
      <c r="F154" s="146"/>
      <c r="G154" s="146"/>
      <c r="H154" s="146"/>
    </row>
    <row r="155" spans="1:8" ht="18.75">
      <c r="A155" s="748" t="s">
        <v>82</v>
      </c>
      <c r="B155" s="749"/>
      <c r="C155" s="750"/>
      <c r="D155" s="708">
        <f>TURNOVER!B22</f>
        <v>0.67114093959731547</v>
      </c>
      <c r="E155" s="709"/>
      <c r="F155" s="146"/>
      <c r="G155" s="146"/>
      <c r="H155" s="146"/>
    </row>
    <row r="156" spans="1:8" ht="15.75">
      <c r="A156" s="166"/>
      <c r="B156" s="167"/>
      <c r="C156" s="162"/>
      <c r="D156" s="751"/>
      <c r="E156" s="752"/>
      <c r="F156" s="168"/>
      <c r="G156" s="168"/>
      <c r="H156" s="168"/>
    </row>
    <row r="157" spans="1:8" ht="33.75" customHeight="1">
      <c r="A157" s="683" t="s">
        <v>57</v>
      </c>
      <c r="B157" s="683"/>
      <c r="C157" s="163" t="s">
        <v>58</v>
      </c>
      <c r="D157" s="753" t="s">
        <v>57</v>
      </c>
      <c r="E157" s="754"/>
      <c r="F157" s="168"/>
      <c r="G157" s="168"/>
      <c r="H157" s="168"/>
    </row>
    <row r="158" spans="1:8" ht="32.25" customHeight="1">
      <c r="A158" s="686" t="s">
        <v>59</v>
      </c>
      <c r="B158" s="686"/>
      <c r="C158" s="165" t="s">
        <v>60</v>
      </c>
      <c r="D158" s="755" t="s">
        <v>61</v>
      </c>
      <c r="E158" s="756"/>
      <c r="F158" s="168"/>
      <c r="G158" s="168"/>
      <c r="H158" s="168"/>
    </row>
    <row r="159" spans="1:8" ht="15.75">
      <c r="A159" s="689"/>
      <c r="B159" s="757" t="s">
        <v>0</v>
      </c>
      <c r="C159" s="758"/>
      <c r="D159" s="759" t="s">
        <v>406</v>
      </c>
      <c r="E159" s="760"/>
      <c r="F159" s="168"/>
      <c r="G159" s="168"/>
      <c r="H159" s="168"/>
    </row>
    <row r="160" spans="1:8" ht="15.75" customHeight="1">
      <c r="A160" s="690"/>
      <c r="B160" s="671" t="s">
        <v>1</v>
      </c>
      <c r="C160" s="672"/>
      <c r="D160" s="692" t="s">
        <v>2</v>
      </c>
      <c r="E160" s="692" t="s">
        <v>3</v>
      </c>
      <c r="F160" s="168"/>
      <c r="G160" s="168"/>
      <c r="H160" s="168"/>
    </row>
    <row r="161" spans="1:8" ht="15.75">
      <c r="A161" s="690"/>
      <c r="B161" s="732" t="s">
        <v>4</v>
      </c>
      <c r="C161" s="733"/>
      <c r="D161" s="693"/>
      <c r="E161" s="693"/>
      <c r="F161" s="168"/>
      <c r="G161" s="168"/>
      <c r="H161" s="168"/>
    </row>
    <row r="162" spans="1:8" ht="15.75" customHeight="1">
      <c r="A162" s="690"/>
      <c r="B162" s="734" t="s">
        <v>83</v>
      </c>
      <c r="C162" s="735"/>
      <c r="D162" s="694" t="s">
        <v>693</v>
      </c>
      <c r="E162" s="696">
        <f>E4</f>
        <v>1</v>
      </c>
      <c r="F162" s="168"/>
      <c r="G162" s="168"/>
      <c r="H162" s="168"/>
    </row>
    <row r="163" spans="1:8" ht="15.75" customHeight="1">
      <c r="A163" s="691"/>
      <c r="B163" s="736" t="s">
        <v>5</v>
      </c>
      <c r="C163" s="737"/>
      <c r="D163" s="695"/>
      <c r="E163" s="697"/>
      <c r="F163" s="168"/>
      <c r="G163" s="168"/>
      <c r="H163" s="168"/>
    </row>
    <row r="164" spans="1:8" ht="15.75">
      <c r="A164" s="738" t="s">
        <v>6</v>
      </c>
      <c r="B164" s="739"/>
      <c r="C164" s="740" t="s">
        <v>7</v>
      </c>
      <c r="D164" s="741"/>
      <c r="E164" s="742"/>
      <c r="F164" s="168"/>
      <c r="G164" s="168"/>
      <c r="H164" s="168"/>
    </row>
    <row r="165" spans="1:8" ht="36.75" customHeight="1">
      <c r="A165" s="743" t="s">
        <v>392</v>
      </c>
      <c r="B165" s="744"/>
      <c r="C165" s="745" t="s">
        <v>556</v>
      </c>
      <c r="D165" s="746"/>
      <c r="E165" s="747"/>
      <c r="F165" s="168"/>
      <c r="G165" s="168"/>
      <c r="H165" s="168"/>
    </row>
    <row r="166" spans="1:8" ht="21">
      <c r="A166" s="169" t="s">
        <v>84</v>
      </c>
      <c r="B166" s="351"/>
      <c r="C166" s="351"/>
      <c r="D166" s="147"/>
      <c r="E166" s="170"/>
      <c r="F166" s="146"/>
    </row>
    <row r="167" spans="1:8" ht="15.75">
      <c r="A167" s="712" t="s">
        <v>10</v>
      </c>
      <c r="B167" s="713"/>
      <c r="C167" s="714"/>
      <c r="D167" s="730" t="s">
        <v>11</v>
      </c>
      <c r="E167" s="731"/>
      <c r="F167" s="146"/>
    </row>
    <row r="168" spans="1:8" ht="18.75">
      <c r="A168" s="647" t="s">
        <v>85</v>
      </c>
      <c r="B168" s="648"/>
      <c r="C168" s="649"/>
      <c r="D168" s="652">
        <f>'FUNDO FIXO'!C52</f>
        <v>-89.14</v>
      </c>
      <c r="E168" s="653"/>
      <c r="F168" s="171"/>
    </row>
    <row r="169" spans="1:8" ht="18.75">
      <c r="A169" s="647" t="s">
        <v>86</v>
      </c>
      <c r="B169" s="648"/>
      <c r="C169" s="649"/>
      <c r="D169" s="652">
        <f>'FUNDO FIXO'!C53</f>
        <v>288.14999999999998</v>
      </c>
      <c r="E169" s="653"/>
      <c r="F169" s="146"/>
    </row>
    <row r="170" spans="1:8" ht="18.75">
      <c r="A170" s="647" t="s">
        <v>87</v>
      </c>
      <c r="B170" s="648"/>
      <c r="C170" s="649"/>
      <c r="D170" s="652">
        <f>'FUNDO FIXO'!C54</f>
        <v>1089.1400000000001</v>
      </c>
      <c r="E170" s="653"/>
      <c r="F170" s="146"/>
    </row>
    <row r="171" spans="1:8" ht="18.75">
      <c r="A171" s="705" t="s">
        <v>88</v>
      </c>
      <c r="B171" s="706"/>
      <c r="C171" s="707"/>
      <c r="D171" s="708">
        <f>D168-D169+D170</f>
        <v>711.85000000000014</v>
      </c>
      <c r="E171" s="709"/>
      <c r="F171" s="156"/>
    </row>
    <row r="172" spans="1:8" ht="15.75">
      <c r="A172" s="172"/>
      <c r="B172" s="173"/>
      <c r="C172" s="173"/>
      <c r="D172" s="174"/>
      <c r="E172" s="175"/>
      <c r="F172" s="156"/>
    </row>
    <row r="173" spans="1:8" ht="21">
      <c r="A173" s="176" t="s">
        <v>89</v>
      </c>
      <c r="B173" s="173"/>
      <c r="C173" s="173"/>
      <c r="D173" s="174"/>
      <c r="E173" s="175"/>
      <c r="F173" s="146"/>
    </row>
    <row r="174" spans="1:8" ht="15.75">
      <c r="A174" s="712" t="s">
        <v>10</v>
      </c>
      <c r="B174" s="713"/>
      <c r="C174" s="714"/>
      <c r="D174" s="730" t="s">
        <v>11</v>
      </c>
      <c r="E174" s="731"/>
      <c r="F174" s="146"/>
    </row>
    <row r="175" spans="1:8" ht="18.75">
      <c r="A175" s="647" t="s">
        <v>85</v>
      </c>
      <c r="B175" s="648"/>
      <c r="C175" s="649"/>
      <c r="D175" s="650">
        <f>'1 CONTA CORRENTE (D E C)'!D13+'2. CONTA CORRENTE (D E C)'!D13+'3. CONTA CORRENTE (D E C) (2)'!D13+'4. CONTA CORRENTE (D E C) (3)'!D13</f>
        <v>350844.32</v>
      </c>
      <c r="E175" s="651"/>
      <c r="F175" s="171"/>
    </row>
    <row r="176" spans="1:8" ht="18.75">
      <c r="A176" s="647" t="s">
        <v>86</v>
      </c>
      <c r="B176" s="648"/>
      <c r="C176" s="649"/>
      <c r="D176" s="650">
        <f>'1 CONTA CORRENTE (D E C)'!C350+'2. CONTA CORRENTE (D E C)'!C350+'3. CONTA CORRENTE (D E C) (2)'!C350+'4. CONTA CORRENTE (D E C) (3)'!C350</f>
        <v>2484358.9400000004</v>
      </c>
      <c r="E176" s="651"/>
      <c r="F176" s="146"/>
    </row>
    <row r="177" spans="1:6" ht="18.75">
      <c r="A177" s="647" t="s">
        <v>87</v>
      </c>
      <c r="B177" s="648"/>
      <c r="C177" s="649"/>
      <c r="D177" s="650">
        <f>'1 CONTA CORRENTE (D E C)'!D350+'2. CONTA CORRENTE (D E C)'!D350+'3. CONTA CORRENTE (D E C) (2)'!D350+'4. CONTA CORRENTE (D E C) (3)'!D350</f>
        <v>2201925.12</v>
      </c>
      <c r="E177" s="651"/>
      <c r="F177" s="146"/>
    </row>
    <row r="178" spans="1:6" ht="18.75">
      <c r="A178" s="705" t="s">
        <v>88</v>
      </c>
      <c r="B178" s="706"/>
      <c r="C178" s="707"/>
      <c r="D178" s="708">
        <f>D175-D176+D177</f>
        <v>68410.499999999534</v>
      </c>
      <c r="E178" s="709"/>
      <c r="F178" s="156"/>
    </row>
    <row r="179" spans="1:6" ht="15.75">
      <c r="A179" s="172"/>
      <c r="B179" s="173"/>
      <c r="C179" s="173"/>
      <c r="D179" s="174"/>
      <c r="E179" s="175"/>
      <c r="F179" s="156"/>
    </row>
    <row r="180" spans="1:6" ht="21">
      <c r="A180" s="176" t="s">
        <v>90</v>
      </c>
      <c r="B180" s="173"/>
      <c r="C180" s="173"/>
      <c r="D180" s="174"/>
      <c r="E180" s="175"/>
      <c r="F180" s="146"/>
    </row>
    <row r="181" spans="1:6" ht="15.75">
      <c r="A181" s="712" t="s">
        <v>10</v>
      </c>
      <c r="B181" s="713"/>
      <c r="C181" s="714"/>
      <c r="D181" s="730" t="s">
        <v>11</v>
      </c>
      <c r="E181" s="731"/>
      <c r="F181" s="146"/>
    </row>
    <row r="182" spans="1:6" ht="18.75">
      <c r="A182" s="647" t="s">
        <v>91</v>
      </c>
      <c r="B182" s="648"/>
      <c r="C182" s="649"/>
      <c r="D182" s="650">
        <f>'SALDO DE ESTOQUE'!D23</f>
        <v>119381.75999999999</v>
      </c>
      <c r="E182" s="651"/>
      <c r="F182" s="156"/>
    </row>
    <row r="183" spans="1:6" ht="18.75">
      <c r="A183" s="647" t="s">
        <v>92</v>
      </c>
      <c r="B183" s="648"/>
      <c r="C183" s="649"/>
      <c r="D183" s="650">
        <f>'SALDO DE ESTOQUE'!D46</f>
        <v>71628.920000000013</v>
      </c>
      <c r="E183" s="651"/>
      <c r="F183" s="156"/>
    </row>
    <row r="184" spans="1:6" ht="18.75">
      <c r="A184" s="647" t="s">
        <v>510</v>
      </c>
      <c r="B184" s="648"/>
      <c r="C184" s="649"/>
      <c r="D184" s="650">
        <f>'SALDO DE ESTOQUE'!D53</f>
        <v>0</v>
      </c>
      <c r="E184" s="651"/>
      <c r="F184" s="156"/>
    </row>
    <row r="185" spans="1:6" ht="18.75">
      <c r="A185" s="705" t="s">
        <v>511</v>
      </c>
      <c r="B185" s="706"/>
      <c r="C185" s="707"/>
      <c r="D185" s="708">
        <f>SUM(D182:E184)</f>
        <v>191010.68</v>
      </c>
      <c r="E185" s="709"/>
      <c r="F185" s="156"/>
    </row>
    <row r="186" spans="1:6" ht="18.75">
      <c r="A186" s="177"/>
      <c r="B186" s="178"/>
      <c r="C186" s="178"/>
      <c r="D186" s="179"/>
      <c r="E186" s="180"/>
      <c r="F186" s="156"/>
    </row>
    <row r="187" spans="1:6" ht="21">
      <c r="A187" s="176" t="s">
        <v>93</v>
      </c>
      <c r="B187" s="173"/>
      <c r="C187" s="173"/>
      <c r="D187" s="174"/>
      <c r="E187" s="175"/>
      <c r="F187" s="146"/>
    </row>
    <row r="188" spans="1:6" ht="15.75">
      <c r="A188" s="712" t="s">
        <v>10</v>
      </c>
      <c r="B188" s="713"/>
      <c r="C188" s="714"/>
      <c r="D188" s="730" t="s">
        <v>11</v>
      </c>
      <c r="E188" s="731"/>
      <c r="F188" s="146"/>
    </row>
    <row r="189" spans="1:6" ht="18.75">
      <c r="A189" s="647" t="s">
        <v>85</v>
      </c>
      <c r="B189" s="648"/>
      <c r="C189" s="649"/>
      <c r="D189" s="650">
        <f>'APLICAÇÃO FINANCEIRA'!B23+'2 APLICAÇÃO FINANCEIRA '!B23</f>
        <v>24707.5</v>
      </c>
      <c r="E189" s="651"/>
      <c r="F189" s="171"/>
    </row>
    <row r="190" spans="1:6" ht="18.75">
      <c r="A190" s="647" t="s">
        <v>94</v>
      </c>
      <c r="B190" s="648"/>
      <c r="C190" s="649"/>
      <c r="D190" s="650">
        <f>'APLICAÇÃO FINANCEIRA'!C23+'2 APLICAÇÃO FINANCEIRA '!C23</f>
        <v>88493.52</v>
      </c>
      <c r="E190" s="651"/>
      <c r="F190" s="146"/>
    </row>
    <row r="191" spans="1:6" ht="18.75">
      <c r="A191" s="647" t="s">
        <v>95</v>
      </c>
      <c r="B191" s="648"/>
      <c r="C191" s="649"/>
      <c r="D191" s="650">
        <f>'APLICAÇÃO FINANCEIRA'!D23+'2 APLICAÇÃO FINANCEIRA '!D23</f>
        <v>478000</v>
      </c>
      <c r="E191" s="651"/>
      <c r="F191" s="146"/>
    </row>
    <row r="192" spans="1:6" ht="18.75">
      <c r="A192" s="647" t="s">
        <v>96</v>
      </c>
      <c r="B192" s="648"/>
      <c r="C192" s="649"/>
      <c r="D192" s="650">
        <f>'APLICAÇÃO FINANCEIRA'!E23+'2 APLICAÇÃO FINANCEIRA '!E23</f>
        <v>2252.7599999999998</v>
      </c>
      <c r="E192" s="651"/>
      <c r="F192" s="146"/>
    </row>
    <row r="193" spans="1:8" ht="18.75">
      <c r="A193" s="647" t="s">
        <v>97</v>
      </c>
      <c r="B193" s="648"/>
      <c r="C193" s="649"/>
      <c r="D193" s="650">
        <f>'APLICAÇÃO FINANCEIRA'!F23+'2 APLICAÇÃO FINANCEIRA '!F23</f>
        <v>0</v>
      </c>
      <c r="E193" s="651"/>
      <c r="F193" s="146"/>
    </row>
    <row r="194" spans="1:8" ht="18.75">
      <c r="A194" s="705" t="s">
        <v>98</v>
      </c>
      <c r="B194" s="706"/>
      <c r="C194" s="707"/>
      <c r="D194" s="708">
        <f>D189-D190+D191+D192-D193</f>
        <v>416466.74</v>
      </c>
      <c r="E194" s="709"/>
      <c r="F194" s="156"/>
    </row>
    <row r="195" spans="1:8" ht="15.75">
      <c r="A195" s="181"/>
      <c r="B195" s="173"/>
      <c r="C195" s="173"/>
      <c r="D195" s="174"/>
      <c r="E195" s="175"/>
      <c r="F195" s="156"/>
    </row>
    <row r="196" spans="1:8" ht="18.75">
      <c r="A196" s="712" t="s">
        <v>99</v>
      </c>
      <c r="B196" s="713"/>
      <c r="C196" s="714"/>
      <c r="D196" s="708">
        <f>D194+D178+D171+D185</f>
        <v>676599.76999999955</v>
      </c>
      <c r="E196" s="709"/>
      <c r="F196" s="156"/>
    </row>
    <row r="197" spans="1:8" ht="15.75">
      <c r="A197" s="726"/>
      <c r="B197" s="727"/>
      <c r="C197" s="727"/>
      <c r="D197" s="174"/>
      <c r="E197" s="175"/>
      <c r="F197" s="156"/>
      <c r="G197" s="146"/>
      <c r="H197" s="146"/>
    </row>
    <row r="198" spans="1:8" ht="21">
      <c r="A198" s="182" t="s">
        <v>100</v>
      </c>
      <c r="B198" s="173"/>
      <c r="C198" s="173"/>
      <c r="D198" s="174"/>
      <c r="E198" s="183"/>
      <c r="F198" s="146"/>
      <c r="G198" s="146"/>
      <c r="H198" s="146"/>
    </row>
    <row r="199" spans="1:8" ht="15.75">
      <c r="A199" s="716" t="s">
        <v>10</v>
      </c>
      <c r="B199" s="717"/>
      <c r="C199" s="718"/>
      <c r="D199" s="700" t="s">
        <v>11</v>
      </c>
      <c r="E199" s="701"/>
      <c r="F199" s="146"/>
      <c r="G199" s="146"/>
      <c r="H199" s="146"/>
    </row>
    <row r="200" spans="1:8" ht="18.75" customHeight="1">
      <c r="A200" s="719" t="s">
        <v>101</v>
      </c>
      <c r="B200" s="720"/>
      <c r="C200" s="721"/>
      <c r="D200" s="728">
        <v>0</v>
      </c>
      <c r="E200" s="729"/>
      <c r="F200" s="146"/>
      <c r="G200" s="146"/>
      <c r="H200" s="146"/>
    </row>
    <row r="201" spans="1:8" ht="18.75" customHeight="1">
      <c r="A201" s="719" t="s">
        <v>102</v>
      </c>
      <c r="B201" s="720"/>
      <c r="C201" s="721"/>
      <c r="D201" s="722">
        <v>3333.33</v>
      </c>
      <c r="E201" s="723"/>
      <c r="F201" s="146"/>
      <c r="G201" s="146"/>
      <c r="H201" s="146"/>
    </row>
    <row r="202" spans="1:8" ht="18.75" customHeight="1">
      <c r="A202" s="719" t="s">
        <v>103</v>
      </c>
      <c r="B202" s="720"/>
      <c r="C202" s="721"/>
      <c r="D202" s="722">
        <v>108409.27</v>
      </c>
      <c r="E202" s="723"/>
      <c r="F202" s="146"/>
      <c r="G202" s="146"/>
      <c r="H202" s="146"/>
    </row>
    <row r="203" spans="1:8" ht="18.75" customHeight="1">
      <c r="A203" s="719" t="s">
        <v>104</v>
      </c>
      <c r="B203" s="720"/>
      <c r="C203" s="721"/>
      <c r="D203" s="724">
        <v>3278.39</v>
      </c>
      <c r="E203" s="725"/>
      <c r="F203" s="184"/>
      <c r="G203" s="146"/>
      <c r="H203" s="146"/>
    </row>
    <row r="204" spans="1:8" ht="18.75">
      <c r="A204" s="712" t="s">
        <v>105</v>
      </c>
      <c r="B204" s="713"/>
      <c r="C204" s="714"/>
      <c r="D204" s="708">
        <f>SUM(D200:E203)</f>
        <v>115020.99</v>
      </c>
      <c r="E204" s="709"/>
      <c r="F204" s="156"/>
      <c r="G204" s="146"/>
      <c r="H204" s="146"/>
    </row>
    <row r="205" spans="1:8" ht="15.75">
      <c r="A205" s="172"/>
      <c r="B205" s="173"/>
      <c r="C205" s="173"/>
      <c r="D205" s="174"/>
      <c r="E205" s="175"/>
      <c r="F205" s="156"/>
      <c r="G205" s="146"/>
      <c r="H205" s="183"/>
    </row>
    <row r="206" spans="1:8" ht="21">
      <c r="A206" s="182" t="s">
        <v>106</v>
      </c>
      <c r="B206" s="173"/>
      <c r="C206" s="173"/>
      <c r="D206" s="174"/>
      <c r="E206" s="183"/>
      <c r="F206" s="146"/>
      <c r="G206" s="146"/>
      <c r="H206" s="146"/>
    </row>
    <row r="207" spans="1:8" ht="15.75">
      <c r="A207" s="716" t="s">
        <v>10</v>
      </c>
      <c r="B207" s="717"/>
      <c r="C207" s="718"/>
      <c r="D207" s="700" t="s">
        <v>11</v>
      </c>
      <c r="E207" s="701"/>
      <c r="F207" s="146"/>
      <c r="G207" s="146"/>
      <c r="H207" s="146"/>
    </row>
    <row r="208" spans="1:8" ht="18.75">
      <c r="A208" s="702" t="s">
        <v>85</v>
      </c>
      <c r="B208" s="703"/>
      <c r="C208" s="704"/>
      <c r="D208" s="652">
        <v>594922.19999999995</v>
      </c>
      <c r="E208" s="653"/>
      <c r="F208" s="171"/>
      <c r="G208" s="146"/>
      <c r="H208" s="146"/>
    </row>
    <row r="209" spans="1:8" ht="15.75" customHeight="1">
      <c r="A209" s="702" t="s">
        <v>107</v>
      </c>
      <c r="B209" s="703"/>
      <c r="C209" s="704"/>
      <c r="D209" s="650">
        <f>D33</f>
        <v>183194.22647440003</v>
      </c>
      <c r="E209" s="651"/>
      <c r="F209" s="156"/>
      <c r="G209" s="146"/>
      <c r="H209" s="146"/>
    </row>
    <row r="210" spans="1:8" ht="18.75">
      <c r="A210" s="702" t="s">
        <v>108</v>
      </c>
      <c r="B210" s="703"/>
      <c r="C210" s="704"/>
      <c r="D210" s="650">
        <f>'CÁLCULO FOLHA DE PAGAMENTO'!H15</f>
        <v>0</v>
      </c>
      <c r="E210" s="651"/>
      <c r="F210" s="156"/>
      <c r="G210" s="146"/>
      <c r="H210" s="146"/>
    </row>
    <row r="211" spans="1:8" ht="18.75">
      <c r="A211" s="702" t="s">
        <v>109</v>
      </c>
      <c r="B211" s="703"/>
      <c r="C211" s="704"/>
      <c r="D211" s="650">
        <f>'CÁLCULO FOLHA DE PAGAMENTO'!H17</f>
        <v>33355.238400000002</v>
      </c>
      <c r="E211" s="651"/>
      <c r="F211" s="156"/>
      <c r="G211" s="146"/>
      <c r="H211" s="146"/>
    </row>
    <row r="212" spans="1:8" ht="15.75" customHeight="1">
      <c r="A212" s="702" t="s">
        <v>110</v>
      </c>
      <c r="B212" s="703"/>
      <c r="C212" s="704"/>
      <c r="D212" s="650">
        <f>'CÁLCULO FOLHA DE PAGAMENTO'!H19</f>
        <v>727.81</v>
      </c>
      <c r="E212" s="651"/>
      <c r="F212" s="156"/>
      <c r="G212" s="146"/>
      <c r="H212" s="146"/>
    </row>
    <row r="213" spans="1:8" ht="18.75">
      <c r="A213" s="705" t="s">
        <v>111</v>
      </c>
      <c r="B213" s="706"/>
      <c r="C213" s="707"/>
      <c r="D213" s="708">
        <f>D208+D209-D210-D211-D212</f>
        <v>744033.37807439989</v>
      </c>
      <c r="E213" s="709"/>
      <c r="F213" s="156"/>
      <c r="G213" s="146"/>
      <c r="H213" s="146"/>
    </row>
    <row r="214" spans="1:8" ht="15.75">
      <c r="A214" s="172"/>
      <c r="B214" s="173"/>
      <c r="C214" s="173"/>
      <c r="D214" s="174"/>
      <c r="E214" s="175"/>
      <c r="F214" s="156"/>
      <c r="G214" s="146"/>
      <c r="H214" s="146"/>
    </row>
    <row r="215" spans="1:8" ht="21" customHeight="1">
      <c r="A215" s="715" t="s">
        <v>112</v>
      </c>
      <c r="B215" s="715"/>
      <c r="C215" s="715"/>
      <c r="D215" s="174"/>
      <c r="E215" s="183"/>
      <c r="F215" s="146"/>
      <c r="G215" s="146"/>
      <c r="H215" s="146"/>
    </row>
    <row r="216" spans="1:8" ht="15.75">
      <c r="A216" s="716" t="s">
        <v>10</v>
      </c>
      <c r="B216" s="717"/>
      <c r="C216" s="718"/>
      <c r="D216" s="700" t="s">
        <v>11</v>
      </c>
      <c r="E216" s="701"/>
      <c r="F216" s="146"/>
      <c r="G216" s="146"/>
      <c r="H216" s="146"/>
    </row>
    <row r="217" spans="1:8" ht="18.75">
      <c r="A217" s="702" t="s">
        <v>113</v>
      </c>
      <c r="B217" s="703"/>
      <c r="C217" s="704"/>
      <c r="D217" s="652">
        <v>0</v>
      </c>
      <c r="E217" s="653"/>
      <c r="F217" s="146"/>
      <c r="G217" s="146"/>
      <c r="H217" s="146"/>
    </row>
    <row r="218" spans="1:8" ht="18.75">
      <c r="A218" s="702" t="s">
        <v>114</v>
      </c>
      <c r="B218" s="703"/>
      <c r="C218" s="704"/>
      <c r="D218" s="652">
        <v>0</v>
      </c>
      <c r="E218" s="653"/>
      <c r="F218" s="146"/>
      <c r="G218" s="146"/>
      <c r="H218" s="146"/>
    </row>
    <row r="219" spans="1:8" ht="21" customHeight="1">
      <c r="A219" s="702" t="s">
        <v>115</v>
      </c>
      <c r="B219" s="703"/>
      <c r="C219" s="704"/>
      <c r="D219" s="652">
        <v>0</v>
      </c>
      <c r="E219" s="653"/>
      <c r="F219" s="146"/>
      <c r="G219" s="146"/>
      <c r="H219" s="146"/>
    </row>
    <row r="220" spans="1:8" ht="18.75">
      <c r="A220" s="702" t="s">
        <v>116</v>
      </c>
      <c r="B220" s="703"/>
      <c r="C220" s="704"/>
      <c r="D220" s="652">
        <v>0</v>
      </c>
      <c r="E220" s="653"/>
      <c r="F220" s="146"/>
      <c r="G220" s="146"/>
      <c r="H220" s="146"/>
    </row>
    <row r="221" spans="1:8" ht="18.75">
      <c r="A221" s="702" t="s">
        <v>117</v>
      </c>
      <c r="B221" s="703"/>
      <c r="C221" s="704"/>
      <c r="D221" s="652">
        <v>0</v>
      </c>
      <c r="E221" s="653"/>
      <c r="F221" s="146"/>
      <c r="G221" s="146"/>
      <c r="H221" s="146"/>
    </row>
    <row r="222" spans="1:8" ht="18.75">
      <c r="A222" s="712" t="s">
        <v>105</v>
      </c>
      <c r="B222" s="713"/>
      <c r="C222" s="714"/>
      <c r="D222" s="708">
        <f>SUM(D217:E221)</f>
        <v>0</v>
      </c>
      <c r="E222" s="709"/>
      <c r="F222" s="156"/>
      <c r="G222" s="146"/>
      <c r="H222" s="185"/>
    </row>
    <row r="223" spans="1:8" ht="18.75">
      <c r="A223" s="186"/>
      <c r="B223" s="186"/>
      <c r="C223" s="186"/>
      <c r="D223" s="187"/>
      <c r="E223" s="187"/>
      <c r="F223" s="156"/>
      <c r="G223" s="146"/>
      <c r="H223" s="146"/>
    </row>
    <row r="224" spans="1:8" ht="21" customHeight="1">
      <c r="A224" s="715" t="s">
        <v>118</v>
      </c>
      <c r="B224" s="715"/>
      <c r="C224" s="715"/>
      <c r="D224" s="715"/>
      <c r="E224" s="715"/>
      <c r="F224" s="146"/>
      <c r="G224" s="146"/>
      <c r="H224" s="146"/>
    </row>
    <row r="225" spans="1:8" ht="15.75">
      <c r="A225" s="712" t="s">
        <v>10</v>
      </c>
      <c r="B225" s="713"/>
      <c r="C225" s="714"/>
      <c r="D225" s="700" t="s">
        <v>11</v>
      </c>
      <c r="E225" s="701"/>
      <c r="F225" s="146"/>
      <c r="G225" s="146"/>
      <c r="H225" s="146"/>
    </row>
    <row r="226" spans="1:8" ht="18.75">
      <c r="A226" s="702" t="s">
        <v>85</v>
      </c>
      <c r="B226" s="703"/>
      <c r="C226" s="704"/>
      <c r="D226" s="652">
        <v>0</v>
      </c>
      <c r="E226" s="653"/>
      <c r="F226" s="171"/>
      <c r="G226" s="146"/>
      <c r="H226" s="146"/>
    </row>
    <row r="227" spans="1:8" ht="18.75">
      <c r="A227" s="702" t="s">
        <v>119</v>
      </c>
      <c r="B227" s="703"/>
      <c r="C227" s="704"/>
      <c r="D227" s="652">
        <v>0</v>
      </c>
      <c r="E227" s="653"/>
      <c r="F227" s="146"/>
      <c r="G227" s="146"/>
      <c r="H227" s="146"/>
    </row>
    <row r="228" spans="1:8" ht="18.75">
      <c r="A228" s="702" t="s">
        <v>120</v>
      </c>
      <c r="B228" s="703"/>
      <c r="C228" s="704"/>
      <c r="D228" s="650">
        <f>D222</f>
        <v>0</v>
      </c>
      <c r="E228" s="651"/>
      <c r="F228" s="156"/>
      <c r="G228" s="146"/>
      <c r="H228" s="146"/>
    </row>
    <row r="229" spans="1:8" ht="18.75">
      <c r="A229" s="705" t="s">
        <v>121</v>
      </c>
      <c r="B229" s="706"/>
      <c r="C229" s="707"/>
      <c r="D229" s="708">
        <f>D226+D227-D228</f>
        <v>0</v>
      </c>
      <c r="E229" s="709"/>
      <c r="F229" s="156"/>
      <c r="G229" s="146"/>
      <c r="H229" s="146"/>
    </row>
    <row r="230" spans="1:8" ht="15.75">
      <c r="A230" s="188"/>
      <c r="B230" s="188"/>
      <c r="C230" s="189"/>
      <c r="D230" s="710"/>
      <c r="E230" s="711"/>
      <c r="F230" s="146"/>
      <c r="G230" s="146"/>
      <c r="H230" s="185"/>
    </row>
    <row r="231" spans="1:8" ht="15.75" customHeight="1">
      <c r="A231" s="683" t="s">
        <v>57</v>
      </c>
      <c r="B231" s="683"/>
      <c r="C231" s="163" t="s">
        <v>58</v>
      </c>
      <c r="D231" s="684" t="s">
        <v>57</v>
      </c>
      <c r="E231" s="685"/>
      <c r="F231" s="146"/>
      <c r="G231" s="146"/>
      <c r="H231" s="185"/>
    </row>
    <row r="232" spans="1:8" ht="36.75" customHeight="1">
      <c r="A232" s="686" t="s">
        <v>59</v>
      </c>
      <c r="B232" s="686"/>
      <c r="C232" s="165" t="s">
        <v>60</v>
      </c>
      <c r="D232" s="687" t="s">
        <v>61</v>
      </c>
      <c r="E232" s="688"/>
      <c r="F232" s="146"/>
      <c r="G232" s="146"/>
      <c r="H232" s="185"/>
    </row>
  </sheetData>
  <sheetProtection password="B090" sheet="1" objects="1" scenarios="1"/>
  <mergeCells count="431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82677165354330717" right="0.82677165354330717" top="0.55118110236220474" bottom="0.55118110236220474" header="0.31496062992125984" footer="0.31496062992125984"/>
  <pageSetup paperSize="9" scale="49" fitToHeight="0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abSelected="1" zoomScale="85" zoomScaleNormal="85" workbookViewId="0">
      <selection activeCell="G23" sqref="G23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855" t="s">
        <v>0</v>
      </c>
      <c r="C7" s="855"/>
      <c r="D7" s="855"/>
      <c r="E7" s="855"/>
      <c r="F7" s="855"/>
      <c r="G7" s="855"/>
      <c r="H7" s="855"/>
    </row>
    <row r="8" spans="2:9" ht="15.75" customHeight="1">
      <c r="B8" s="855" t="s">
        <v>1</v>
      </c>
      <c r="C8" s="855"/>
      <c r="D8" s="855"/>
      <c r="E8" s="855"/>
      <c r="F8" s="855"/>
      <c r="G8" s="855"/>
      <c r="H8" s="855"/>
    </row>
    <row r="9" spans="2:9" ht="15" customHeight="1">
      <c r="B9" s="856" t="s">
        <v>4</v>
      </c>
      <c r="C9" s="856"/>
      <c r="D9" s="856"/>
      <c r="E9" s="856"/>
      <c r="F9" s="856"/>
      <c r="G9" s="856"/>
      <c r="H9" s="856"/>
    </row>
    <row r="12" spans="2:9" s="15" customFormat="1" ht="46.5" customHeight="1">
      <c r="B12" s="857" t="s">
        <v>694</v>
      </c>
      <c r="C12" s="858"/>
      <c r="D12" s="858"/>
      <c r="E12" s="858"/>
      <c r="F12" s="858"/>
      <c r="G12" s="858"/>
      <c r="H12" s="858"/>
    </row>
    <row r="13" spans="2:9">
      <c r="B13" s="851"/>
      <c r="C13" s="851"/>
      <c r="D13" s="851"/>
      <c r="E13" s="851"/>
      <c r="F13" s="851"/>
      <c r="G13" s="851"/>
      <c r="H13" s="18"/>
    </row>
    <row r="14" spans="2:9" s="15" customFormat="1">
      <c r="B14" s="851"/>
      <c r="C14" s="851"/>
      <c r="D14" s="851"/>
      <c r="E14" s="19" t="s">
        <v>267</v>
      </c>
      <c r="F14" s="19" t="s">
        <v>268</v>
      </c>
      <c r="G14" s="19"/>
      <c r="H14" s="20"/>
    </row>
    <row r="15" spans="2:9" ht="15.75" customHeight="1">
      <c r="B15" s="852" t="s">
        <v>269</v>
      </c>
      <c r="C15" s="852"/>
      <c r="D15" s="21">
        <v>0</v>
      </c>
      <c r="E15" s="22">
        <f>D15*0.08</f>
        <v>0</v>
      </c>
      <c r="F15" s="22"/>
      <c r="G15" s="211"/>
      <c r="H15" s="23">
        <f>D15+E15+F15+G15</f>
        <v>0</v>
      </c>
      <c r="I15" s="842">
        <f>H15+H17</f>
        <v>33355.238400000002</v>
      </c>
    </row>
    <row r="16" spans="2:9">
      <c r="B16" s="24"/>
      <c r="C16" s="24"/>
      <c r="D16" s="24"/>
      <c r="E16" s="19" t="s">
        <v>267</v>
      </c>
      <c r="F16" s="19" t="s">
        <v>268</v>
      </c>
      <c r="G16" s="19"/>
      <c r="H16" s="24"/>
      <c r="I16" s="843"/>
    </row>
    <row r="17" spans="2:9" ht="21" customHeight="1">
      <c r="B17" s="853" t="s">
        <v>270</v>
      </c>
      <c r="C17" s="853"/>
      <c r="D17" s="528">
        <v>30884.48</v>
      </c>
      <c r="E17" s="22">
        <f>D17*0.08</f>
        <v>2470.7584000000002</v>
      </c>
      <c r="F17" s="25"/>
      <c r="G17" s="212"/>
      <c r="H17" s="23">
        <f>D17+E17+F17+G17</f>
        <v>33355.238400000002</v>
      </c>
      <c r="I17" s="844"/>
    </row>
    <row r="18" spans="2:9">
      <c r="B18" s="24"/>
      <c r="C18" s="24"/>
      <c r="D18" s="24"/>
      <c r="E18" s="19" t="s">
        <v>267</v>
      </c>
      <c r="F18" s="19" t="s">
        <v>268</v>
      </c>
      <c r="G18" s="19" t="s">
        <v>186</v>
      </c>
      <c r="H18" s="24"/>
    </row>
    <row r="19" spans="2:9">
      <c r="B19" s="854" t="s">
        <v>271</v>
      </c>
      <c r="C19" s="854"/>
      <c r="D19" s="528">
        <f>1980.34-1252.53</f>
        <v>727.81</v>
      </c>
      <c r="E19" s="529">
        <f>(0)*8%</f>
        <v>0</v>
      </c>
      <c r="F19" s="25"/>
      <c r="G19" s="213">
        <f>G66</f>
        <v>0</v>
      </c>
      <c r="H19" s="23">
        <f>D19+E19+F19+G19</f>
        <v>727.81</v>
      </c>
    </row>
    <row r="20" spans="2:9">
      <c r="B20" s="841"/>
      <c r="C20" s="841"/>
      <c r="D20" s="26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199" t="s">
        <v>272</v>
      </c>
      <c r="C22" s="200">
        <v>0</v>
      </c>
      <c r="D22" s="27" t="s">
        <v>273</v>
      </c>
      <c r="E22" s="28"/>
      <c r="F22" s="199" t="s">
        <v>274</v>
      </c>
      <c r="G22" s="531">
        <v>48117.21</v>
      </c>
      <c r="H22" s="27" t="s">
        <v>275</v>
      </c>
      <c r="I22" s="18"/>
    </row>
    <row r="23" spans="2:9">
      <c r="B23" s="201" t="s">
        <v>276</v>
      </c>
      <c r="C23" s="214">
        <f>SUM(0)*0.01</f>
        <v>0</v>
      </c>
      <c r="D23" s="28" t="s">
        <v>277</v>
      </c>
      <c r="E23" s="28"/>
      <c r="F23" s="204" t="s">
        <v>278</v>
      </c>
      <c r="G23" s="530">
        <f>(538971.27)*0.08-G25</f>
        <v>43117.7016</v>
      </c>
      <c r="H23" s="28" t="s">
        <v>279</v>
      </c>
      <c r="I23" s="18"/>
    </row>
    <row r="24" spans="2:9">
      <c r="B24" s="202" t="s">
        <v>280</v>
      </c>
      <c r="C24" s="206">
        <v>0</v>
      </c>
      <c r="D24" s="28" t="s">
        <v>281</v>
      </c>
      <c r="E24" s="28"/>
      <c r="F24" s="203" t="s">
        <v>282</v>
      </c>
      <c r="G24" s="206">
        <v>0</v>
      </c>
      <c r="H24" s="28" t="s">
        <v>283</v>
      </c>
      <c r="I24" s="18"/>
    </row>
    <row r="25" spans="2:9">
      <c r="B25" s="203" t="s">
        <v>284</v>
      </c>
      <c r="C25" s="206">
        <v>0</v>
      </c>
      <c r="D25" s="849" t="s">
        <v>285</v>
      </c>
      <c r="E25" s="849"/>
      <c r="F25" s="203" t="s">
        <v>286</v>
      </c>
      <c r="G25" s="205">
        <f>E15</f>
        <v>0</v>
      </c>
      <c r="H25" s="28" t="s">
        <v>287</v>
      </c>
      <c r="I25" s="18"/>
    </row>
    <row r="26" spans="2:9">
      <c r="B26" s="203" t="s">
        <v>288</v>
      </c>
      <c r="C26" s="206">
        <v>0</v>
      </c>
      <c r="D26" s="849" t="s">
        <v>289</v>
      </c>
      <c r="E26" s="849"/>
      <c r="F26" s="203" t="s">
        <v>290</v>
      </c>
      <c r="G26" s="206">
        <f>E17</f>
        <v>2470.7584000000002</v>
      </c>
      <c r="H26" s="28" t="s">
        <v>291</v>
      </c>
      <c r="I26" s="18"/>
    </row>
    <row r="27" spans="2:9">
      <c r="B27" s="203" t="s">
        <v>292</v>
      </c>
      <c r="C27" s="206">
        <v>0</v>
      </c>
      <c r="D27" s="198" t="s">
        <v>293</v>
      </c>
      <c r="E27" s="198"/>
      <c r="F27" s="207" t="s">
        <v>294</v>
      </c>
      <c r="G27" s="206">
        <f>E19</f>
        <v>0</v>
      </c>
      <c r="H27" s="28" t="s">
        <v>295</v>
      </c>
      <c r="I27" s="18"/>
    </row>
    <row r="28" spans="2:9">
      <c r="B28" s="221" t="s">
        <v>105</v>
      </c>
      <c r="C28" s="223">
        <f>SUM(C23:C27)-C25</f>
        <v>0</v>
      </c>
      <c r="D28" s="18"/>
      <c r="E28" s="18"/>
      <c r="F28" s="221" t="s">
        <v>105</v>
      </c>
      <c r="G28" s="219">
        <f>SUM(G23:G27)</f>
        <v>45588.46</v>
      </c>
      <c r="H28" s="18"/>
    </row>
    <row r="29" spans="2:9">
      <c r="B29" s="222" t="s">
        <v>404</v>
      </c>
      <c r="C29" s="220">
        <f>C28-C22</f>
        <v>0</v>
      </c>
      <c r="D29" s="18"/>
      <c r="E29" s="18"/>
      <c r="F29" s="222" t="s">
        <v>404</v>
      </c>
      <c r="G29" s="220">
        <f>G28-G22</f>
        <v>-2528.75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850" t="s">
        <v>296</v>
      </c>
      <c r="C32" s="850"/>
      <c r="D32" s="850"/>
      <c r="E32" s="850"/>
      <c r="F32" s="850"/>
      <c r="G32" s="850"/>
      <c r="H32" s="850"/>
    </row>
    <row r="33" spans="1:8" ht="21" customHeight="1">
      <c r="B33" s="30">
        <f>B37+B38-B34-B35-B36</f>
        <v>537478.65999999992</v>
      </c>
      <c r="C33" s="31" t="s">
        <v>297</v>
      </c>
      <c r="D33" s="32"/>
      <c r="E33" s="32"/>
      <c r="F33" s="32"/>
      <c r="G33" s="18"/>
      <c r="H33" s="18"/>
    </row>
    <row r="34" spans="1:8">
      <c r="B34" s="33">
        <f>D15</f>
        <v>0</v>
      </c>
      <c r="C34" s="845" t="s">
        <v>298</v>
      </c>
      <c r="D34" s="845"/>
      <c r="E34" s="845"/>
      <c r="F34" s="845"/>
      <c r="G34" s="18"/>
      <c r="H34" s="18"/>
    </row>
    <row r="35" spans="1:8" ht="15.75" customHeight="1">
      <c r="B35" s="34">
        <f>D17</f>
        <v>30884.48</v>
      </c>
      <c r="C35" s="845" t="s">
        <v>299</v>
      </c>
      <c r="D35" s="845"/>
      <c r="E35" s="845"/>
      <c r="F35" s="845"/>
      <c r="G35" s="18"/>
      <c r="H35" s="18"/>
    </row>
    <row r="36" spans="1:8">
      <c r="B36" s="35">
        <f>D42</f>
        <v>28926.560000000001</v>
      </c>
      <c r="C36" s="845" t="s">
        <v>300</v>
      </c>
      <c r="D36" s="845"/>
      <c r="E36" s="845"/>
      <c r="F36" s="845"/>
      <c r="G36" s="18"/>
      <c r="H36" s="18"/>
    </row>
    <row r="37" spans="1:8" ht="21" customHeight="1">
      <c r="A37" s="36"/>
      <c r="B37" s="532">
        <f>566405.22+30884.48</f>
        <v>597289.69999999995</v>
      </c>
      <c r="C37" s="846" t="s">
        <v>301</v>
      </c>
      <c r="D37" s="846"/>
      <c r="E37" s="846"/>
      <c r="F37" s="846"/>
      <c r="G37" s="18"/>
      <c r="H37" s="18"/>
    </row>
    <row r="38" spans="1:8">
      <c r="A38" s="36"/>
      <c r="B38" s="29">
        <v>0</v>
      </c>
      <c r="C38" s="847" t="s">
        <v>302</v>
      </c>
      <c r="D38" s="847"/>
      <c r="E38" s="847"/>
      <c r="F38" s="847"/>
      <c r="G38" s="18"/>
      <c r="H38" s="18"/>
    </row>
    <row r="39" spans="1:8">
      <c r="B39" s="35">
        <f>D19</f>
        <v>727.81</v>
      </c>
      <c r="C39" s="847" t="s">
        <v>303</v>
      </c>
      <c r="D39" s="847"/>
      <c r="E39" s="847"/>
      <c r="F39" s="847"/>
      <c r="G39" s="18"/>
      <c r="H39" s="18"/>
    </row>
    <row r="40" spans="1:8">
      <c r="B40" s="37">
        <f>SUM(B37:B39)</f>
        <v>598017.51</v>
      </c>
      <c r="C40" s="848" t="s">
        <v>304</v>
      </c>
      <c r="D40" s="848"/>
      <c r="E40" s="848"/>
      <c r="F40" s="848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38" t="s">
        <v>305</v>
      </c>
      <c r="C42" s="196" t="s">
        <v>306</v>
      </c>
      <c r="D42" s="39">
        <f>SUM(D43:D65)</f>
        <v>28926.560000000001</v>
      </c>
      <c r="E42" s="18"/>
      <c r="F42" s="837" t="s">
        <v>307</v>
      </c>
      <c r="G42" s="837"/>
      <c r="H42" s="837"/>
    </row>
    <row r="43" spans="1:8">
      <c r="B43" s="533">
        <v>231</v>
      </c>
      <c r="C43" s="534" t="s">
        <v>703</v>
      </c>
      <c r="D43" s="535">
        <v>548</v>
      </c>
      <c r="E43" s="18"/>
      <c r="F43" s="43" t="s">
        <v>308</v>
      </c>
      <c r="G43" s="44" t="s">
        <v>309</v>
      </c>
      <c r="H43" s="44" t="s">
        <v>185</v>
      </c>
    </row>
    <row r="44" spans="1:8">
      <c r="B44" s="533">
        <v>232</v>
      </c>
      <c r="C44" s="534" t="s">
        <v>703</v>
      </c>
      <c r="D44" s="535">
        <v>277.2</v>
      </c>
      <c r="E44" s="18"/>
      <c r="F44" s="536" t="s">
        <v>702</v>
      </c>
      <c r="G44" s="535"/>
      <c r="H44" s="535">
        <v>91.81</v>
      </c>
    </row>
    <row r="45" spans="1:8">
      <c r="B45" s="533">
        <v>995</v>
      </c>
      <c r="C45" s="534" t="s">
        <v>704</v>
      </c>
      <c r="D45" s="535">
        <v>1411.75</v>
      </c>
      <c r="E45" s="18"/>
      <c r="F45" s="537"/>
      <c r="G45" s="535"/>
      <c r="H45" s="535"/>
    </row>
    <row r="46" spans="1:8">
      <c r="B46" s="533">
        <v>251</v>
      </c>
      <c r="C46" s="534" t="s">
        <v>705</v>
      </c>
      <c r="D46" s="535">
        <v>22674.21</v>
      </c>
      <c r="E46" s="18"/>
      <c r="F46" s="538"/>
      <c r="G46" s="535"/>
      <c r="H46" s="535"/>
    </row>
    <row r="47" spans="1:8">
      <c r="B47" s="533">
        <v>988</v>
      </c>
      <c r="C47" s="534" t="s">
        <v>706</v>
      </c>
      <c r="D47" s="535">
        <v>3669.97</v>
      </c>
      <c r="E47" s="18"/>
      <c r="F47" s="292"/>
      <c r="G47" s="42"/>
      <c r="H47" s="42"/>
    </row>
    <row r="48" spans="1:8">
      <c r="B48" s="533">
        <v>242</v>
      </c>
      <c r="C48" s="534" t="s">
        <v>707</v>
      </c>
      <c r="D48" s="535">
        <v>345.43</v>
      </c>
      <c r="E48" s="18"/>
      <c r="F48" s="292"/>
      <c r="G48" s="42"/>
      <c r="H48" s="42"/>
    </row>
    <row r="49" spans="2:8">
      <c r="B49" s="40"/>
      <c r="C49" s="41"/>
      <c r="D49" s="42"/>
      <c r="E49" s="18"/>
      <c r="F49" s="292"/>
      <c r="G49" s="42"/>
      <c r="H49" s="42"/>
    </row>
    <row r="50" spans="2:8">
      <c r="B50" s="40"/>
      <c r="C50" s="41"/>
      <c r="D50" s="42">
        <v>0</v>
      </c>
      <c r="E50" s="18"/>
      <c r="F50" s="292"/>
      <c r="G50" s="42"/>
      <c r="H50" s="42"/>
    </row>
    <row r="51" spans="2:8">
      <c r="B51" s="208"/>
      <c r="C51" s="209"/>
      <c r="D51" s="210">
        <v>0</v>
      </c>
      <c r="E51" s="18"/>
      <c r="F51" s="292"/>
      <c r="G51" s="42"/>
      <c r="H51" s="42"/>
    </row>
    <row r="52" spans="2:8">
      <c r="B52" s="208"/>
      <c r="C52" s="209"/>
      <c r="D52" s="210">
        <v>0</v>
      </c>
      <c r="E52" s="18"/>
      <c r="F52" s="292"/>
      <c r="G52" s="42"/>
      <c r="H52" s="42"/>
    </row>
    <row r="53" spans="2:8">
      <c r="B53" s="208"/>
      <c r="C53" s="209"/>
      <c r="D53" s="210">
        <v>0</v>
      </c>
      <c r="E53" s="18"/>
      <c r="F53" s="292"/>
      <c r="G53" s="42"/>
      <c r="H53" s="42"/>
    </row>
    <row r="54" spans="2:8">
      <c r="B54" s="208"/>
      <c r="C54" s="209"/>
      <c r="D54" s="210">
        <v>0</v>
      </c>
      <c r="E54" s="18"/>
      <c r="F54" s="292"/>
      <c r="G54" s="42"/>
      <c r="H54" s="42"/>
    </row>
    <row r="55" spans="2:8">
      <c r="B55" s="208"/>
      <c r="C55" s="209"/>
      <c r="D55" s="210">
        <v>0</v>
      </c>
      <c r="E55" s="18"/>
      <c r="F55" s="292"/>
      <c r="G55" s="42"/>
      <c r="H55" s="42"/>
    </row>
    <row r="56" spans="2:8">
      <c r="B56" s="208"/>
      <c r="C56" s="209"/>
      <c r="D56" s="210">
        <v>0</v>
      </c>
      <c r="E56" s="18"/>
      <c r="F56" s="292"/>
      <c r="G56" s="42"/>
      <c r="H56" s="42"/>
    </row>
    <row r="57" spans="2:8">
      <c r="B57" s="208"/>
      <c r="C57" s="209"/>
      <c r="D57" s="210">
        <v>0</v>
      </c>
      <c r="E57" s="18"/>
      <c r="F57" s="292"/>
      <c r="G57" s="42"/>
      <c r="H57" s="42"/>
    </row>
    <row r="58" spans="2:8">
      <c r="B58" s="208"/>
      <c r="C58" s="209"/>
      <c r="D58" s="210">
        <v>0</v>
      </c>
      <c r="E58" s="18"/>
      <c r="F58" s="292"/>
      <c r="G58" s="42"/>
      <c r="H58" s="42"/>
    </row>
    <row r="59" spans="2:8">
      <c r="B59" s="40"/>
      <c r="C59" s="41"/>
      <c r="D59" s="42">
        <v>0</v>
      </c>
      <c r="E59" s="18"/>
      <c r="F59" s="292"/>
      <c r="G59" s="42"/>
      <c r="H59" s="42"/>
    </row>
    <row r="60" spans="2:8">
      <c r="B60" s="40"/>
      <c r="C60" s="41"/>
      <c r="D60" s="42">
        <v>0</v>
      </c>
      <c r="E60" s="18"/>
      <c r="F60" s="292"/>
      <c r="G60" s="42"/>
      <c r="H60" s="42"/>
    </row>
    <row r="61" spans="2:8">
      <c r="B61" s="297"/>
      <c r="C61" s="298"/>
      <c r="D61" s="299"/>
      <c r="E61" s="18"/>
      <c r="F61" s="217"/>
      <c r="G61" s="42"/>
      <c r="H61" s="42"/>
    </row>
    <row r="62" spans="2:8">
      <c r="B62" s="297"/>
      <c r="C62" s="298"/>
      <c r="D62" s="299"/>
      <c r="E62" s="18"/>
      <c r="F62" s="217"/>
      <c r="G62" s="42"/>
      <c r="H62" s="42"/>
    </row>
    <row r="63" spans="2:8">
      <c r="B63" s="297"/>
      <c r="C63" s="298"/>
      <c r="D63" s="299"/>
      <c r="E63" s="18"/>
      <c r="F63" s="217"/>
      <c r="G63" s="42"/>
      <c r="H63" s="42"/>
    </row>
    <row r="64" spans="2:8">
      <c r="B64" s="297"/>
      <c r="C64" s="298"/>
      <c r="D64" s="299"/>
      <c r="E64" s="18"/>
      <c r="F64" s="217"/>
      <c r="G64" s="42"/>
      <c r="H64" s="42"/>
    </row>
    <row r="65" spans="2:9">
      <c r="B65" s="297"/>
      <c r="C65" s="298"/>
      <c r="D65" s="299"/>
      <c r="E65" s="18"/>
      <c r="F65" s="217"/>
      <c r="G65" s="42"/>
      <c r="H65" s="42"/>
    </row>
    <row r="66" spans="2:9">
      <c r="B66" s="18"/>
      <c r="C66" s="18"/>
      <c r="D66" s="18"/>
      <c r="E66" s="18"/>
      <c r="F66" s="46" t="s">
        <v>105</v>
      </c>
      <c r="G66" s="47">
        <f>SUM(G44:G65)</f>
        <v>0</v>
      </c>
      <c r="H66" s="47">
        <f>SUM(H44:H65)</f>
        <v>91.81</v>
      </c>
    </row>
    <row r="67" spans="2:9">
      <c r="D67" s="18"/>
      <c r="E67" s="18"/>
      <c r="F67" s="224"/>
      <c r="G67" s="224"/>
      <c r="H67" s="224"/>
    </row>
    <row r="68" spans="2:9" ht="33.950000000000003" customHeight="1">
      <c r="B68" s="38" t="s">
        <v>305</v>
      </c>
      <c r="C68" s="196" t="s">
        <v>310</v>
      </c>
      <c r="D68" s="39">
        <f>SUM(D69:D84)</f>
        <v>1252.53</v>
      </c>
      <c r="F68" s="838" t="s">
        <v>311</v>
      </c>
      <c r="G68" s="839"/>
      <c r="H68" s="839"/>
      <c r="I68" s="215"/>
    </row>
    <row r="69" spans="2:9">
      <c r="B69" s="533">
        <v>49</v>
      </c>
      <c r="C69" s="534" t="s">
        <v>708</v>
      </c>
      <c r="D69" s="535">
        <v>1252.53</v>
      </c>
      <c r="F69" s="48" t="s">
        <v>312</v>
      </c>
      <c r="G69" s="49">
        <f>G23+G24</f>
        <v>43117.7016</v>
      </c>
      <c r="H69" s="50" t="s">
        <v>313</v>
      </c>
      <c r="I69" s="216"/>
    </row>
    <row r="70" spans="2:9">
      <c r="B70" s="40"/>
      <c r="C70" s="41"/>
      <c r="D70" s="42"/>
      <c r="F70" s="48" t="s">
        <v>314</v>
      </c>
      <c r="G70" s="49">
        <f>C23+C24</f>
        <v>0</v>
      </c>
      <c r="H70" s="50" t="s">
        <v>315</v>
      </c>
      <c r="I70" s="216"/>
    </row>
    <row r="71" spans="2:9">
      <c r="B71" s="40"/>
      <c r="C71" s="41"/>
      <c r="D71" s="42"/>
      <c r="F71" s="19"/>
      <c r="G71" s="51"/>
      <c r="H71" s="52"/>
      <c r="I71" s="19"/>
    </row>
    <row r="72" spans="2:9" ht="15.75" customHeight="1">
      <c r="B72" s="40"/>
      <c r="C72" s="41"/>
      <c r="D72" s="42"/>
      <c r="F72" s="840" t="s">
        <v>316</v>
      </c>
      <c r="G72" s="840"/>
      <c r="H72" s="53"/>
      <c r="I72" s="58"/>
    </row>
    <row r="73" spans="2:9">
      <c r="B73" s="40"/>
      <c r="C73" s="41"/>
      <c r="D73" s="42"/>
      <c r="F73" s="54" t="s">
        <v>317</v>
      </c>
      <c r="G73" s="23">
        <f>G74-G80</f>
        <v>38859.710000000006</v>
      </c>
      <c r="H73" s="55"/>
      <c r="I73" s="58"/>
    </row>
    <row r="74" spans="2:9">
      <c r="B74" s="40"/>
      <c r="C74" s="41"/>
      <c r="D74" s="42"/>
      <c r="F74" s="56" t="s">
        <v>318</v>
      </c>
      <c r="G74" s="57">
        <f>SUM(G75:G79)</f>
        <v>47218.3</v>
      </c>
      <c r="H74" s="55"/>
      <c r="I74" s="58"/>
    </row>
    <row r="75" spans="2:9">
      <c r="B75" s="40"/>
      <c r="C75" s="41"/>
      <c r="D75" s="42">
        <v>0</v>
      </c>
      <c r="F75" s="217" t="s">
        <v>319</v>
      </c>
      <c r="G75" s="539">
        <v>16019.9</v>
      </c>
      <c r="H75" s="59"/>
      <c r="I75" s="60"/>
    </row>
    <row r="76" spans="2:9">
      <c r="B76" s="40"/>
      <c r="C76" s="41"/>
      <c r="D76" s="42">
        <v>0</v>
      </c>
      <c r="F76" s="217" t="s">
        <v>320</v>
      </c>
      <c r="G76" s="539">
        <v>0</v>
      </c>
      <c r="I76" s="61"/>
    </row>
    <row r="77" spans="2:9">
      <c r="B77" s="40"/>
      <c r="C77" s="41"/>
      <c r="D77" s="42">
        <v>0</v>
      </c>
      <c r="F77" s="217" t="s">
        <v>321</v>
      </c>
      <c r="G77" s="539">
        <f>D43+D44</f>
        <v>825.2</v>
      </c>
      <c r="I77" s="61"/>
    </row>
    <row r="78" spans="2:9">
      <c r="B78" s="40"/>
      <c r="C78" s="41"/>
      <c r="D78" s="42">
        <v>0</v>
      </c>
      <c r="F78" s="217" t="s">
        <v>322</v>
      </c>
      <c r="G78" s="539">
        <v>0</v>
      </c>
      <c r="I78" s="61"/>
    </row>
    <row r="79" spans="2:9">
      <c r="B79" s="40"/>
      <c r="C79" s="41"/>
      <c r="D79" s="42">
        <v>0</v>
      </c>
      <c r="F79" s="218" t="s">
        <v>323</v>
      </c>
      <c r="G79" s="539">
        <v>30373.200000000001</v>
      </c>
      <c r="I79" s="61"/>
    </row>
    <row r="80" spans="2:9">
      <c r="B80" s="40"/>
      <c r="C80" s="41"/>
      <c r="D80" s="42">
        <v>0</v>
      </c>
      <c r="F80" s="56" t="s">
        <v>324</v>
      </c>
      <c r="G80" s="57">
        <f>SUM(G81:G83)</f>
        <v>8358.59</v>
      </c>
      <c r="H80" s="18"/>
      <c r="I80" s="18"/>
    </row>
    <row r="81" spans="2:9">
      <c r="B81" s="40"/>
      <c r="C81" s="41"/>
      <c r="D81" s="42">
        <v>0</v>
      </c>
      <c r="F81" s="217" t="s">
        <v>325</v>
      </c>
      <c r="G81" s="539">
        <f>4992.91+75.15</f>
        <v>5068.0599999999995</v>
      </c>
      <c r="H81" s="197"/>
      <c r="I81" s="197"/>
    </row>
    <row r="82" spans="2:9">
      <c r="B82" s="40"/>
      <c r="C82" s="41"/>
      <c r="D82" s="42">
        <v>0</v>
      </c>
      <c r="F82" s="218" t="s">
        <v>326</v>
      </c>
      <c r="G82" s="539">
        <v>0</v>
      </c>
      <c r="H82" s="197" t="s">
        <v>403</v>
      </c>
      <c r="I82" s="197"/>
    </row>
    <row r="83" spans="2:9">
      <c r="B83" s="41"/>
      <c r="C83" s="45"/>
      <c r="D83" s="42">
        <v>0</v>
      </c>
      <c r="F83" s="217" t="s">
        <v>327</v>
      </c>
      <c r="G83" s="539">
        <f>2726.45+155.12+59.1+151.1+187.9+10.86</f>
        <v>3290.5299999999997</v>
      </c>
      <c r="H83" s="841"/>
      <c r="I83" s="841"/>
    </row>
    <row r="84" spans="2:9">
      <c r="B84" s="40"/>
      <c r="C84" s="41"/>
      <c r="D84" s="42">
        <v>0</v>
      </c>
    </row>
  </sheetData>
  <sheetProtection password="B090" sheet="1" objects="1" scenarios="1"/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B18" sqref="B18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869" t="s">
        <v>0</v>
      </c>
      <c r="C2" s="869"/>
      <c r="D2" s="869"/>
      <c r="E2" s="869"/>
      <c r="F2" s="869"/>
      <c r="G2" s="869"/>
    </row>
    <row r="3" spans="1:7" ht="15.75" customHeight="1">
      <c r="A3" s="869" t="s">
        <v>1</v>
      </c>
      <c r="B3" s="869"/>
      <c r="C3" s="869"/>
      <c r="D3" s="869"/>
      <c r="E3" s="869"/>
      <c r="F3" s="869"/>
      <c r="G3" s="869"/>
    </row>
    <row r="4" spans="1:7" ht="15" customHeight="1">
      <c r="A4" s="869" t="s">
        <v>4</v>
      </c>
      <c r="B4" s="869"/>
      <c r="C4" s="869"/>
      <c r="D4" s="869"/>
      <c r="E4" s="869"/>
      <c r="F4" s="869"/>
      <c r="G4" s="64"/>
    </row>
    <row r="7" spans="1:7" ht="61.5" customHeight="1">
      <c r="A7" s="864" t="s">
        <v>695</v>
      </c>
      <c r="B7" s="865"/>
      <c r="C7" s="865"/>
      <c r="D7" s="865"/>
      <c r="E7" s="865"/>
      <c r="F7" s="865"/>
      <c r="G7" s="865"/>
    </row>
    <row r="9" spans="1:7">
      <c r="A9" s="131" t="s">
        <v>122</v>
      </c>
      <c r="B9" s="131" t="s">
        <v>123</v>
      </c>
      <c r="C9" s="131" t="s">
        <v>124</v>
      </c>
      <c r="D9" s="131" t="s">
        <v>125</v>
      </c>
      <c r="E9" s="131" t="s">
        <v>10</v>
      </c>
      <c r="F9" s="131" t="s">
        <v>126</v>
      </c>
      <c r="G9" s="131" t="s">
        <v>127</v>
      </c>
    </row>
    <row r="10" spans="1:7">
      <c r="A10" s="623" t="s">
        <v>156</v>
      </c>
      <c r="B10" s="541">
        <v>44712</v>
      </c>
      <c r="C10" s="542">
        <v>274782</v>
      </c>
      <c r="D10" s="542" t="s">
        <v>1189</v>
      </c>
      <c r="E10" s="542" t="s">
        <v>1223</v>
      </c>
      <c r="F10" s="543">
        <v>18.899999999999999</v>
      </c>
      <c r="G10" s="543">
        <v>1089.1400000000001</v>
      </c>
    </row>
    <row r="11" spans="1:7">
      <c r="A11" s="623" t="s">
        <v>156</v>
      </c>
      <c r="B11" s="541">
        <v>44727</v>
      </c>
      <c r="C11" s="544">
        <v>5616</v>
      </c>
      <c r="D11" s="542" t="s">
        <v>1193</v>
      </c>
      <c r="E11" s="542" t="s">
        <v>1223</v>
      </c>
      <c r="F11" s="543">
        <v>160</v>
      </c>
      <c r="G11" s="543">
        <v>0</v>
      </c>
    </row>
    <row r="12" spans="1:7">
      <c r="A12" s="1" t="s">
        <v>1224</v>
      </c>
      <c r="B12" s="541">
        <v>44726</v>
      </c>
      <c r="C12" s="544">
        <v>1</v>
      </c>
      <c r="D12" s="542" t="s">
        <v>1225</v>
      </c>
      <c r="E12" s="542" t="s">
        <v>1226</v>
      </c>
      <c r="F12" s="543">
        <v>19.899999999999999</v>
      </c>
      <c r="G12" s="543">
        <v>0</v>
      </c>
    </row>
    <row r="13" spans="1:7">
      <c r="A13" s="623" t="s">
        <v>1227</v>
      </c>
      <c r="B13" s="541">
        <v>44713</v>
      </c>
      <c r="C13" s="544">
        <v>2</v>
      </c>
      <c r="D13" s="542" t="s">
        <v>1228</v>
      </c>
      <c r="E13" s="542" t="s">
        <v>1229</v>
      </c>
      <c r="F13" s="543">
        <v>57.45</v>
      </c>
      <c r="G13" s="543">
        <v>0</v>
      </c>
    </row>
    <row r="14" spans="1:7">
      <c r="A14" s="623" t="s">
        <v>1227</v>
      </c>
      <c r="B14" s="541">
        <v>44727</v>
      </c>
      <c r="C14" s="544">
        <v>3</v>
      </c>
      <c r="D14" s="542" t="s">
        <v>1230</v>
      </c>
      <c r="E14" s="542" t="s">
        <v>1231</v>
      </c>
      <c r="F14" s="543">
        <v>31.9</v>
      </c>
      <c r="G14" s="543">
        <v>0</v>
      </c>
    </row>
    <row r="15" spans="1:7">
      <c r="A15" s="540"/>
      <c r="B15" s="541"/>
      <c r="C15" s="544"/>
      <c r="D15" s="542"/>
      <c r="E15" s="542"/>
      <c r="F15" s="543"/>
      <c r="G15" s="134"/>
    </row>
    <row r="16" spans="1:7">
      <c r="A16" s="540"/>
      <c r="B16" s="541"/>
      <c r="C16" s="542"/>
      <c r="D16" s="542"/>
      <c r="E16" s="542"/>
      <c r="F16" s="543"/>
      <c r="G16" s="134"/>
    </row>
    <row r="17" spans="1:7">
      <c r="A17" s="540"/>
      <c r="B17" s="541"/>
      <c r="C17" s="542"/>
      <c r="D17" s="542"/>
      <c r="E17" s="542"/>
      <c r="F17" s="543"/>
      <c r="G17" s="134"/>
    </row>
    <row r="18" spans="1:7">
      <c r="A18" s="540"/>
      <c r="B18" s="541"/>
      <c r="C18" s="542"/>
      <c r="D18" s="542"/>
      <c r="E18" s="542"/>
      <c r="F18" s="543"/>
      <c r="G18" s="134"/>
    </row>
    <row r="19" spans="1:7">
      <c r="A19" s="546"/>
      <c r="B19" s="541"/>
      <c r="C19" s="542"/>
      <c r="D19" s="542"/>
      <c r="E19" s="547"/>
      <c r="F19" s="543"/>
      <c r="G19" s="134"/>
    </row>
    <row r="20" spans="1:7">
      <c r="A20" s="546"/>
      <c r="B20" s="541"/>
      <c r="C20" s="542"/>
      <c r="D20" s="542"/>
      <c r="E20" s="547"/>
      <c r="F20" s="543"/>
      <c r="G20" s="134"/>
    </row>
    <row r="21" spans="1:7">
      <c r="A21" s="540"/>
      <c r="B21" s="541"/>
      <c r="C21" s="542"/>
      <c r="D21" s="542"/>
      <c r="E21" s="545"/>
      <c r="F21" s="543"/>
      <c r="G21" s="134"/>
    </row>
    <row r="22" spans="1:7">
      <c r="A22" s="540"/>
      <c r="B22" s="541"/>
      <c r="C22" s="542"/>
      <c r="D22" s="542"/>
      <c r="E22" s="542"/>
      <c r="F22" s="543"/>
      <c r="G22" s="134"/>
    </row>
    <row r="23" spans="1:7">
      <c r="A23" s="540"/>
      <c r="B23" s="541"/>
      <c r="C23" s="542"/>
      <c r="D23" s="542"/>
      <c r="E23" s="542"/>
      <c r="F23" s="543"/>
      <c r="G23" s="134"/>
    </row>
    <row r="24" spans="1:7">
      <c r="A24" s="540"/>
      <c r="B24" s="541"/>
      <c r="C24" s="542"/>
      <c r="D24" s="542"/>
      <c r="E24" s="545"/>
      <c r="F24" s="543"/>
      <c r="G24" s="134"/>
    </row>
    <row r="25" spans="1:7">
      <c r="A25" s="228"/>
      <c r="B25" s="132"/>
      <c r="C25" s="228"/>
      <c r="D25" s="436"/>
      <c r="E25" s="133"/>
      <c r="F25" s="134">
        <v>0</v>
      </c>
      <c r="G25" s="134"/>
    </row>
    <row r="26" spans="1:7">
      <c r="A26" s="228"/>
      <c r="B26" s="132"/>
      <c r="C26" s="228"/>
      <c r="D26" s="436"/>
      <c r="E26" s="133"/>
      <c r="F26" s="134">
        <v>0</v>
      </c>
      <c r="G26" s="134"/>
    </row>
    <row r="27" spans="1:7">
      <c r="A27" s="133"/>
      <c r="B27" s="132"/>
      <c r="C27" s="133"/>
      <c r="D27" s="436"/>
      <c r="E27" s="133"/>
      <c r="F27" s="134">
        <v>0</v>
      </c>
      <c r="G27" s="134"/>
    </row>
    <row r="28" spans="1:7">
      <c r="A28" s="133"/>
      <c r="B28" s="132"/>
      <c r="C28" s="133"/>
      <c r="D28" s="436"/>
      <c r="E28" s="133"/>
      <c r="F28" s="134">
        <v>0</v>
      </c>
      <c r="G28" s="134"/>
    </row>
    <row r="29" spans="1:7">
      <c r="A29" s="455"/>
      <c r="B29" s="132"/>
      <c r="C29" s="133"/>
      <c r="D29" s="456"/>
      <c r="E29" s="133"/>
      <c r="F29" s="134">
        <v>0</v>
      </c>
      <c r="G29" s="134"/>
    </row>
    <row r="30" spans="1:7">
      <c r="A30" s="133"/>
      <c r="B30" s="132"/>
      <c r="C30" s="133"/>
      <c r="D30" s="440"/>
      <c r="E30" s="133"/>
      <c r="F30" s="134">
        <v>0</v>
      </c>
      <c r="G30" s="134"/>
    </row>
    <row r="31" spans="1:7">
      <c r="A31" s="454"/>
      <c r="B31" s="132"/>
      <c r="C31" s="133"/>
      <c r="D31" s="455"/>
      <c r="E31" s="455"/>
      <c r="F31" s="134">
        <v>0</v>
      </c>
      <c r="G31" s="134"/>
    </row>
    <row r="32" spans="1:7">
      <c r="A32" s="132"/>
      <c r="B32" s="132"/>
      <c r="C32" s="133"/>
      <c r="D32" s="133"/>
      <c r="E32" s="133"/>
      <c r="F32" s="134">
        <v>0</v>
      </c>
      <c r="G32" s="134">
        <v>0</v>
      </c>
    </row>
    <row r="33" spans="1:7">
      <c r="A33" s="132"/>
      <c r="B33" s="132"/>
      <c r="C33" s="133"/>
      <c r="D33" s="133"/>
      <c r="E33" s="133"/>
      <c r="F33" s="134">
        <v>0</v>
      </c>
      <c r="G33" s="134">
        <v>0</v>
      </c>
    </row>
    <row r="34" spans="1:7">
      <c r="A34" s="132"/>
      <c r="B34" s="132"/>
      <c r="C34" s="133"/>
      <c r="D34" s="133"/>
      <c r="E34" s="133"/>
      <c r="F34" s="134">
        <v>0</v>
      </c>
      <c r="G34" s="134">
        <v>0</v>
      </c>
    </row>
    <row r="35" spans="1:7">
      <c r="A35" s="132"/>
      <c r="B35" s="132"/>
      <c r="C35" s="133"/>
      <c r="D35" s="133"/>
      <c r="E35" s="133"/>
      <c r="F35" s="134">
        <v>0</v>
      </c>
      <c r="G35" s="134">
        <v>0</v>
      </c>
    </row>
    <row r="36" spans="1:7">
      <c r="A36" s="132"/>
      <c r="B36" s="132"/>
      <c r="C36" s="133"/>
      <c r="D36" s="133"/>
      <c r="E36" s="133"/>
      <c r="F36" s="134">
        <v>0</v>
      </c>
      <c r="G36" s="134">
        <v>0</v>
      </c>
    </row>
    <row r="37" spans="1:7">
      <c r="A37" s="132"/>
      <c r="B37" s="132"/>
      <c r="C37" s="133"/>
      <c r="D37" s="133"/>
      <c r="E37" s="133"/>
      <c r="F37" s="134">
        <v>0</v>
      </c>
      <c r="G37" s="134">
        <v>0</v>
      </c>
    </row>
    <row r="38" spans="1:7">
      <c r="A38" s="132"/>
      <c r="B38" s="132"/>
      <c r="C38" s="133"/>
      <c r="D38" s="133"/>
      <c r="E38" s="133"/>
      <c r="F38" s="134">
        <v>0</v>
      </c>
      <c r="G38" s="134">
        <v>0</v>
      </c>
    </row>
    <row r="39" spans="1:7">
      <c r="A39" s="132"/>
      <c r="B39" s="132"/>
      <c r="C39" s="133"/>
      <c r="D39" s="133"/>
      <c r="E39" s="133"/>
      <c r="F39" s="134">
        <v>0</v>
      </c>
      <c r="G39" s="134">
        <v>0</v>
      </c>
    </row>
    <row r="40" spans="1:7">
      <c r="A40" s="132"/>
      <c r="B40" s="132"/>
      <c r="C40" s="133"/>
      <c r="D40" s="133"/>
      <c r="E40" s="133"/>
      <c r="F40" s="134">
        <v>0</v>
      </c>
      <c r="G40" s="134">
        <v>0</v>
      </c>
    </row>
    <row r="41" spans="1:7">
      <c r="A41" s="132"/>
      <c r="B41" s="132"/>
      <c r="C41" s="133"/>
      <c r="D41" s="133"/>
      <c r="E41" s="133"/>
      <c r="F41" s="134">
        <v>0</v>
      </c>
      <c r="G41" s="134">
        <v>0</v>
      </c>
    </row>
    <row r="42" spans="1:7">
      <c r="A42" s="132"/>
      <c r="B42" s="132"/>
      <c r="C42" s="133"/>
      <c r="D42" s="133"/>
      <c r="E42" s="133"/>
      <c r="F42" s="134">
        <v>0</v>
      </c>
      <c r="G42" s="134">
        <v>0</v>
      </c>
    </row>
    <row r="43" spans="1:7">
      <c r="A43" s="132"/>
      <c r="B43" s="133"/>
      <c r="C43" s="133"/>
      <c r="D43" s="133"/>
      <c r="E43" s="133"/>
      <c r="F43" s="134">
        <v>0</v>
      </c>
      <c r="G43" s="134">
        <v>0</v>
      </c>
    </row>
    <row r="44" spans="1:7">
      <c r="A44" s="132"/>
      <c r="B44" s="133"/>
      <c r="C44" s="133"/>
      <c r="D44" s="133"/>
      <c r="E44" s="133"/>
      <c r="F44" s="134">
        <v>0</v>
      </c>
      <c r="G44" s="134">
        <v>0</v>
      </c>
    </row>
    <row r="45" spans="1:7">
      <c r="A45" s="132"/>
      <c r="B45" s="133"/>
      <c r="C45" s="133"/>
      <c r="D45" s="133"/>
      <c r="E45" s="133"/>
      <c r="F45" s="134">
        <v>0</v>
      </c>
      <c r="G45" s="134">
        <v>0</v>
      </c>
    </row>
    <row r="46" spans="1:7">
      <c r="A46" s="132"/>
      <c r="B46" s="133"/>
      <c r="C46" s="133"/>
      <c r="D46" s="133"/>
      <c r="E46" s="133"/>
      <c r="F46" s="134">
        <v>0</v>
      </c>
      <c r="G46" s="134">
        <v>0</v>
      </c>
    </row>
    <row r="47" spans="1:7">
      <c r="A47" s="133"/>
      <c r="B47" s="133"/>
      <c r="C47" s="133"/>
      <c r="D47" s="133"/>
      <c r="E47" s="133"/>
      <c r="F47" s="134">
        <v>0</v>
      </c>
      <c r="G47" s="134">
        <v>0</v>
      </c>
    </row>
    <row r="48" spans="1:7">
      <c r="A48" s="866" t="s">
        <v>105</v>
      </c>
      <c r="B48" s="867"/>
      <c r="C48" s="867"/>
      <c r="D48" s="867"/>
      <c r="E48" s="868"/>
      <c r="F48" s="135">
        <f>SUM(F10:F47)</f>
        <v>288.14999999999998</v>
      </c>
      <c r="G48" s="135">
        <f>SUM(G10:G47)</f>
        <v>1089.1400000000001</v>
      </c>
    </row>
    <row r="49" spans="1:6">
      <c r="A49" s="136"/>
      <c r="B49" s="136"/>
      <c r="C49" s="136"/>
      <c r="D49" s="136"/>
      <c r="E49" s="136"/>
      <c r="F49" s="136"/>
    </row>
    <row r="50" spans="1:6">
      <c r="B50" s="137"/>
      <c r="C50" s="137"/>
      <c r="D50" s="137"/>
      <c r="E50" s="137"/>
      <c r="F50" s="137"/>
    </row>
    <row r="51" spans="1:6">
      <c r="A51" s="861" t="s">
        <v>128</v>
      </c>
      <c r="B51" s="861"/>
      <c r="C51" s="861"/>
      <c r="D51" s="138"/>
    </row>
    <row r="52" spans="1:6" ht="15" customHeight="1">
      <c r="A52" s="862" t="s">
        <v>129</v>
      </c>
      <c r="B52" s="862"/>
      <c r="C52" s="139">
        <v>-89.14</v>
      </c>
      <c r="D52" s="140"/>
    </row>
    <row r="53" spans="1:6" ht="15" customHeight="1">
      <c r="A53" s="862" t="s">
        <v>130</v>
      </c>
      <c r="B53" s="862"/>
      <c r="C53" s="141">
        <f>F48</f>
        <v>288.14999999999998</v>
      </c>
      <c r="D53" s="142"/>
    </row>
    <row r="54" spans="1:6" ht="15" customHeight="1">
      <c r="A54" s="862" t="s">
        <v>131</v>
      </c>
      <c r="B54" s="862"/>
      <c r="C54" s="141">
        <f>G48</f>
        <v>1089.1400000000001</v>
      </c>
      <c r="D54" s="142"/>
    </row>
    <row r="55" spans="1:6">
      <c r="A55" s="863" t="s">
        <v>132</v>
      </c>
      <c r="B55" s="863"/>
      <c r="C55" s="143">
        <f>C52-C53+C54</f>
        <v>711.85000000000014</v>
      </c>
      <c r="D55" s="144"/>
    </row>
    <row r="56" spans="1:6">
      <c r="D56" s="145"/>
    </row>
    <row r="60" spans="1:6">
      <c r="B60" s="859" t="s">
        <v>133</v>
      </c>
      <c r="C60" s="859"/>
      <c r="D60" s="859"/>
      <c r="E60" s="859"/>
    </row>
    <row r="61" spans="1:6">
      <c r="B61" s="860" t="s">
        <v>134</v>
      </c>
      <c r="C61" s="860"/>
      <c r="D61" s="860"/>
      <c r="E61" s="860"/>
    </row>
  </sheetData>
  <sheetProtection password="B090" sheet="1" objects="1" scenarios="1"/>
  <mergeCells count="12">
    <mergeCell ref="A7:G7"/>
    <mergeCell ref="A48:E48"/>
    <mergeCell ref="B2:G2"/>
    <mergeCell ref="A3:G3"/>
    <mergeCell ref="A4:F4"/>
    <mergeCell ref="B60:E60"/>
    <mergeCell ref="B61:E61"/>
    <mergeCell ref="A51:C51"/>
    <mergeCell ref="A52:B52"/>
    <mergeCell ref="A53:B53"/>
    <mergeCell ref="A54:B54"/>
    <mergeCell ref="A55:B55"/>
  </mergeCells>
  <phoneticPr fontId="165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13" zoomScale="89" zoomScaleNormal="89" workbookViewId="0">
      <selection activeCell="E28" sqref="E28"/>
    </sheetView>
  </sheetViews>
  <sheetFormatPr defaultColWidth="9.140625" defaultRowHeight="15"/>
  <cols>
    <col min="1" max="1" width="50.5703125" style="62" customWidth="1"/>
    <col min="2" max="2" width="14.28515625" style="62" customWidth="1"/>
    <col min="3" max="3" width="8.5703125" style="62" customWidth="1"/>
    <col min="4" max="4" width="7.7109375" style="62" customWidth="1"/>
    <col min="5" max="5" width="9.140625" style="62"/>
    <col min="6" max="6" width="9.28515625" style="62" customWidth="1"/>
    <col min="7" max="7" width="6.140625" style="62" customWidth="1"/>
    <col min="8" max="10" width="9.140625" style="62"/>
    <col min="11" max="11" width="12" style="62" customWidth="1"/>
    <col min="12" max="16384" width="9.140625" style="62"/>
  </cols>
  <sheetData>
    <row r="2" spans="1:11" ht="21">
      <c r="A2" s="883"/>
      <c r="B2" s="883"/>
      <c r="C2" s="65"/>
      <c r="D2" s="65"/>
      <c r="E2" s="65"/>
      <c r="F2" s="65"/>
      <c r="G2" s="65"/>
      <c r="H2" s="65"/>
      <c r="I2" s="65"/>
      <c r="J2" s="65"/>
      <c r="K2" s="65"/>
    </row>
    <row r="3" spans="1:11" ht="21">
      <c r="A3" s="63"/>
      <c r="B3" s="63"/>
      <c r="C3" s="65"/>
      <c r="D3" s="65"/>
      <c r="E3" s="65"/>
      <c r="F3" s="65"/>
      <c r="G3" s="65"/>
      <c r="H3" s="65"/>
      <c r="I3" s="65"/>
      <c r="J3" s="65"/>
      <c r="K3" s="65"/>
    </row>
    <row r="4" spans="1:11" ht="21">
      <c r="A4" s="63"/>
      <c r="B4" s="63"/>
      <c r="C4" s="65"/>
      <c r="D4" s="65"/>
      <c r="E4" s="65"/>
      <c r="F4" s="65"/>
      <c r="G4" s="65"/>
      <c r="H4" s="65"/>
      <c r="I4" s="65"/>
      <c r="J4" s="65"/>
      <c r="K4" s="65"/>
    </row>
    <row r="5" spans="1:11" ht="21">
      <c r="A5" s="63"/>
      <c r="B5" s="63"/>
      <c r="C5" s="65"/>
      <c r="D5" s="65"/>
      <c r="E5" s="65"/>
      <c r="F5" s="65"/>
      <c r="G5" s="65"/>
      <c r="H5" s="65"/>
      <c r="I5" s="65"/>
      <c r="J5" s="65"/>
      <c r="K5" s="65"/>
    </row>
    <row r="6" spans="1:11" ht="21" customHeight="1">
      <c r="A6" s="855" t="s">
        <v>0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</row>
    <row r="7" spans="1:11" ht="21" customHeight="1">
      <c r="A7" s="855" t="s">
        <v>1</v>
      </c>
      <c r="B7" s="855"/>
      <c r="C7" s="855"/>
      <c r="D7" s="855"/>
      <c r="E7" s="855"/>
      <c r="F7" s="855"/>
      <c r="G7" s="855"/>
      <c r="H7" s="855"/>
      <c r="I7" s="855"/>
      <c r="J7" s="855"/>
      <c r="K7" s="855"/>
    </row>
    <row r="8" spans="1:11" ht="21" customHeight="1">
      <c r="A8" s="855" t="s">
        <v>4</v>
      </c>
      <c r="B8" s="855"/>
      <c r="C8" s="855"/>
      <c r="D8" s="855"/>
      <c r="E8" s="855"/>
      <c r="F8" s="855"/>
      <c r="G8" s="855"/>
      <c r="H8" s="855"/>
      <c r="I8" s="855"/>
      <c r="J8" s="855"/>
      <c r="K8" s="855"/>
    </row>
    <row r="9" spans="1:11" ht="21">
      <c r="A9" s="64"/>
      <c r="B9" s="64"/>
      <c r="C9" s="65"/>
      <c r="D9" s="65"/>
      <c r="E9" s="65"/>
      <c r="F9" s="65"/>
      <c r="G9" s="65"/>
      <c r="H9" s="65"/>
    </row>
    <row r="10" spans="1:11" ht="21" customHeight="1">
      <c r="A10" s="887" t="s">
        <v>228</v>
      </c>
      <c r="B10" s="888"/>
      <c r="C10" s="888"/>
      <c r="D10" s="888"/>
      <c r="E10" s="888"/>
      <c r="F10" s="888"/>
      <c r="G10" s="888"/>
      <c r="H10" s="889"/>
      <c r="I10" s="884" t="s">
        <v>406</v>
      </c>
      <c r="J10" s="885"/>
      <c r="K10" s="886"/>
    </row>
    <row r="11" spans="1:11" ht="21" customHeight="1">
      <c r="A11" s="348" t="s">
        <v>6</v>
      </c>
      <c r="B11" s="879" t="s">
        <v>229</v>
      </c>
      <c r="C11" s="879"/>
      <c r="D11" s="879"/>
      <c r="E11" s="879"/>
      <c r="F11" s="879"/>
      <c r="G11" s="879"/>
      <c r="H11" s="879"/>
      <c r="I11" s="880" t="s">
        <v>230</v>
      </c>
      <c r="J11" s="880"/>
      <c r="K11" s="880"/>
    </row>
    <row r="12" spans="1:11" ht="42.75" customHeight="1">
      <c r="A12" s="347" t="s">
        <v>392</v>
      </c>
      <c r="B12" s="881" t="s">
        <v>556</v>
      </c>
      <c r="C12" s="881"/>
      <c r="D12" s="881"/>
      <c r="E12" s="881"/>
      <c r="F12" s="881"/>
      <c r="G12" s="881"/>
      <c r="H12" s="881"/>
      <c r="I12" s="882" t="s">
        <v>693</v>
      </c>
      <c r="J12" s="882"/>
      <c r="K12" s="882"/>
    </row>
    <row r="13" spans="1:11" ht="21">
      <c r="A13" s="79"/>
      <c r="B13" s="65"/>
      <c r="C13" s="65"/>
      <c r="D13" s="65"/>
      <c r="E13" s="65"/>
      <c r="F13" s="65"/>
      <c r="G13" s="65"/>
      <c r="H13" s="98"/>
      <c r="I13" s="98"/>
      <c r="J13" s="98"/>
      <c r="K13" s="65"/>
    </row>
    <row r="14" spans="1:11" ht="15.75">
      <c r="A14" s="873" t="s">
        <v>231</v>
      </c>
      <c r="B14" s="874"/>
      <c r="C14" s="875" t="s">
        <v>232</v>
      </c>
      <c r="D14" s="875"/>
      <c r="E14" s="875"/>
      <c r="F14" s="875"/>
      <c r="G14" s="875"/>
      <c r="H14" s="875"/>
      <c r="I14" s="875"/>
      <c r="J14" s="875"/>
      <c r="K14" s="875"/>
    </row>
    <row r="15" spans="1:11" ht="34.5" customHeight="1">
      <c r="A15" s="743" t="s">
        <v>392</v>
      </c>
      <c r="B15" s="744"/>
      <c r="C15" s="876" t="s">
        <v>696</v>
      </c>
      <c r="D15" s="877"/>
      <c r="E15" s="877"/>
      <c r="F15" s="877"/>
      <c r="G15" s="877"/>
      <c r="H15" s="877"/>
      <c r="I15" s="877"/>
      <c r="J15" s="877"/>
      <c r="K15" s="878"/>
    </row>
    <row r="16" spans="1:11" ht="2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2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21">
      <c r="A18" s="81"/>
      <c r="B18" s="872"/>
      <c r="C18" s="872"/>
      <c r="D18" s="82"/>
      <c r="E18" s="872"/>
      <c r="F18" s="872"/>
      <c r="G18" s="81"/>
      <c r="H18" s="81"/>
      <c r="I18" s="80"/>
      <c r="J18" s="65"/>
      <c r="K18" s="65"/>
    </row>
    <row r="19" spans="1:11" ht="21">
      <c r="A19" s="83" t="s">
        <v>233</v>
      </c>
      <c r="B19" s="84" t="s">
        <v>234</v>
      </c>
      <c r="C19" s="85">
        <v>1</v>
      </c>
      <c r="D19" s="86" t="s">
        <v>235</v>
      </c>
      <c r="E19" s="85">
        <v>1</v>
      </c>
      <c r="F19" s="87" t="s">
        <v>236</v>
      </c>
      <c r="G19" s="86" t="s">
        <v>237</v>
      </c>
      <c r="H19" s="86">
        <v>2</v>
      </c>
      <c r="I19" s="65"/>
      <c r="J19" s="65"/>
      <c r="K19" s="65"/>
    </row>
    <row r="20" spans="1:11" ht="21">
      <c r="A20" s="83" t="s">
        <v>238</v>
      </c>
      <c r="B20" s="870">
        <v>149</v>
      </c>
      <c r="C20" s="870"/>
      <c r="D20" s="88"/>
      <c r="E20" s="89" t="s">
        <v>239</v>
      </c>
      <c r="F20" s="90"/>
      <c r="G20" s="871">
        <v>100</v>
      </c>
      <c r="H20" s="871"/>
      <c r="I20" s="65"/>
      <c r="J20" s="65"/>
      <c r="K20" s="65"/>
    </row>
    <row r="21" spans="1:11" ht="21">
      <c r="A21" s="91"/>
      <c r="B21" s="872"/>
      <c r="C21" s="872"/>
      <c r="D21" s="91"/>
      <c r="E21" s="91"/>
      <c r="F21" s="91"/>
      <c r="G21" s="91"/>
      <c r="H21" s="91"/>
      <c r="I21" s="65"/>
      <c r="J21" s="65"/>
      <c r="K21" s="65"/>
    </row>
    <row r="22" spans="1:11" ht="21">
      <c r="A22" s="83" t="s">
        <v>240</v>
      </c>
      <c r="B22" s="92">
        <f>(C19+E19)/H19/B20*G20</f>
        <v>0.67114093959731547</v>
      </c>
      <c r="C22" s="93"/>
      <c r="D22" s="93"/>
      <c r="E22" s="91"/>
      <c r="F22" s="91"/>
      <c r="G22" s="91"/>
      <c r="H22" s="91"/>
      <c r="I22" s="65"/>
      <c r="J22" s="65"/>
      <c r="K22" s="65"/>
    </row>
    <row r="23" spans="1:11" ht="2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ht="21">
      <c r="A24" s="94"/>
      <c r="B24" s="95"/>
      <c r="C24" s="65"/>
      <c r="D24" s="65"/>
      <c r="E24" s="65"/>
      <c r="F24" s="65"/>
      <c r="G24" s="65"/>
      <c r="H24" s="65"/>
      <c r="I24" s="65"/>
      <c r="J24" s="65"/>
      <c r="K24" s="65"/>
    </row>
    <row r="25" spans="1:11" ht="21">
      <c r="A25" s="94"/>
      <c r="B25" s="96"/>
      <c r="C25" s="97"/>
      <c r="D25" s="65"/>
      <c r="E25" s="65"/>
      <c r="F25" s="65"/>
      <c r="G25" s="65"/>
      <c r="H25" s="65"/>
      <c r="I25" s="65"/>
      <c r="J25" s="65"/>
      <c r="K25" s="65"/>
    </row>
  </sheetData>
  <sheetProtection password="B090" sheet="1" objects="1" scenarios="1"/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zoomScaleNormal="100" workbookViewId="0">
      <selection activeCell="E64" sqref="E64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 customHeight="1">
      <c r="A3" s="890" t="s">
        <v>0</v>
      </c>
      <c r="B3" s="890"/>
      <c r="C3" s="890"/>
      <c r="D3" s="890"/>
      <c r="E3" s="890"/>
    </row>
    <row r="4" spans="1:5" ht="15.75" customHeight="1">
      <c r="A4" s="890" t="s">
        <v>1</v>
      </c>
      <c r="B4" s="890"/>
      <c r="C4" s="890"/>
      <c r="D4" s="890"/>
      <c r="E4" s="890"/>
    </row>
    <row r="5" spans="1:5" ht="15.75" customHeight="1">
      <c r="A5" s="890" t="s">
        <v>4</v>
      </c>
      <c r="B5" s="890"/>
      <c r="C5" s="890"/>
      <c r="D5" s="890"/>
      <c r="E5" s="890"/>
    </row>
    <row r="8" spans="1:5" ht="50.25" customHeight="1">
      <c r="A8" s="893" t="s">
        <v>697</v>
      </c>
      <c r="B8" s="894"/>
      <c r="C8" s="894"/>
      <c r="D8" s="894"/>
      <c r="E8" s="894"/>
    </row>
    <row r="10" spans="1:5" ht="46.5" customHeight="1">
      <c r="A10" s="895" t="s">
        <v>515</v>
      </c>
      <c r="B10" s="896"/>
      <c r="C10" s="896"/>
      <c r="D10" s="896"/>
      <c r="E10" s="896"/>
    </row>
    <row r="13" spans="1:5">
      <c r="B13" s="891" t="s">
        <v>137</v>
      </c>
      <c r="C13" s="891"/>
      <c r="D13" s="125">
        <v>219456.89</v>
      </c>
    </row>
    <row r="14" spans="1:5">
      <c r="B14" s="126" t="s">
        <v>123</v>
      </c>
      <c r="C14" s="126" t="s">
        <v>138</v>
      </c>
      <c r="D14" s="307" t="s">
        <v>139</v>
      </c>
    </row>
    <row r="15" spans="1:5">
      <c r="B15" s="193">
        <v>44715</v>
      </c>
      <c r="C15" s="303">
        <v>6.6</v>
      </c>
      <c r="D15" s="303">
        <v>0</v>
      </c>
    </row>
    <row r="16" spans="1:5">
      <c r="B16" s="193">
        <v>44718</v>
      </c>
      <c r="C16" s="303">
        <v>187</v>
      </c>
      <c r="D16" s="303">
        <v>0</v>
      </c>
    </row>
    <row r="17" spans="2:4">
      <c r="B17" s="193">
        <v>44719</v>
      </c>
      <c r="C17" s="303">
        <v>162.91999999999999</v>
      </c>
      <c r="D17" s="303">
        <v>0</v>
      </c>
    </row>
    <row r="18" spans="2:4">
      <c r="B18" s="193"/>
      <c r="C18" s="303">
        <v>10000</v>
      </c>
      <c r="D18" s="303">
        <v>0</v>
      </c>
    </row>
    <row r="19" spans="2:4">
      <c r="B19" s="193"/>
      <c r="C19" s="303">
        <v>2200</v>
      </c>
      <c r="D19" s="303">
        <v>0</v>
      </c>
    </row>
    <row r="20" spans="2:4">
      <c r="B20" s="193"/>
      <c r="C20" s="303">
        <v>1647.5</v>
      </c>
      <c r="D20" s="303">
        <v>0</v>
      </c>
    </row>
    <row r="21" spans="2:4">
      <c r="B21" s="193"/>
      <c r="C21" s="303">
        <v>41287.199999999997</v>
      </c>
      <c r="D21" s="303">
        <v>0</v>
      </c>
    </row>
    <row r="22" spans="2:4">
      <c r="B22" s="193"/>
      <c r="C22" s="303">
        <v>359.6</v>
      </c>
      <c r="D22" s="303">
        <v>0</v>
      </c>
    </row>
    <row r="23" spans="2:4">
      <c r="B23" s="193"/>
      <c r="C23" s="303">
        <v>480</v>
      </c>
      <c r="D23" s="303">
        <v>0</v>
      </c>
    </row>
    <row r="24" spans="2:4">
      <c r="B24" s="193"/>
      <c r="C24" s="303">
        <v>11.65</v>
      </c>
      <c r="D24" s="303">
        <v>0</v>
      </c>
    </row>
    <row r="25" spans="2:4">
      <c r="B25" s="193"/>
      <c r="C25" s="303">
        <v>11.65</v>
      </c>
      <c r="D25" s="303">
        <v>0</v>
      </c>
    </row>
    <row r="26" spans="2:4">
      <c r="B26" s="193"/>
      <c r="C26" s="303">
        <v>11.65</v>
      </c>
      <c r="D26" s="303">
        <v>0</v>
      </c>
    </row>
    <row r="27" spans="2:4">
      <c r="B27" s="193">
        <v>44720</v>
      </c>
      <c r="C27" s="303">
        <v>0</v>
      </c>
      <c r="D27" s="303">
        <v>170000</v>
      </c>
    </row>
    <row r="28" spans="2:4">
      <c r="B28" s="193"/>
      <c r="C28" s="303">
        <v>0</v>
      </c>
      <c r="D28" s="303">
        <v>898205.69</v>
      </c>
    </row>
    <row r="29" spans="2:4">
      <c r="B29" s="193"/>
      <c r="C29" s="303">
        <v>3889.3</v>
      </c>
      <c r="D29" s="303">
        <v>0</v>
      </c>
    </row>
    <row r="30" spans="2:4">
      <c r="B30" s="193"/>
      <c r="C30" s="303">
        <v>60.95</v>
      </c>
      <c r="D30" s="303">
        <v>0</v>
      </c>
    </row>
    <row r="31" spans="2:4">
      <c r="B31" s="193">
        <v>44721</v>
      </c>
      <c r="C31" s="303">
        <v>96379.93</v>
      </c>
      <c r="D31" s="303">
        <v>0</v>
      </c>
    </row>
    <row r="32" spans="2:4">
      <c r="B32" s="193"/>
      <c r="C32" s="303">
        <v>416.5</v>
      </c>
      <c r="D32" s="303">
        <v>0</v>
      </c>
    </row>
    <row r="33" spans="2:4">
      <c r="B33" s="193"/>
      <c r="C33" s="303">
        <v>4287.2</v>
      </c>
      <c r="D33" s="303">
        <v>0</v>
      </c>
    </row>
    <row r="34" spans="2:4">
      <c r="B34" s="193"/>
      <c r="C34" s="303">
        <v>28505.4</v>
      </c>
      <c r="D34" s="303">
        <v>0</v>
      </c>
    </row>
    <row r="35" spans="2:4">
      <c r="B35" s="193"/>
      <c r="C35" s="303">
        <v>309586.7</v>
      </c>
      <c r="D35" s="303"/>
    </row>
    <row r="36" spans="2:4">
      <c r="B36" s="193"/>
      <c r="C36" s="303">
        <v>47500.639999999999</v>
      </c>
      <c r="D36" s="303"/>
    </row>
    <row r="37" spans="2:4">
      <c r="B37" s="193"/>
      <c r="C37" s="303">
        <v>11.65</v>
      </c>
      <c r="D37" s="303">
        <v>0</v>
      </c>
    </row>
    <row r="38" spans="2:4">
      <c r="B38" s="193"/>
      <c r="C38" s="303">
        <v>11.65</v>
      </c>
      <c r="D38" s="303">
        <v>0</v>
      </c>
    </row>
    <row r="39" spans="2:4">
      <c r="B39" s="193">
        <v>44722</v>
      </c>
      <c r="C39" s="303">
        <v>316.43</v>
      </c>
      <c r="D39" s="303"/>
    </row>
    <row r="40" spans="2:4">
      <c r="B40" s="193"/>
      <c r="C40" s="303">
        <v>8943.67</v>
      </c>
      <c r="D40" s="303"/>
    </row>
    <row r="41" spans="2:4">
      <c r="B41" s="193"/>
      <c r="C41" s="303">
        <v>1309.01</v>
      </c>
      <c r="D41" s="303"/>
    </row>
    <row r="42" spans="2:4">
      <c r="B42" s="193"/>
      <c r="C42" s="303">
        <v>75.150000000000006</v>
      </c>
      <c r="D42" s="303">
        <v>0</v>
      </c>
    </row>
    <row r="43" spans="2:4">
      <c r="B43" s="193"/>
      <c r="C43" s="303">
        <v>2143.8000000000002</v>
      </c>
      <c r="D43" s="303"/>
    </row>
    <row r="44" spans="2:4">
      <c r="B44" s="193"/>
      <c r="C44" s="303">
        <v>11.65</v>
      </c>
      <c r="D44" s="303"/>
    </row>
    <row r="45" spans="2:4">
      <c r="B45" s="193"/>
      <c r="C45" s="303">
        <v>11.65</v>
      </c>
      <c r="D45" s="303"/>
    </row>
    <row r="46" spans="2:4">
      <c r="B46" s="193"/>
      <c r="C46" s="303">
        <v>11.65</v>
      </c>
      <c r="D46" s="303"/>
    </row>
    <row r="47" spans="2:4">
      <c r="B47" s="193"/>
      <c r="C47" s="303">
        <v>11.65</v>
      </c>
      <c r="D47" s="303"/>
    </row>
    <row r="48" spans="2:4">
      <c r="B48" s="193"/>
      <c r="C48" s="303">
        <v>72.52</v>
      </c>
      <c r="D48" s="303"/>
    </row>
    <row r="49" spans="2:4">
      <c r="B49" s="193"/>
      <c r="C49" s="303">
        <v>74.400000000000006</v>
      </c>
      <c r="D49" s="303"/>
    </row>
    <row r="50" spans="2:4">
      <c r="B50" s="193">
        <v>44725</v>
      </c>
      <c r="C50" s="303">
        <v>33201.5</v>
      </c>
      <c r="D50" s="303"/>
    </row>
    <row r="51" spans="2:4">
      <c r="B51" s="193"/>
      <c r="C51" s="303">
        <v>1900.31</v>
      </c>
      <c r="D51" s="303"/>
    </row>
    <row r="52" spans="2:4">
      <c r="B52" s="193"/>
      <c r="C52" s="303">
        <v>1990</v>
      </c>
      <c r="D52" s="303"/>
    </row>
    <row r="53" spans="2:4">
      <c r="B53" s="193"/>
      <c r="C53" s="303">
        <v>1442</v>
      </c>
      <c r="D53" s="303"/>
    </row>
    <row r="54" spans="2:4">
      <c r="B54" s="193"/>
      <c r="C54" s="303">
        <v>277.2</v>
      </c>
      <c r="D54" s="303"/>
    </row>
    <row r="55" spans="2:4">
      <c r="B55" s="193"/>
      <c r="C55" s="303">
        <v>11.65</v>
      </c>
      <c r="D55" s="303"/>
    </row>
    <row r="56" spans="2:4">
      <c r="B56" s="193"/>
      <c r="C56" s="303">
        <v>5000</v>
      </c>
      <c r="D56" s="303"/>
    </row>
    <row r="57" spans="2:4">
      <c r="B57" s="193">
        <v>44726</v>
      </c>
      <c r="C57" s="303">
        <v>100</v>
      </c>
      <c r="D57" s="303"/>
    </row>
    <row r="58" spans="2:4">
      <c r="B58" s="193"/>
      <c r="C58" s="303">
        <v>11.65</v>
      </c>
      <c r="D58" s="303"/>
    </row>
    <row r="59" spans="2:4">
      <c r="B59" s="193">
        <v>44727</v>
      </c>
      <c r="C59" s="303">
        <v>683731</v>
      </c>
      <c r="D59" s="303"/>
    </row>
    <row r="60" spans="2:4">
      <c r="B60" s="193"/>
      <c r="C60" s="303">
        <v>0</v>
      </c>
      <c r="D60" s="303"/>
    </row>
    <row r="61" spans="2:4">
      <c r="B61" s="193"/>
      <c r="C61" s="303">
        <v>0</v>
      </c>
      <c r="D61" s="303"/>
    </row>
    <row r="62" spans="2:4">
      <c r="B62" s="193"/>
      <c r="C62" s="303">
        <v>0</v>
      </c>
      <c r="D62" s="303"/>
    </row>
    <row r="63" spans="2:4">
      <c r="B63" s="193"/>
      <c r="C63" s="303">
        <v>0</v>
      </c>
      <c r="D63" s="303"/>
    </row>
    <row r="64" spans="2:4">
      <c r="B64" s="193"/>
      <c r="C64" s="303">
        <v>0</v>
      </c>
      <c r="D64" s="303"/>
    </row>
    <row r="65" spans="2:4">
      <c r="B65" s="193"/>
      <c r="C65" s="303">
        <v>0</v>
      </c>
      <c r="D65" s="303"/>
    </row>
    <row r="66" spans="2:4">
      <c r="B66" s="193"/>
      <c r="C66" s="303">
        <v>0</v>
      </c>
      <c r="D66" s="303"/>
    </row>
    <row r="67" spans="2:4">
      <c r="B67" s="193"/>
      <c r="C67" s="303">
        <v>0</v>
      </c>
      <c r="D67" s="303"/>
    </row>
    <row r="68" spans="2:4">
      <c r="B68" s="193"/>
      <c r="C68" s="303">
        <v>0</v>
      </c>
      <c r="D68" s="303"/>
    </row>
    <row r="69" spans="2:4">
      <c r="B69" s="193"/>
      <c r="C69" s="303">
        <v>0</v>
      </c>
      <c r="D69" s="303"/>
    </row>
    <row r="70" spans="2:4">
      <c r="B70" s="193"/>
      <c r="C70" s="303">
        <v>0</v>
      </c>
      <c r="D70" s="303"/>
    </row>
    <row r="71" spans="2:4">
      <c r="B71" s="193"/>
      <c r="C71" s="303">
        <v>0</v>
      </c>
      <c r="D71" s="303"/>
    </row>
    <row r="72" spans="2:4">
      <c r="B72" s="193"/>
      <c r="C72" s="303">
        <v>0</v>
      </c>
      <c r="D72" s="303"/>
    </row>
    <row r="73" spans="2:4">
      <c r="B73" s="193"/>
      <c r="C73" s="303">
        <v>0</v>
      </c>
      <c r="D73" s="303"/>
    </row>
    <row r="74" spans="2:4">
      <c r="B74" s="193"/>
      <c r="C74" s="303">
        <v>0</v>
      </c>
      <c r="D74" s="303"/>
    </row>
    <row r="75" spans="2:4">
      <c r="B75" s="193"/>
      <c r="C75" s="303">
        <v>0</v>
      </c>
      <c r="D75" s="303"/>
    </row>
    <row r="76" spans="2:4">
      <c r="B76" s="193"/>
      <c r="C76" s="303">
        <v>0</v>
      </c>
      <c r="D76" s="303"/>
    </row>
    <row r="77" spans="2:4">
      <c r="B77" s="193"/>
      <c r="C77" s="303">
        <v>0</v>
      </c>
      <c r="D77" s="303"/>
    </row>
    <row r="78" spans="2:4">
      <c r="B78" s="193"/>
      <c r="C78" s="303">
        <v>0</v>
      </c>
      <c r="D78" s="303"/>
    </row>
    <row r="79" spans="2:4">
      <c r="B79" s="193"/>
      <c r="C79" s="303">
        <v>0</v>
      </c>
      <c r="D79" s="303"/>
    </row>
    <row r="80" spans="2:4">
      <c r="B80" s="193"/>
      <c r="C80" s="303">
        <v>0</v>
      </c>
      <c r="D80" s="303"/>
    </row>
    <row r="81" spans="1:6">
      <c r="B81" s="193"/>
      <c r="C81" s="303">
        <v>0</v>
      </c>
      <c r="D81" s="303"/>
    </row>
    <row r="82" spans="1:6">
      <c r="B82" s="193"/>
      <c r="C82" s="303">
        <v>0</v>
      </c>
      <c r="D82" s="303"/>
    </row>
    <row r="83" spans="1:6">
      <c r="B83" s="193"/>
      <c r="C83" s="303">
        <v>0</v>
      </c>
      <c r="D83" s="303"/>
    </row>
    <row r="84" spans="1:6">
      <c r="B84" s="193"/>
      <c r="C84" s="303">
        <v>0</v>
      </c>
      <c r="D84" s="303"/>
    </row>
    <row r="85" spans="1:6">
      <c r="B85" s="193"/>
      <c r="C85" s="303">
        <v>0</v>
      </c>
      <c r="D85" s="303"/>
    </row>
    <row r="86" spans="1:6">
      <c r="B86" s="193"/>
      <c r="C86" s="303">
        <v>0</v>
      </c>
      <c r="D86" s="303"/>
    </row>
    <row r="87" spans="1:6">
      <c r="B87" s="193"/>
      <c r="C87" s="303">
        <v>0</v>
      </c>
      <c r="D87" s="303"/>
    </row>
    <row r="88" spans="1:6">
      <c r="B88" s="193"/>
      <c r="C88" s="303">
        <v>0</v>
      </c>
      <c r="D88" s="303"/>
    </row>
    <row r="89" spans="1:6">
      <c r="B89" s="193"/>
      <c r="C89" s="303">
        <v>0</v>
      </c>
      <c r="D89" s="303"/>
    </row>
    <row r="90" spans="1:6">
      <c r="A90" s="295"/>
      <c r="B90" s="193"/>
      <c r="C90" s="303">
        <v>0</v>
      </c>
      <c r="D90" s="303"/>
      <c r="E90" s="295"/>
      <c r="F90" s="296"/>
    </row>
    <row r="91" spans="1:6">
      <c r="B91" s="193"/>
      <c r="C91" s="303">
        <v>0</v>
      </c>
      <c r="D91" s="303"/>
    </row>
    <row r="92" spans="1:6">
      <c r="B92" s="193"/>
      <c r="C92" s="303">
        <v>0</v>
      </c>
      <c r="D92" s="303"/>
    </row>
    <row r="93" spans="1:6">
      <c r="B93" s="193"/>
      <c r="C93" s="303">
        <v>0</v>
      </c>
      <c r="D93" s="303"/>
    </row>
    <row r="94" spans="1:6">
      <c r="B94" s="193"/>
      <c r="C94" s="303">
        <v>0</v>
      </c>
      <c r="D94" s="303"/>
    </row>
    <row r="95" spans="1:6">
      <c r="B95" s="193"/>
      <c r="C95" s="303">
        <v>0</v>
      </c>
      <c r="D95" s="303"/>
    </row>
    <row r="96" spans="1:6">
      <c r="B96" s="193"/>
      <c r="C96" s="303">
        <v>0</v>
      </c>
      <c r="D96" s="303"/>
    </row>
    <row r="97" spans="2:4">
      <c r="B97" s="193"/>
      <c r="C97" s="303">
        <v>0</v>
      </c>
      <c r="D97" s="303"/>
    </row>
    <row r="98" spans="2:4">
      <c r="B98" s="193"/>
      <c r="C98" s="303">
        <v>0</v>
      </c>
      <c r="D98" s="303"/>
    </row>
    <row r="99" spans="2:4">
      <c r="B99" s="193"/>
      <c r="C99" s="303">
        <v>0</v>
      </c>
      <c r="D99" s="303"/>
    </row>
    <row r="100" spans="2:4">
      <c r="B100" s="193"/>
      <c r="C100" s="303">
        <v>0</v>
      </c>
      <c r="D100" s="303"/>
    </row>
    <row r="101" spans="2:4">
      <c r="B101" s="193"/>
      <c r="C101" s="303">
        <v>0</v>
      </c>
      <c r="D101" s="303"/>
    </row>
    <row r="102" spans="2:4">
      <c r="B102" s="193"/>
      <c r="C102" s="303">
        <v>0</v>
      </c>
      <c r="D102" s="303"/>
    </row>
    <row r="103" spans="2:4">
      <c r="B103" s="193"/>
      <c r="C103" s="303">
        <v>0</v>
      </c>
      <c r="D103" s="303">
        <v>0</v>
      </c>
    </row>
    <row r="104" spans="2:4">
      <c r="B104" s="193"/>
      <c r="C104" s="303">
        <v>0</v>
      </c>
      <c r="D104" s="303">
        <v>0</v>
      </c>
    </row>
    <row r="105" spans="2:4">
      <c r="B105" s="193"/>
      <c r="C105" s="303">
        <v>0</v>
      </c>
      <c r="D105" s="303"/>
    </row>
    <row r="106" spans="2:4">
      <c r="B106" s="193"/>
      <c r="C106" s="303">
        <v>0</v>
      </c>
      <c r="D106" s="303"/>
    </row>
    <row r="107" spans="2:4">
      <c r="B107" s="193"/>
      <c r="C107" s="303">
        <v>0</v>
      </c>
      <c r="D107" s="303"/>
    </row>
    <row r="108" spans="2:4">
      <c r="B108" s="193"/>
      <c r="C108" s="303">
        <v>0</v>
      </c>
      <c r="D108" s="303"/>
    </row>
    <row r="109" spans="2:4">
      <c r="B109" s="193"/>
      <c r="C109" s="303">
        <v>0</v>
      </c>
      <c r="D109" s="303"/>
    </row>
    <row r="110" spans="2:4">
      <c r="B110" s="193"/>
      <c r="C110" s="303">
        <v>0</v>
      </c>
      <c r="D110" s="303"/>
    </row>
    <row r="111" spans="2:4">
      <c r="B111" s="193"/>
      <c r="C111" s="303">
        <v>0</v>
      </c>
      <c r="D111" s="303"/>
    </row>
    <row r="112" spans="2:4">
      <c r="B112" s="193"/>
      <c r="C112" s="303">
        <v>0</v>
      </c>
      <c r="D112" s="303"/>
    </row>
    <row r="113" spans="2:4">
      <c r="B113" s="193"/>
      <c r="C113" s="303">
        <v>0</v>
      </c>
      <c r="D113" s="303"/>
    </row>
    <row r="114" spans="2:4">
      <c r="B114" s="193"/>
      <c r="C114" s="303">
        <v>0</v>
      </c>
      <c r="D114" s="303"/>
    </row>
    <row r="115" spans="2:4">
      <c r="B115" s="193"/>
      <c r="C115" s="303">
        <v>0</v>
      </c>
      <c r="D115" s="303"/>
    </row>
    <row r="116" spans="2:4">
      <c r="B116" s="193"/>
      <c r="C116" s="303">
        <v>0</v>
      </c>
      <c r="D116" s="303"/>
    </row>
    <row r="117" spans="2:4">
      <c r="B117" s="193"/>
      <c r="C117" s="303">
        <v>0</v>
      </c>
      <c r="D117" s="303">
        <v>0</v>
      </c>
    </row>
    <row r="118" spans="2:4">
      <c r="B118" s="193"/>
      <c r="C118" s="303">
        <v>0</v>
      </c>
      <c r="D118" s="303"/>
    </row>
    <row r="119" spans="2:4">
      <c r="B119" s="193"/>
      <c r="C119" s="303">
        <v>0</v>
      </c>
      <c r="D119" s="303"/>
    </row>
    <row r="120" spans="2:4">
      <c r="B120" s="193"/>
      <c r="C120" s="303">
        <v>0</v>
      </c>
      <c r="D120" s="303"/>
    </row>
    <row r="121" spans="2:4">
      <c r="B121" s="193"/>
      <c r="C121" s="303">
        <v>0</v>
      </c>
      <c r="D121" s="303"/>
    </row>
    <row r="122" spans="2:4">
      <c r="B122" s="193"/>
      <c r="C122" s="303">
        <v>0</v>
      </c>
      <c r="D122" s="303"/>
    </row>
    <row r="123" spans="2:4">
      <c r="B123" s="193"/>
      <c r="C123" s="303">
        <v>0</v>
      </c>
      <c r="D123" s="303"/>
    </row>
    <row r="124" spans="2:4">
      <c r="B124" s="193"/>
      <c r="C124" s="303">
        <v>0</v>
      </c>
      <c r="D124" s="303"/>
    </row>
    <row r="125" spans="2:4">
      <c r="B125" s="193"/>
      <c r="C125" s="303">
        <v>0</v>
      </c>
      <c r="D125" s="303"/>
    </row>
    <row r="126" spans="2:4">
      <c r="B126" s="193"/>
      <c r="C126" s="303">
        <v>0</v>
      </c>
      <c r="D126" s="303">
        <v>0</v>
      </c>
    </row>
    <row r="127" spans="2:4">
      <c r="B127" s="193"/>
      <c r="C127" s="303">
        <v>0</v>
      </c>
      <c r="D127" s="303"/>
    </row>
    <row r="128" spans="2:4">
      <c r="B128" s="193"/>
      <c r="C128" s="303">
        <v>0</v>
      </c>
      <c r="D128" s="303"/>
    </row>
    <row r="129" spans="2:4">
      <c r="B129" s="193"/>
      <c r="C129" s="303">
        <v>0</v>
      </c>
      <c r="D129" s="303"/>
    </row>
    <row r="130" spans="2:4">
      <c r="B130" s="193"/>
      <c r="C130" s="303">
        <v>0</v>
      </c>
      <c r="D130" s="303"/>
    </row>
    <row r="131" spans="2:4">
      <c r="B131" s="193"/>
      <c r="C131" s="303">
        <v>0</v>
      </c>
      <c r="D131" s="303"/>
    </row>
    <row r="132" spans="2:4">
      <c r="B132" s="193"/>
      <c r="C132" s="303">
        <v>0</v>
      </c>
      <c r="D132" s="303"/>
    </row>
    <row r="133" spans="2:4">
      <c r="B133" s="193"/>
      <c r="C133" s="303">
        <v>0</v>
      </c>
      <c r="D133" s="303"/>
    </row>
    <row r="134" spans="2:4">
      <c r="B134" s="193"/>
      <c r="C134" s="303">
        <v>0</v>
      </c>
      <c r="D134" s="303"/>
    </row>
    <row r="135" spans="2:4">
      <c r="B135" s="193"/>
      <c r="C135" s="303">
        <v>0</v>
      </c>
      <c r="D135" s="303"/>
    </row>
    <row r="136" spans="2:4">
      <c r="B136" s="193"/>
      <c r="C136" s="303">
        <v>0</v>
      </c>
      <c r="D136" s="303"/>
    </row>
    <row r="137" spans="2:4">
      <c r="B137" s="193"/>
      <c r="C137" s="303">
        <v>0</v>
      </c>
      <c r="D137" s="303"/>
    </row>
    <row r="138" spans="2:4">
      <c r="B138" s="193"/>
      <c r="C138" s="303">
        <v>0</v>
      </c>
      <c r="D138" s="303"/>
    </row>
    <row r="139" spans="2:4">
      <c r="B139" s="193"/>
      <c r="C139" s="303">
        <v>0</v>
      </c>
      <c r="D139" s="303"/>
    </row>
    <row r="140" spans="2:4">
      <c r="B140" s="193"/>
      <c r="C140" s="303">
        <v>0</v>
      </c>
      <c r="D140" s="303"/>
    </row>
    <row r="141" spans="2:4">
      <c r="B141" s="193"/>
      <c r="C141" s="303">
        <v>0</v>
      </c>
      <c r="D141" s="303"/>
    </row>
    <row r="142" spans="2:4">
      <c r="B142" s="193"/>
      <c r="C142" s="303">
        <v>0</v>
      </c>
      <c r="D142" s="303"/>
    </row>
    <row r="143" spans="2:4">
      <c r="B143" s="193"/>
      <c r="C143" s="303">
        <v>0</v>
      </c>
      <c r="D143" s="303"/>
    </row>
    <row r="144" spans="2:4">
      <c r="B144" s="193"/>
      <c r="C144" s="303">
        <v>0</v>
      </c>
      <c r="D144" s="303">
        <v>0</v>
      </c>
    </row>
    <row r="145" spans="2:4">
      <c r="B145" s="193"/>
      <c r="C145" s="303">
        <v>0</v>
      </c>
      <c r="D145" s="303"/>
    </row>
    <row r="146" spans="2:4">
      <c r="B146" s="193"/>
      <c r="C146" s="303">
        <v>0</v>
      </c>
      <c r="D146" s="303"/>
    </row>
    <row r="147" spans="2:4">
      <c r="B147" s="193"/>
      <c r="C147" s="303">
        <v>0</v>
      </c>
      <c r="D147" s="303"/>
    </row>
    <row r="148" spans="2:4">
      <c r="B148" s="193"/>
      <c r="C148" s="303">
        <v>0</v>
      </c>
      <c r="D148" s="303"/>
    </row>
    <row r="149" spans="2:4">
      <c r="B149" s="193"/>
      <c r="C149" s="303">
        <v>0</v>
      </c>
      <c r="D149" s="303"/>
    </row>
    <row r="150" spans="2:4">
      <c r="B150" s="193"/>
      <c r="C150" s="303">
        <v>0</v>
      </c>
      <c r="D150" s="303">
        <v>0</v>
      </c>
    </row>
    <row r="151" spans="2:4">
      <c r="B151" s="193"/>
      <c r="C151" s="303">
        <v>0</v>
      </c>
      <c r="D151" s="303"/>
    </row>
    <row r="152" spans="2:4">
      <c r="B152" s="193"/>
      <c r="C152" s="303">
        <v>0</v>
      </c>
      <c r="D152" s="303"/>
    </row>
    <row r="153" spans="2:4">
      <c r="B153" s="193"/>
      <c r="C153" s="303">
        <v>0</v>
      </c>
      <c r="D153" s="303"/>
    </row>
    <row r="154" spans="2:4">
      <c r="B154" s="193"/>
      <c r="C154" s="303">
        <v>0</v>
      </c>
      <c r="D154" s="303"/>
    </row>
    <row r="155" spans="2:4">
      <c r="B155" s="193"/>
      <c r="C155" s="303">
        <v>0</v>
      </c>
      <c r="D155" s="303"/>
    </row>
    <row r="156" spans="2:4">
      <c r="B156" s="193"/>
      <c r="C156" s="303">
        <v>0</v>
      </c>
      <c r="D156" s="303"/>
    </row>
    <row r="157" spans="2:4">
      <c r="B157" s="193"/>
      <c r="C157" s="303">
        <v>0</v>
      </c>
      <c r="D157" s="303"/>
    </row>
    <row r="158" spans="2:4">
      <c r="B158" s="193"/>
      <c r="C158" s="303">
        <v>0</v>
      </c>
      <c r="D158" s="303"/>
    </row>
    <row r="159" spans="2:4">
      <c r="B159" s="193"/>
      <c r="C159" s="303">
        <v>0</v>
      </c>
      <c r="D159" s="303"/>
    </row>
    <row r="160" spans="2:4">
      <c r="B160" s="193"/>
      <c r="C160" s="303">
        <v>0</v>
      </c>
      <c r="D160" s="303"/>
    </row>
    <row r="161" spans="2:4">
      <c r="B161" s="193"/>
      <c r="C161" s="303">
        <v>0</v>
      </c>
      <c r="D161" s="303"/>
    </row>
    <row r="162" spans="2:4">
      <c r="B162" s="193"/>
      <c r="C162" s="303">
        <v>0</v>
      </c>
      <c r="D162" s="303"/>
    </row>
    <row r="163" spans="2:4">
      <c r="B163" s="193"/>
      <c r="C163" s="303">
        <v>0</v>
      </c>
      <c r="D163" s="303"/>
    </row>
    <row r="164" spans="2:4">
      <c r="B164" s="193"/>
      <c r="C164" s="303">
        <v>0</v>
      </c>
      <c r="D164" s="303"/>
    </row>
    <row r="165" spans="2:4">
      <c r="B165" s="193"/>
      <c r="C165" s="303">
        <v>0</v>
      </c>
      <c r="D165" s="303"/>
    </row>
    <row r="166" spans="2:4">
      <c r="B166" s="193"/>
      <c r="C166" s="303">
        <v>0</v>
      </c>
      <c r="D166" s="303"/>
    </row>
    <row r="167" spans="2:4">
      <c r="B167" s="193"/>
      <c r="C167" s="303">
        <v>0</v>
      </c>
      <c r="D167" s="303"/>
    </row>
    <row r="168" spans="2:4">
      <c r="B168" s="193"/>
      <c r="C168" s="303">
        <v>0</v>
      </c>
      <c r="D168" s="303"/>
    </row>
    <row r="169" spans="2:4">
      <c r="B169" s="193"/>
      <c r="C169" s="303">
        <v>0</v>
      </c>
      <c r="D169" s="303"/>
    </row>
    <row r="170" spans="2:4">
      <c r="B170" s="193"/>
      <c r="C170" s="303">
        <v>0</v>
      </c>
      <c r="D170" s="303"/>
    </row>
    <row r="171" spans="2:4">
      <c r="B171" s="193"/>
      <c r="C171" s="303">
        <v>0</v>
      </c>
      <c r="D171" s="303"/>
    </row>
    <row r="172" spans="2:4">
      <c r="B172" s="193"/>
      <c r="C172" s="303">
        <v>0</v>
      </c>
      <c r="D172" s="303"/>
    </row>
    <row r="173" spans="2:4">
      <c r="B173" s="193"/>
      <c r="C173" s="303">
        <v>0</v>
      </c>
      <c r="D173" s="303"/>
    </row>
    <row r="174" spans="2:4">
      <c r="B174" s="193"/>
      <c r="C174" s="303">
        <v>0</v>
      </c>
      <c r="D174" s="303"/>
    </row>
    <row r="175" spans="2:4">
      <c r="B175" s="193"/>
      <c r="C175" s="303">
        <v>0</v>
      </c>
      <c r="D175" s="303"/>
    </row>
    <row r="176" spans="2:4">
      <c r="B176" s="193"/>
      <c r="C176" s="303">
        <v>0</v>
      </c>
      <c r="D176" s="303"/>
    </row>
    <row r="177" spans="2:4">
      <c r="B177" s="193"/>
      <c r="C177" s="303">
        <v>0</v>
      </c>
      <c r="D177" s="303"/>
    </row>
    <row r="178" spans="2:4">
      <c r="B178" s="193"/>
      <c r="C178" s="303">
        <v>0</v>
      </c>
      <c r="D178" s="303"/>
    </row>
    <row r="179" spans="2:4">
      <c r="B179" s="193"/>
      <c r="C179" s="303">
        <v>0</v>
      </c>
      <c r="D179" s="303"/>
    </row>
    <row r="180" spans="2:4">
      <c r="B180" s="193"/>
      <c r="C180" s="303">
        <v>0</v>
      </c>
      <c r="D180" s="303"/>
    </row>
    <row r="181" spans="2:4">
      <c r="B181" s="193"/>
      <c r="C181" s="303">
        <v>0</v>
      </c>
      <c r="D181" s="303"/>
    </row>
    <row r="182" spans="2:4">
      <c r="B182" s="193"/>
      <c r="C182" s="303">
        <v>0</v>
      </c>
      <c r="D182" s="303"/>
    </row>
    <row r="183" spans="2:4">
      <c r="B183" s="193"/>
      <c r="C183" s="303">
        <v>0</v>
      </c>
      <c r="D183" s="303"/>
    </row>
    <row r="184" spans="2:4">
      <c r="B184" s="193"/>
      <c r="C184" s="303">
        <v>0</v>
      </c>
      <c r="D184" s="303"/>
    </row>
    <row r="185" spans="2:4">
      <c r="B185" s="193"/>
      <c r="C185" s="303">
        <v>0</v>
      </c>
      <c r="D185" s="303"/>
    </row>
    <row r="186" spans="2:4">
      <c r="B186" s="193"/>
      <c r="C186" s="303">
        <v>0</v>
      </c>
      <c r="D186" s="303"/>
    </row>
    <row r="187" spans="2:4">
      <c r="B187" s="193"/>
      <c r="C187" s="303">
        <v>0</v>
      </c>
      <c r="D187" s="303"/>
    </row>
    <row r="188" spans="2:4">
      <c r="B188" s="193"/>
      <c r="C188" s="303">
        <v>0</v>
      </c>
      <c r="D188" s="303"/>
    </row>
    <row r="189" spans="2:4">
      <c r="B189" s="193"/>
      <c r="C189" s="303">
        <v>0</v>
      </c>
      <c r="D189" s="303"/>
    </row>
    <row r="190" spans="2:4">
      <c r="B190" s="193"/>
      <c r="C190" s="303">
        <v>0</v>
      </c>
      <c r="D190" s="303"/>
    </row>
    <row r="191" spans="2:4">
      <c r="B191" s="193"/>
      <c r="C191" s="303">
        <v>0</v>
      </c>
      <c r="D191" s="303">
        <v>0</v>
      </c>
    </row>
    <row r="192" spans="2:4">
      <c r="B192" s="193"/>
      <c r="C192" s="303">
        <v>0</v>
      </c>
      <c r="D192" s="303"/>
    </row>
    <row r="193" spans="2:4">
      <c r="B193" s="193"/>
      <c r="C193" s="303">
        <v>0</v>
      </c>
      <c r="D193" s="303"/>
    </row>
    <row r="194" spans="2:4">
      <c r="B194" s="193"/>
      <c r="C194" s="303">
        <v>0</v>
      </c>
      <c r="D194" s="303"/>
    </row>
    <row r="195" spans="2:4">
      <c r="B195" s="193"/>
      <c r="C195" s="303">
        <v>0</v>
      </c>
      <c r="D195" s="303"/>
    </row>
    <row r="196" spans="2:4">
      <c r="B196" s="193"/>
      <c r="C196" s="303">
        <v>0</v>
      </c>
      <c r="D196" s="303"/>
    </row>
    <row r="197" spans="2:4">
      <c r="B197" s="193"/>
      <c r="C197" s="303">
        <v>0</v>
      </c>
      <c r="D197" s="303"/>
    </row>
    <row r="198" spans="2:4">
      <c r="B198" s="193"/>
      <c r="C198" s="303">
        <v>0</v>
      </c>
      <c r="D198" s="303"/>
    </row>
    <row r="199" spans="2:4">
      <c r="B199" s="193"/>
      <c r="C199" s="303">
        <v>0</v>
      </c>
      <c r="D199" s="303"/>
    </row>
    <row r="200" spans="2:4">
      <c r="B200" s="193"/>
      <c r="C200" s="303">
        <v>0</v>
      </c>
      <c r="D200" s="303"/>
    </row>
    <row r="201" spans="2:4">
      <c r="B201" s="193"/>
      <c r="C201" s="303">
        <v>0</v>
      </c>
      <c r="D201" s="303"/>
    </row>
    <row r="202" spans="2:4">
      <c r="B202" s="193"/>
      <c r="C202" s="303">
        <v>0</v>
      </c>
      <c r="D202" s="303"/>
    </row>
    <row r="203" spans="2:4">
      <c r="B203" s="193"/>
      <c r="C203" s="303">
        <v>0</v>
      </c>
      <c r="D203" s="303"/>
    </row>
    <row r="204" spans="2:4">
      <c r="B204" s="193"/>
      <c r="C204" s="303">
        <v>0</v>
      </c>
      <c r="D204" s="303"/>
    </row>
    <row r="205" spans="2:4">
      <c r="B205" s="193"/>
      <c r="C205" s="303">
        <v>0</v>
      </c>
      <c r="D205" s="303"/>
    </row>
    <row r="206" spans="2:4">
      <c r="B206" s="193"/>
      <c r="C206" s="303">
        <v>0</v>
      </c>
      <c r="D206" s="303"/>
    </row>
    <row r="207" spans="2:4">
      <c r="B207" s="193"/>
      <c r="C207" s="303">
        <v>0</v>
      </c>
      <c r="D207" s="303"/>
    </row>
    <row r="208" spans="2:4">
      <c r="B208" s="193"/>
      <c r="C208" s="303">
        <v>0</v>
      </c>
      <c r="D208" s="303"/>
    </row>
    <row r="209" spans="2:4">
      <c r="B209" s="193"/>
      <c r="C209" s="303">
        <v>0</v>
      </c>
      <c r="D209" s="303"/>
    </row>
    <row r="210" spans="2:4">
      <c r="B210" s="193"/>
      <c r="C210" s="303">
        <v>0</v>
      </c>
      <c r="D210" s="303"/>
    </row>
    <row r="211" spans="2:4">
      <c r="B211" s="193"/>
      <c r="C211" s="303">
        <v>0</v>
      </c>
      <c r="D211" s="303"/>
    </row>
    <row r="212" spans="2:4">
      <c r="B212" s="193"/>
      <c r="C212" s="303">
        <v>0</v>
      </c>
      <c r="D212" s="303"/>
    </row>
    <row r="213" spans="2:4">
      <c r="B213" s="193"/>
      <c r="C213" s="303">
        <v>0</v>
      </c>
      <c r="D213" s="303"/>
    </row>
    <row r="214" spans="2:4">
      <c r="B214" s="193"/>
      <c r="C214" s="303">
        <v>0</v>
      </c>
      <c r="D214" s="303"/>
    </row>
    <row r="215" spans="2:4">
      <c r="B215" s="193"/>
      <c r="C215" s="303">
        <v>0</v>
      </c>
      <c r="D215" s="303"/>
    </row>
    <row r="216" spans="2:4">
      <c r="B216" s="193"/>
      <c r="C216" s="303">
        <v>0</v>
      </c>
      <c r="D216" s="303"/>
    </row>
    <row r="217" spans="2:4">
      <c r="B217" s="193"/>
      <c r="C217" s="303">
        <v>0</v>
      </c>
      <c r="D217" s="303"/>
    </row>
    <row r="218" spans="2:4">
      <c r="B218" s="193"/>
      <c r="C218" s="303">
        <v>0</v>
      </c>
      <c r="D218" s="303"/>
    </row>
    <row r="219" spans="2:4">
      <c r="B219" s="193"/>
      <c r="C219" s="303">
        <v>0</v>
      </c>
      <c r="D219" s="303"/>
    </row>
    <row r="220" spans="2:4">
      <c r="B220" s="193"/>
      <c r="C220" s="303">
        <v>0</v>
      </c>
      <c r="D220" s="303"/>
    </row>
    <row r="221" spans="2:4">
      <c r="B221" s="193"/>
      <c r="C221" s="303">
        <v>0</v>
      </c>
      <c r="D221" s="303"/>
    </row>
    <row r="222" spans="2:4">
      <c r="B222" s="193"/>
      <c r="C222" s="303">
        <v>0</v>
      </c>
      <c r="D222" s="303"/>
    </row>
    <row r="223" spans="2:4">
      <c r="B223" s="193"/>
      <c r="C223" s="303">
        <v>0</v>
      </c>
      <c r="D223" s="303"/>
    </row>
    <row r="224" spans="2:4">
      <c r="B224" s="193"/>
      <c r="C224" s="303">
        <v>0</v>
      </c>
      <c r="D224" s="303"/>
    </row>
    <row r="225" spans="2:4">
      <c r="B225" s="193"/>
      <c r="C225" s="303">
        <v>0</v>
      </c>
      <c r="D225" s="303"/>
    </row>
    <row r="226" spans="2:4">
      <c r="B226" s="193"/>
      <c r="C226" s="303">
        <v>0</v>
      </c>
      <c r="D226" s="303"/>
    </row>
    <row r="227" spans="2:4">
      <c r="B227" s="193"/>
      <c r="C227" s="303">
        <v>0</v>
      </c>
      <c r="D227" s="303">
        <v>0</v>
      </c>
    </row>
    <row r="228" spans="2:4">
      <c r="B228" s="193"/>
      <c r="C228" s="303">
        <v>0</v>
      </c>
      <c r="D228" s="303">
        <v>0</v>
      </c>
    </row>
    <row r="229" spans="2:4">
      <c r="B229" s="193"/>
      <c r="C229" s="303">
        <v>0</v>
      </c>
      <c r="D229" s="303">
        <v>0</v>
      </c>
    </row>
    <row r="230" spans="2:4">
      <c r="B230" s="193"/>
      <c r="C230" s="303">
        <v>0</v>
      </c>
      <c r="D230" s="303">
        <v>0</v>
      </c>
    </row>
    <row r="231" spans="2:4">
      <c r="B231" s="193"/>
      <c r="C231" s="303">
        <v>0</v>
      </c>
      <c r="D231" s="303">
        <v>0</v>
      </c>
    </row>
    <row r="232" spans="2:4">
      <c r="B232" s="193"/>
      <c r="C232" s="303">
        <v>0</v>
      </c>
      <c r="D232" s="303">
        <v>0</v>
      </c>
    </row>
    <row r="233" spans="2:4">
      <c r="B233" s="193"/>
      <c r="C233" s="303">
        <v>0</v>
      </c>
      <c r="D233" s="303">
        <v>0</v>
      </c>
    </row>
    <row r="234" spans="2:4">
      <c r="B234" s="193"/>
      <c r="C234" s="303">
        <v>0</v>
      </c>
      <c r="D234" s="303">
        <v>0</v>
      </c>
    </row>
    <row r="235" spans="2:4">
      <c r="B235" s="193"/>
      <c r="C235" s="303">
        <v>0</v>
      </c>
      <c r="D235" s="303">
        <v>0</v>
      </c>
    </row>
    <row r="236" spans="2:4">
      <c r="B236" s="193"/>
      <c r="C236" s="303">
        <v>0</v>
      </c>
      <c r="D236" s="303">
        <v>0</v>
      </c>
    </row>
    <row r="237" spans="2:4">
      <c r="B237" s="193"/>
      <c r="C237" s="303">
        <v>0</v>
      </c>
      <c r="D237" s="303">
        <v>0</v>
      </c>
    </row>
    <row r="238" spans="2:4">
      <c r="B238" s="193"/>
      <c r="C238" s="303">
        <v>0</v>
      </c>
      <c r="D238" s="303">
        <v>0</v>
      </c>
    </row>
    <row r="239" spans="2:4">
      <c r="B239" s="193"/>
      <c r="C239" s="303">
        <v>0</v>
      </c>
      <c r="D239" s="303">
        <v>0</v>
      </c>
    </row>
    <row r="240" spans="2:4">
      <c r="B240" s="193"/>
      <c r="C240" s="303">
        <v>0</v>
      </c>
      <c r="D240" s="303">
        <v>0</v>
      </c>
    </row>
    <row r="241" spans="2:4">
      <c r="B241" s="193"/>
      <c r="C241" s="303">
        <v>0</v>
      </c>
      <c r="D241" s="303">
        <v>0</v>
      </c>
    </row>
    <row r="242" spans="2:4">
      <c r="B242" s="193"/>
      <c r="C242" s="303">
        <v>0</v>
      </c>
      <c r="D242" s="303">
        <v>0</v>
      </c>
    </row>
    <row r="243" spans="2:4">
      <c r="B243" s="193"/>
      <c r="C243" s="303">
        <v>0</v>
      </c>
      <c r="D243" s="303">
        <v>0</v>
      </c>
    </row>
    <row r="244" spans="2:4">
      <c r="B244" s="193"/>
      <c r="C244" s="303">
        <v>0</v>
      </c>
      <c r="D244" s="303">
        <v>0</v>
      </c>
    </row>
    <row r="245" spans="2:4">
      <c r="B245" s="193"/>
      <c r="C245" s="303">
        <v>0</v>
      </c>
      <c r="D245" s="303">
        <v>0</v>
      </c>
    </row>
    <row r="246" spans="2:4">
      <c r="B246" s="193"/>
      <c r="C246" s="303">
        <v>0</v>
      </c>
      <c r="D246" s="303">
        <v>0</v>
      </c>
    </row>
    <row r="247" spans="2:4">
      <c r="B247" s="193"/>
      <c r="C247" s="303">
        <v>0</v>
      </c>
      <c r="D247" s="303">
        <v>0</v>
      </c>
    </row>
    <row r="248" spans="2:4">
      <c r="B248" s="193"/>
      <c r="C248" s="303">
        <v>0</v>
      </c>
      <c r="D248" s="303">
        <v>0</v>
      </c>
    </row>
    <row r="249" spans="2:4">
      <c r="B249" s="193"/>
      <c r="C249" s="303">
        <v>0</v>
      </c>
      <c r="D249" s="303">
        <v>0</v>
      </c>
    </row>
    <row r="250" spans="2:4">
      <c r="B250" s="193"/>
      <c r="C250" s="303">
        <v>0</v>
      </c>
      <c r="D250" s="303">
        <v>0</v>
      </c>
    </row>
    <row r="251" spans="2:4">
      <c r="B251" s="193"/>
      <c r="C251" s="303">
        <v>0</v>
      </c>
      <c r="D251" s="303">
        <v>0</v>
      </c>
    </row>
    <row r="252" spans="2:4">
      <c r="B252" s="193"/>
      <c r="C252" s="303">
        <v>0</v>
      </c>
      <c r="D252" s="303">
        <v>0</v>
      </c>
    </row>
    <row r="253" spans="2:4">
      <c r="B253" s="193"/>
      <c r="C253" s="303">
        <v>0</v>
      </c>
      <c r="D253" s="303">
        <v>0</v>
      </c>
    </row>
    <row r="254" spans="2:4">
      <c r="B254" s="193"/>
      <c r="C254" s="303">
        <v>0</v>
      </c>
      <c r="D254" s="303">
        <v>0</v>
      </c>
    </row>
    <row r="255" spans="2:4">
      <c r="B255" s="193"/>
      <c r="C255" s="303">
        <v>0</v>
      </c>
      <c r="D255" s="303">
        <v>0</v>
      </c>
    </row>
    <row r="256" spans="2:4">
      <c r="B256" s="193"/>
      <c r="C256" s="303">
        <v>0</v>
      </c>
      <c r="D256" s="303">
        <v>0</v>
      </c>
    </row>
    <row r="257" spans="2:4">
      <c r="B257" s="193"/>
      <c r="C257" s="303">
        <v>0</v>
      </c>
      <c r="D257" s="303">
        <v>0</v>
      </c>
    </row>
    <row r="258" spans="2:4">
      <c r="B258" s="193"/>
      <c r="C258" s="303">
        <v>0</v>
      </c>
      <c r="D258" s="303">
        <v>0</v>
      </c>
    </row>
    <row r="259" spans="2:4">
      <c r="B259" s="193"/>
      <c r="C259" s="303">
        <v>0</v>
      </c>
      <c r="D259" s="303">
        <v>0</v>
      </c>
    </row>
    <row r="260" spans="2:4">
      <c r="B260" s="193"/>
      <c r="C260" s="303">
        <v>0</v>
      </c>
      <c r="D260" s="303">
        <v>0</v>
      </c>
    </row>
    <row r="261" spans="2:4">
      <c r="B261" s="193"/>
      <c r="C261" s="303">
        <v>0</v>
      </c>
      <c r="D261" s="303">
        <v>0</v>
      </c>
    </row>
    <row r="262" spans="2:4">
      <c r="B262" s="193"/>
      <c r="C262" s="303">
        <v>0</v>
      </c>
      <c r="D262" s="303">
        <v>0</v>
      </c>
    </row>
    <row r="263" spans="2:4">
      <c r="B263" s="193"/>
      <c r="C263" s="303">
        <v>0</v>
      </c>
      <c r="D263" s="303">
        <v>0</v>
      </c>
    </row>
    <row r="264" spans="2:4">
      <c r="B264" s="193"/>
      <c r="C264" s="303">
        <v>0</v>
      </c>
      <c r="D264" s="303">
        <v>0</v>
      </c>
    </row>
    <row r="265" spans="2:4">
      <c r="B265" s="193"/>
      <c r="C265" s="303">
        <v>0</v>
      </c>
      <c r="D265" s="303">
        <v>0</v>
      </c>
    </row>
    <row r="266" spans="2:4">
      <c r="B266" s="193"/>
      <c r="C266" s="303">
        <v>0</v>
      </c>
      <c r="D266" s="303">
        <v>0</v>
      </c>
    </row>
    <row r="267" spans="2:4">
      <c r="B267" s="193"/>
      <c r="C267" s="303">
        <v>0</v>
      </c>
      <c r="D267" s="303">
        <v>0</v>
      </c>
    </row>
    <row r="268" spans="2:4">
      <c r="B268" s="193"/>
      <c r="C268" s="303">
        <v>0</v>
      </c>
      <c r="D268" s="303">
        <v>0</v>
      </c>
    </row>
    <row r="269" spans="2:4">
      <c r="B269" s="193"/>
      <c r="C269" s="303">
        <v>0</v>
      </c>
      <c r="D269" s="303">
        <v>0</v>
      </c>
    </row>
    <row r="270" spans="2:4">
      <c r="B270" s="193"/>
      <c r="C270" s="303">
        <v>0</v>
      </c>
      <c r="D270" s="303">
        <v>0</v>
      </c>
    </row>
    <row r="271" spans="2:4">
      <c r="B271" s="193"/>
      <c r="C271" s="303">
        <v>0</v>
      </c>
      <c r="D271" s="303">
        <v>0</v>
      </c>
    </row>
    <row r="272" spans="2:4">
      <c r="B272" s="193"/>
      <c r="C272" s="303">
        <v>0</v>
      </c>
      <c r="D272" s="303">
        <v>0</v>
      </c>
    </row>
    <row r="273" spans="2:4">
      <c r="B273" s="193"/>
      <c r="C273" s="303">
        <v>0</v>
      </c>
      <c r="D273" s="303">
        <v>0</v>
      </c>
    </row>
    <row r="274" spans="2:4">
      <c r="B274" s="193"/>
      <c r="C274" s="303">
        <v>0</v>
      </c>
      <c r="D274" s="303">
        <v>0</v>
      </c>
    </row>
    <row r="275" spans="2:4">
      <c r="B275" s="193"/>
      <c r="C275" s="303">
        <v>0</v>
      </c>
      <c r="D275" s="303">
        <v>0</v>
      </c>
    </row>
    <row r="276" spans="2:4">
      <c r="B276" s="193"/>
      <c r="C276" s="303">
        <v>0</v>
      </c>
      <c r="D276" s="303">
        <v>0</v>
      </c>
    </row>
    <row r="277" spans="2:4">
      <c r="B277" s="193"/>
      <c r="C277" s="303">
        <v>0</v>
      </c>
      <c r="D277" s="303">
        <v>0</v>
      </c>
    </row>
    <row r="278" spans="2:4">
      <c r="B278" s="193"/>
      <c r="C278" s="303">
        <v>0</v>
      </c>
      <c r="D278" s="303">
        <v>0</v>
      </c>
    </row>
    <row r="279" spans="2:4">
      <c r="B279" s="193"/>
      <c r="C279" s="303">
        <v>0</v>
      </c>
      <c r="D279" s="303">
        <v>0</v>
      </c>
    </row>
    <row r="280" spans="2:4">
      <c r="B280" s="193"/>
      <c r="C280" s="303">
        <v>0</v>
      </c>
      <c r="D280" s="303">
        <v>0</v>
      </c>
    </row>
    <row r="281" spans="2:4">
      <c r="B281" s="193"/>
      <c r="C281" s="303">
        <v>0</v>
      </c>
      <c r="D281" s="303">
        <v>0</v>
      </c>
    </row>
    <row r="282" spans="2:4">
      <c r="B282" s="193"/>
      <c r="C282" s="303">
        <v>0</v>
      </c>
      <c r="D282" s="303">
        <v>0</v>
      </c>
    </row>
    <row r="283" spans="2:4">
      <c r="B283" s="193"/>
      <c r="C283" s="303">
        <v>0</v>
      </c>
      <c r="D283" s="303">
        <v>0</v>
      </c>
    </row>
    <row r="284" spans="2:4">
      <c r="B284" s="193"/>
      <c r="C284" s="303">
        <v>0</v>
      </c>
      <c r="D284" s="303">
        <v>0</v>
      </c>
    </row>
    <row r="285" spans="2:4">
      <c r="B285" s="193"/>
      <c r="C285" s="303">
        <v>0</v>
      </c>
      <c r="D285" s="303">
        <v>0</v>
      </c>
    </row>
    <row r="286" spans="2:4">
      <c r="B286" s="193"/>
      <c r="C286" s="303">
        <v>0</v>
      </c>
      <c r="D286" s="303">
        <v>0</v>
      </c>
    </row>
    <row r="287" spans="2:4">
      <c r="B287" s="193"/>
      <c r="C287" s="303">
        <v>0</v>
      </c>
      <c r="D287" s="303">
        <v>0</v>
      </c>
    </row>
    <row r="288" spans="2:4">
      <c r="B288" s="193"/>
      <c r="C288" s="303">
        <v>0</v>
      </c>
      <c r="D288" s="303">
        <v>0</v>
      </c>
    </row>
    <row r="289" spans="2:4">
      <c r="B289" s="193"/>
      <c r="C289" s="303">
        <v>0</v>
      </c>
      <c r="D289" s="303">
        <v>0</v>
      </c>
    </row>
    <row r="290" spans="2:4">
      <c r="B290" s="193"/>
      <c r="C290" s="303">
        <v>0</v>
      </c>
      <c r="D290" s="303">
        <v>0</v>
      </c>
    </row>
    <row r="291" spans="2:4">
      <c r="B291" s="193"/>
      <c r="C291" s="303">
        <v>0</v>
      </c>
      <c r="D291" s="303">
        <v>0</v>
      </c>
    </row>
    <row r="292" spans="2:4">
      <c r="B292" s="193"/>
      <c r="C292" s="303">
        <v>0</v>
      </c>
      <c r="D292" s="303">
        <v>0</v>
      </c>
    </row>
    <row r="293" spans="2:4">
      <c r="B293" s="193"/>
      <c r="C293" s="303">
        <v>0</v>
      </c>
      <c r="D293" s="303">
        <v>0</v>
      </c>
    </row>
    <row r="294" spans="2:4">
      <c r="B294" s="193"/>
      <c r="C294" s="303">
        <v>0</v>
      </c>
      <c r="D294" s="303">
        <v>0</v>
      </c>
    </row>
    <row r="295" spans="2:4">
      <c r="B295" s="193"/>
      <c r="C295" s="303">
        <v>0</v>
      </c>
      <c r="D295" s="303">
        <v>0</v>
      </c>
    </row>
    <row r="296" spans="2:4">
      <c r="B296" s="193"/>
      <c r="C296" s="303">
        <v>0</v>
      </c>
      <c r="D296" s="303">
        <v>0</v>
      </c>
    </row>
    <row r="297" spans="2:4">
      <c r="B297" s="193"/>
      <c r="C297" s="303">
        <v>0</v>
      </c>
      <c r="D297" s="303">
        <v>0</v>
      </c>
    </row>
    <row r="298" spans="2:4">
      <c r="B298" s="193"/>
      <c r="C298" s="303">
        <v>0</v>
      </c>
      <c r="D298" s="303">
        <v>0</v>
      </c>
    </row>
    <row r="299" spans="2:4">
      <c r="B299" s="193"/>
      <c r="C299" s="303">
        <v>0</v>
      </c>
      <c r="D299" s="303">
        <v>0</v>
      </c>
    </row>
    <row r="300" spans="2:4">
      <c r="B300" s="193"/>
      <c r="C300" s="303">
        <v>0</v>
      </c>
      <c r="D300" s="303">
        <v>0</v>
      </c>
    </row>
    <row r="301" spans="2:4">
      <c r="B301" s="193"/>
      <c r="C301" s="303">
        <v>0</v>
      </c>
      <c r="D301" s="303">
        <v>0</v>
      </c>
    </row>
    <row r="302" spans="2:4">
      <c r="B302" s="193"/>
      <c r="C302" s="303">
        <v>0</v>
      </c>
      <c r="D302" s="303">
        <v>0</v>
      </c>
    </row>
    <row r="303" spans="2:4">
      <c r="B303" s="193"/>
      <c r="C303" s="303">
        <v>0</v>
      </c>
      <c r="D303" s="303">
        <v>0</v>
      </c>
    </row>
    <row r="304" spans="2:4">
      <c r="B304" s="193"/>
      <c r="C304" s="303">
        <v>0</v>
      </c>
      <c r="D304" s="303">
        <v>0</v>
      </c>
    </row>
    <row r="305" spans="2:4">
      <c r="B305" s="193"/>
      <c r="C305" s="303">
        <v>0</v>
      </c>
      <c r="D305" s="303">
        <v>0</v>
      </c>
    </row>
    <row r="306" spans="2:4">
      <c r="B306" s="193"/>
      <c r="C306" s="303">
        <v>0</v>
      </c>
      <c r="D306" s="303">
        <v>0</v>
      </c>
    </row>
    <row r="307" spans="2:4">
      <c r="B307" s="193"/>
      <c r="C307" s="303">
        <v>0</v>
      </c>
      <c r="D307" s="303">
        <v>0</v>
      </c>
    </row>
    <row r="308" spans="2:4">
      <c r="B308" s="193"/>
      <c r="C308" s="303">
        <v>0</v>
      </c>
      <c r="D308" s="303">
        <v>0</v>
      </c>
    </row>
    <row r="309" spans="2:4">
      <c r="B309" s="193"/>
      <c r="C309" s="303">
        <v>0</v>
      </c>
      <c r="D309" s="303">
        <v>0</v>
      </c>
    </row>
    <row r="310" spans="2:4">
      <c r="B310" s="193"/>
      <c r="C310" s="303">
        <v>0</v>
      </c>
      <c r="D310" s="303">
        <v>0</v>
      </c>
    </row>
    <row r="311" spans="2:4">
      <c r="B311" s="193"/>
      <c r="C311" s="303">
        <v>0</v>
      </c>
      <c r="D311" s="303">
        <v>0</v>
      </c>
    </row>
    <row r="312" spans="2:4">
      <c r="B312" s="193"/>
      <c r="C312" s="303">
        <v>0</v>
      </c>
      <c r="D312" s="303">
        <v>0</v>
      </c>
    </row>
    <row r="313" spans="2:4">
      <c r="B313" s="193"/>
      <c r="C313" s="303">
        <v>0</v>
      </c>
      <c r="D313" s="303">
        <v>0</v>
      </c>
    </row>
    <row r="314" spans="2:4">
      <c r="B314" s="193"/>
      <c r="C314" s="303">
        <v>0</v>
      </c>
      <c r="D314" s="303">
        <v>0</v>
      </c>
    </row>
    <row r="315" spans="2:4">
      <c r="B315" s="193"/>
      <c r="C315" s="303">
        <v>0</v>
      </c>
      <c r="D315" s="303">
        <v>0</v>
      </c>
    </row>
    <row r="316" spans="2:4">
      <c r="B316" s="193"/>
      <c r="C316" s="303">
        <v>0</v>
      </c>
      <c r="D316" s="303">
        <v>0</v>
      </c>
    </row>
    <row r="317" spans="2:4">
      <c r="B317" s="193"/>
      <c r="C317" s="303">
        <v>0</v>
      </c>
      <c r="D317" s="303">
        <v>0</v>
      </c>
    </row>
    <row r="318" spans="2:4">
      <c r="B318" s="193"/>
      <c r="C318" s="303">
        <v>0</v>
      </c>
      <c r="D318" s="303">
        <v>0</v>
      </c>
    </row>
    <row r="319" spans="2:4">
      <c r="B319" s="193"/>
      <c r="C319" s="303">
        <v>0</v>
      </c>
      <c r="D319" s="303">
        <v>0</v>
      </c>
    </row>
    <row r="320" spans="2:4">
      <c r="B320" s="193"/>
      <c r="C320" s="303">
        <v>0</v>
      </c>
      <c r="D320" s="303">
        <v>0</v>
      </c>
    </row>
    <row r="321" spans="2:4">
      <c r="B321" s="193"/>
      <c r="C321" s="303">
        <v>0</v>
      </c>
      <c r="D321" s="303">
        <v>0</v>
      </c>
    </row>
    <row r="322" spans="2:4">
      <c r="B322" s="193"/>
      <c r="C322" s="303">
        <v>0</v>
      </c>
      <c r="D322" s="303">
        <v>0</v>
      </c>
    </row>
    <row r="323" spans="2:4">
      <c r="B323" s="193"/>
      <c r="C323" s="303">
        <v>0</v>
      </c>
      <c r="D323" s="303">
        <v>0</v>
      </c>
    </row>
    <row r="324" spans="2:4">
      <c r="B324" s="193"/>
      <c r="C324" s="303">
        <v>0</v>
      </c>
      <c r="D324" s="303">
        <v>0</v>
      </c>
    </row>
    <row r="325" spans="2:4">
      <c r="B325" s="193"/>
      <c r="C325" s="303">
        <v>0</v>
      </c>
      <c r="D325" s="303">
        <v>0</v>
      </c>
    </row>
    <row r="326" spans="2:4">
      <c r="B326" s="193"/>
      <c r="C326" s="303">
        <v>0</v>
      </c>
      <c r="D326" s="303">
        <v>0</v>
      </c>
    </row>
    <row r="327" spans="2:4">
      <c r="B327" s="193"/>
      <c r="C327" s="303">
        <v>0</v>
      </c>
      <c r="D327" s="303">
        <v>0</v>
      </c>
    </row>
    <row r="328" spans="2:4">
      <c r="B328" s="193"/>
      <c r="C328" s="303">
        <v>0</v>
      </c>
      <c r="D328" s="303">
        <v>0</v>
      </c>
    </row>
    <row r="329" spans="2:4">
      <c r="B329" s="193"/>
      <c r="C329" s="303">
        <v>0</v>
      </c>
      <c r="D329" s="303">
        <v>0</v>
      </c>
    </row>
    <row r="330" spans="2:4">
      <c r="B330" s="193"/>
      <c r="C330" s="303">
        <v>0</v>
      </c>
      <c r="D330" s="303">
        <v>0</v>
      </c>
    </row>
    <row r="331" spans="2:4">
      <c r="B331" s="193"/>
      <c r="C331" s="303">
        <v>0</v>
      </c>
      <c r="D331" s="303">
        <v>0</v>
      </c>
    </row>
    <row r="332" spans="2:4">
      <c r="B332" s="193"/>
      <c r="C332" s="303">
        <v>0</v>
      </c>
      <c r="D332" s="303">
        <v>0</v>
      </c>
    </row>
    <row r="333" spans="2:4">
      <c r="B333" s="193"/>
      <c r="C333" s="303">
        <v>0</v>
      </c>
      <c r="D333" s="303">
        <v>0</v>
      </c>
    </row>
    <row r="334" spans="2:4">
      <c r="B334" s="193"/>
      <c r="C334" s="303">
        <v>0</v>
      </c>
      <c r="D334" s="303">
        <v>0</v>
      </c>
    </row>
    <row r="335" spans="2:4">
      <c r="B335" s="193"/>
      <c r="C335" s="303">
        <v>0</v>
      </c>
      <c r="D335" s="303">
        <v>0</v>
      </c>
    </row>
    <row r="336" spans="2:4">
      <c r="B336" s="193"/>
      <c r="C336" s="303">
        <v>0</v>
      </c>
      <c r="D336" s="303">
        <v>0</v>
      </c>
    </row>
    <row r="337" spans="2:5">
      <c r="B337" s="193"/>
      <c r="C337" s="303">
        <v>0</v>
      </c>
      <c r="D337" s="303">
        <v>0</v>
      </c>
    </row>
    <row r="338" spans="2:5">
      <c r="B338" s="193"/>
      <c r="C338" s="303">
        <v>0</v>
      </c>
      <c r="D338" s="303">
        <v>0</v>
      </c>
    </row>
    <row r="339" spans="2:5">
      <c r="B339" s="193"/>
      <c r="C339" s="303">
        <v>0</v>
      </c>
      <c r="D339" s="303">
        <v>0</v>
      </c>
    </row>
    <row r="340" spans="2:5">
      <c r="B340" s="193"/>
      <c r="C340" s="303">
        <v>0</v>
      </c>
      <c r="D340" s="303">
        <v>0</v>
      </c>
    </row>
    <row r="341" spans="2:5">
      <c r="B341" s="193"/>
      <c r="C341" s="303">
        <v>0</v>
      </c>
      <c r="D341" s="303">
        <v>0</v>
      </c>
    </row>
    <row r="342" spans="2:5">
      <c r="B342" s="193"/>
      <c r="C342" s="303">
        <v>0</v>
      </c>
      <c r="D342" s="303">
        <v>0</v>
      </c>
    </row>
    <row r="343" spans="2:5">
      <c r="B343" s="193"/>
      <c r="C343" s="303">
        <v>0</v>
      </c>
      <c r="D343" s="303">
        <v>0</v>
      </c>
    </row>
    <row r="344" spans="2:5">
      <c r="B344" s="193"/>
      <c r="C344" s="303">
        <v>0</v>
      </c>
      <c r="D344" s="303">
        <v>0</v>
      </c>
    </row>
    <row r="345" spans="2:5">
      <c r="B345" s="193"/>
      <c r="C345" s="303">
        <v>0</v>
      </c>
      <c r="D345" s="303">
        <v>0</v>
      </c>
    </row>
    <row r="346" spans="2:5">
      <c r="B346" s="193"/>
      <c r="C346" s="303">
        <v>0</v>
      </c>
      <c r="D346" s="303">
        <v>0</v>
      </c>
    </row>
    <row r="347" spans="2:5">
      <c r="B347" s="193"/>
      <c r="C347" s="303">
        <v>0</v>
      </c>
      <c r="D347" s="303">
        <v>0</v>
      </c>
    </row>
    <row r="348" spans="2:5">
      <c r="B348" s="193"/>
      <c r="C348" s="303">
        <v>0</v>
      </c>
      <c r="D348" s="303">
        <v>0</v>
      </c>
    </row>
    <row r="349" spans="2:5">
      <c r="B349" s="193"/>
      <c r="C349" s="303">
        <v>0</v>
      </c>
      <c r="D349" s="303">
        <v>0</v>
      </c>
    </row>
    <row r="350" spans="2:5">
      <c r="B350" s="306" t="s">
        <v>105</v>
      </c>
      <c r="C350" s="304">
        <f>SUM(C15:C349)</f>
        <v>1287662.5800000005</v>
      </c>
      <c r="D350" s="304">
        <f>SUM(D15:D349)</f>
        <v>1068205.69</v>
      </c>
    </row>
    <row r="351" spans="2:5">
      <c r="B351" s="892" t="s">
        <v>140</v>
      </c>
      <c r="C351" s="892"/>
      <c r="D351" s="305">
        <f>D13-C350+D350</f>
        <v>0</v>
      </c>
      <c r="E351" s="295"/>
    </row>
    <row r="354" spans="2:5">
      <c r="E354" s="295"/>
    </row>
    <row r="356" spans="2:5">
      <c r="B356" s="859" t="s">
        <v>141</v>
      </c>
      <c r="C356" s="859"/>
      <c r="D356" s="859"/>
    </row>
    <row r="357" spans="2:5">
      <c r="B357" s="860" t="s">
        <v>142</v>
      </c>
      <c r="C357" s="860"/>
      <c r="D357" s="860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90" t="s">
        <v>0</v>
      </c>
      <c r="C3" s="890"/>
      <c r="D3" s="890"/>
    </row>
    <row r="4" spans="1:5" ht="15.75">
      <c r="B4" s="890" t="s">
        <v>1</v>
      </c>
      <c r="C4" s="890"/>
      <c r="D4" s="890"/>
    </row>
    <row r="5" spans="1:5" ht="15.75">
      <c r="B5" s="890" t="s">
        <v>4</v>
      </c>
      <c r="C5" s="890"/>
      <c r="D5" s="890"/>
    </row>
    <row r="8" spans="1:5" ht="50.25" customHeight="1">
      <c r="A8" s="893" t="s">
        <v>135</v>
      </c>
      <c r="B8" s="898"/>
      <c r="C8" s="898"/>
      <c r="D8" s="898"/>
      <c r="E8" s="898"/>
    </row>
    <row r="10" spans="1:5" ht="46.5" customHeight="1">
      <c r="A10" s="899" t="s">
        <v>136</v>
      </c>
      <c r="B10" s="900"/>
      <c r="C10" s="900"/>
      <c r="D10" s="900"/>
      <c r="E10" s="900"/>
    </row>
    <row r="13" spans="1:5">
      <c r="B13" s="891" t="s">
        <v>137</v>
      </c>
      <c r="C13" s="891"/>
      <c r="D13" s="125">
        <v>0</v>
      </c>
    </row>
    <row r="14" spans="1:5">
      <c r="B14" s="126" t="s">
        <v>123</v>
      </c>
      <c r="C14" s="126" t="s">
        <v>138</v>
      </c>
      <c r="D14" s="126" t="s">
        <v>139</v>
      </c>
    </row>
    <row r="15" spans="1:5">
      <c r="B15" s="5"/>
      <c r="C15" s="127">
        <v>0</v>
      </c>
      <c r="D15" s="127">
        <v>0</v>
      </c>
    </row>
    <row r="16" spans="1:5">
      <c r="B16" s="5"/>
      <c r="C16" s="127">
        <v>0</v>
      </c>
      <c r="D16" s="127">
        <v>0</v>
      </c>
    </row>
    <row r="17" spans="2:4">
      <c r="B17" s="5"/>
      <c r="C17" s="127">
        <v>0</v>
      </c>
      <c r="D17" s="127">
        <v>0</v>
      </c>
    </row>
    <row r="18" spans="2:4">
      <c r="B18" s="5"/>
      <c r="C18" s="127">
        <v>0</v>
      </c>
      <c r="D18" s="127">
        <v>0</v>
      </c>
    </row>
    <row r="19" spans="2:4">
      <c r="B19" s="5"/>
      <c r="C19" s="127">
        <v>0</v>
      </c>
      <c r="D19" s="127">
        <v>0</v>
      </c>
    </row>
    <row r="20" spans="2:4">
      <c r="B20" s="5"/>
      <c r="C20" s="127">
        <v>0</v>
      </c>
      <c r="D20" s="127">
        <v>0</v>
      </c>
    </row>
    <row r="21" spans="2:4">
      <c r="B21" s="5"/>
      <c r="C21" s="127">
        <v>0</v>
      </c>
      <c r="D21" s="127">
        <v>0</v>
      </c>
    </row>
    <row r="22" spans="2:4">
      <c r="B22" s="5"/>
      <c r="C22" s="127">
        <v>0</v>
      </c>
      <c r="D22" s="127">
        <v>0</v>
      </c>
    </row>
    <row r="23" spans="2:4">
      <c r="B23" s="5"/>
      <c r="C23" s="127">
        <v>0</v>
      </c>
      <c r="D23" s="127">
        <v>0</v>
      </c>
    </row>
    <row r="24" spans="2:4">
      <c r="B24" s="5"/>
      <c r="C24" s="127">
        <v>0</v>
      </c>
      <c r="D24" s="127">
        <v>0</v>
      </c>
    </row>
    <row r="25" spans="2:4">
      <c r="B25" s="5"/>
      <c r="C25" s="127">
        <v>0</v>
      </c>
      <c r="D25" s="127">
        <v>0</v>
      </c>
    </row>
    <row r="26" spans="2:4">
      <c r="B26" s="5"/>
      <c r="C26" s="127">
        <v>0</v>
      </c>
      <c r="D26" s="127">
        <v>0</v>
      </c>
    </row>
    <row r="27" spans="2:4">
      <c r="B27" s="5"/>
      <c r="C27" s="127">
        <v>0</v>
      </c>
      <c r="D27" s="127">
        <v>0</v>
      </c>
    </row>
    <row r="28" spans="2:4">
      <c r="B28" s="5"/>
      <c r="C28" s="127">
        <v>0</v>
      </c>
      <c r="D28" s="127">
        <v>0</v>
      </c>
    </row>
    <row r="29" spans="2:4">
      <c r="B29" s="5"/>
      <c r="C29" s="127">
        <v>0</v>
      </c>
      <c r="D29" s="127">
        <v>0</v>
      </c>
    </row>
    <row r="30" spans="2:4">
      <c r="B30" s="5"/>
      <c r="C30" s="127">
        <v>0</v>
      </c>
      <c r="D30" s="127">
        <v>0</v>
      </c>
    </row>
    <row r="31" spans="2:4">
      <c r="B31" s="5"/>
      <c r="C31" s="127">
        <v>0</v>
      </c>
      <c r="D31" s="127">
        <v>0</v>
      </c>
    </row>
    <row r="32" spans="2:4">
      <c r="B32" s="5"/>
      <c r="C32" s="127">
        <v>0</v>
      </c>
      <c r="D32" s="127">
        <v>0</v>
      </c>
    </row>
    <row r="33" spans="2:4">
      <c r="B33" s="5"/>
      <c r="C33" s="127">
        <v>0</v>
      </c>
      <c r="D33" s="127">
        <v>0</v>
      </c>
    </row>
    <row r="34" spans="2:4">
      <c r="B34" s="5"/>
      <c r="C34" s="127">
        <v>0</v>
      </c>
      <c r="D34" s="127">
        <v>0</v>
      </c>
    </row>
    <row r="35" spans="2:4">
      <c r="B35" s="5"/>
      <c r="C35" s="127">
        <v>0</v>
      </c>
      <c r="D35" s="127">
        <v>0</v>
      </c>
    </row>
    <row r="36" spans="2:4">
      <c r="B36" s="5"/>
      <c r="C36" s="127">
        <v>0</v>
      </c>
      <c r="D36" s="127">
        <v>0</v>
      </c>
    </row>
    <row r="37" spans="2:4">
      <c r="B37" s="5"/>
      <c r="C37" s="127">
        <v>0</v>
      </c>
      <c r="D37" s="127">
        <v>0</v>
      </c>
    </row>
    <row r="38" spans="2:4">
      <c r="B38" s="5"/>
      <c r="C38" s="127">
        <v>0</v>
      </c>
      <c r="D38" s="127">
        <v>0</v>
      </c>
    </row>
    <row r="39" spans="2:4">
      <c r="B39" s="5"/>
      <c r="C39" s="127">
        <v>0</v>
      </c>
      <c r="D39" s="127">
        <v>0</v>
      </c>
    </row>
    <row r="40" spans="2:4">
      <c r="B40" s="5"/>
      <c r="C40" s="127">
        <v>0</v>
      </c>
      <c r="D40" s="127">
        <v>0</v>
      </c>
    </row>
    <row r="41" spans="2:4">
      <c r="B41" s="5"/>
      <c r="C41" s="127">
        <v>0</v>
      </c>
      <c r="D41" s="127">
        <v>0</v>
      </c>
    </row>
    <row r="42" spans="2:4">
      <c r="B42" s="5"/>
      <c r="C42" s="127">
        <v>0</v>
      </c>
      <c r="D42" s="127">
        <v>0</v>
      </c>
    </row>
    <row r="43" spans="2:4">
      <c r="B43" s="5"/>
      <c r="C43" s="127">
        <v>0</v>
      </c>
      <c r="D43" s="127">
        <v>0</v>
      </c>
    </row>
    <row r="44" spans="2:4">
      <c r="B44" s="5"/>
      <c r="C44" s="127">
        <v>0</v>
      </c>
      <c r="D44" s="127">
        <v>0</v>
      </c>
    </row>
    <row r="45" spans="2:4">
      <c r="B45" s="5"/>
      <c r="C45" s="127">
        <v>0</v>
      </c>
      <c r="D45" s="127">
        <v>0</v>
      </c>
    </row>
    <row r="46" spans="2:4">
      <c r="B46" s="5"/>
      <c r="C46" s="127">
        <v>0</v>
      </c>
      <c r="D46" s="127">
        <v>0</v>
      </c>
    </row>
    <row r="47" spans="2:4">
      <c r="B47" s="5"/>
      <c r="C47" s="127">
        <v>0</v>
      </c>
      <c r="D47" s="127">
        <v>0</v>
      </c>
    </row>
    <row r="48" spans="2:4">
      <c r="B48" s="5"/>
      <c r="C48" s="127">
        <v>0</v>
      </c>
      <c r="D48" s="127">
        <v>0</v>
      </c>
    </row>
    <row r="49" spans="2:4">
      <c r="B49" s="5"/>
      <c r="C49" s="127">
        <v>0</v>
      </c>
      <c r="D49" s="127">
        <v>0</v>
      </c>
    </row>
    <row r="50" spans="2:4">
      <c r="B50" s="5"/>
      <c r="C50" s="127">
        <v>0</v>
      </c>
      <c r="D50" s="127">
        <v>0</v>
      </c>
    </row>
    <row r="51" spans="2:4">
      <c r="B51" s="5"/>
      <c r="C51" s="127">
        <v>0</v>
      </c>
      <c r="D51" s="127">
        <v>0</v>
      </c>
    </row>
    <row r="52" spans="2:4">
      <c r="B52" s="5"/>
      <c r="C52" s="127">
        <v>0</v>
      </c>
      <c r="D52" s="127">
        <v>0</v>
      </c>
    </row>
    <row r="53" spans="2:4">
      <c r="B53" s="5"/>
      <c r="C53" s="127">
        <v>0</v>
      </c>
      <c r="D53" s="127">
        <v>0</v>
      </c>
    </row>
    <row r="54" spans="2:4">
      <c r="B54" s="5"/>
      <c r="C54" s="127">
        <v>0</v>
      </c>
      <c r="D54" s="127">
        <v>0</v>
      </c>
    </row>
    <row r="55" spans="2:4">
      <c r="B55" s="5"/>
      <c r="C55" s="127">
        <v>0</v>
      </c>
      <c r="D55" s="127">
        <v>0</v>
      </c>
    </row>
    <row r="56" spans="2:4">
      <c r="B56" s="5"/>
      <c r="C56" s="127">
        <v>0</v>
      </c>
      <c r="D56" s="127">
        <v>0</v>
      </c>
    </row>
    <row r="57" spans="2:4">
      <c r="B57" s="5"/>
      <c r="C57" s="127">
        <v>0</v>
      </c>
      <c r="D57" s="127">
        <v>0</v>
      </c>
    </row>
    <row r="58" spans="2:4">
      <c r="B58" s="5"/>
      <c r="C58" s="127">
        <v>0</v>
      </c>
      <c r="D58" s="127">
        <v>0</v>
      </c>
    </row>
    <row r="59" spans="2:4">
      <c r="B59" s="5"/>
      <c r="C59" s="127">
        <v>0</v>
      </c>
      <c r="D59" s="127">
        <v>0</v>
      </c>
    </row>
    <row r="60" spans="2:4">
      <c r="B60" s="5"/>
      <c r="C60" s="127">
        <v>0</v>
      </c>
      <c r="D60" s="127">
        <v>0</v>
      </c>
    </row>
    <row r="61" spans="2:4">
      <c r="B61" s="5"/>
      <c r="C61" s="127">
        <v>0</v>
      </c>
      <c r="D61" s="127">
        <v>0</v>
      </c>
    </row>
    <row r="62" spans="2:4">
      <c r="B62" s="5"/>
      <c r="C62" s="127">
        <v>0</v>
      </c>
      <c r="D62" s="127">
        <v>0</v>
      </c>
    </row>
    <row r="63" spans="2:4">
      <c r="B63" s="5"/>
      <c r="C63" s="127">
        <v>0</v>
      </c>
      <c r="D63" s="127">
        <v>0</v>
      </c>
    </row>
    <row r="64" spans="2:4">
      <c r="B64" s="5"/>
      <c r="C64" s="127">
        <v>0</v>
      </c>
      <c r="D64" s="127">
        <v>0</v>
      </c>
    </row>
    <row r="65" spans="2:4">
      <c r="B65" s="5"/>
      <c r="C65" s="127">
        <v>0</v>
      </c>
      <c r="D65" s="127">
        <v>0</v>
      </c>
    </row>
    <row r="66" spans="2:4">
      <c r="B66" s="5"/>
      <c r="C66" s="127">
        <v>0</v>
      </c>
      <c r="D66" s="127">
        <v>0</v>
      </c>
    </row>
    <row r="67" spans="2:4">
      <c r="B67" s="5"/>
      <c r="C67" s="127">
        <v>0</v>
      </c>
      <c r="D67" s="127">
        <v>0</v>
      </c>
    </row>
    <row r="68" spans="2:4">
      <c r="B68" s="5"/>
      <c r="C68" s="127">
        <v>0</v>
      </c>
      <c r="D68" s="127">
        <v>0</v>
      </c>
    </row>
    <row r="69" spans="2:4">
      <c r="B69" s="5"/>
      <c r="C69" s="127">
        <v>0</v>
      </c>
      <c r="D69" s="127">
        <v>0</v>
      </c>
    </row>
    <row r="70" spans="2:4">
      <c r="B70" s="5"/>
      <c r="C70" s="127">
        <v>0</v>
      </c>
      <c r="D70" s="127">
        <v>0</v>
      </c>
    </row>
    <row r="71" spans="2:4">
      <c r="B71" s="5"/>
      <c r="C71" s="127">
        <v>0</v>
      </c>
      <c r="D71" s="127">
        <v>0</v>
      </c>
    </row>
    <row r="72" spans="2:4">
      <c r="B72" s="5"/>
      <c r="C72" s="127">
        <v>0</v>
      </c>
      <c r="D72" s="127">
        <v>0</v>
      </c>
    </row>
    <row r="73" spans="2:4">
      <c r="B73" s="5"/>
      <c r="C73" s="127">
        <v>0</v>
      </c>
      <c r="D73" s="127">
        <v>0</v>
      </c>
    </row>
    <row r="74" spans="2:4">
      <c r="B74" s="5"/>
      <c r="C74" s="127">
        <v>0</v>
      </c>
      <c r="D74" s="127">
        <v>0</v>
      </c>
    </row>
    <row r="75" spans="2:4">
      <c r="B75" s="5"/>
      <c r="C75" s="127">
        <v>0</v>
      </c>
      <c r="D75" s="127">
        <v>0</v>
      </c>
    </row>
    <row r="76" spans="2:4">
      <c r="B76" s="5"/>
      <c r="C76" s="127">
        <v>0</v>
      </c>
      <c r="D76" s="127">
        <v>0</v>
      </c>
    </row>
    <row r="77" spans="2:4">
      <c r="B77" s="5"/>
      <c r="C77" s="127">
        <v>0</v>
      </c>
      <c r="D77" s="127">
        <v>0</v>
      </c>
    </row>
    <row r="78" spans="2:4">
      <c r="B78" s="5"/>
      <c r="C78" s="127">
        <v>0</v>
      </c>
      <c r="D78" s="127">
        <v>0</v>
      </c>
    </row>
    <row r="79" spans="2:4">
      <c r="B79" s="5"/>
      <c r="C79" s="127">
        <v>0</v>
      </c>
      <c r="D79" s="127">
        <v>0</v>
      </c>
    </row>
    <row r="80" spans="2:4">
      <c r="B80" s="5"/>
      <c r="C80" s="127">
        <v>0</v>
      </c>
      <c r="D80" s="127">
        <v>0</v>
      </c>
    </row>
    <row r="81" spans="2:4">
      <c r="B81" s="5"/>
      <c r="C81" s="127">
        <v>0</v>
      </c>
      <c r="D81" s="127">
        <v>0</v>
      </c>
    </row>
    <row r="82" spans="2:4">
      <c r="B82" s="5"/>
      <c r="C82" s="127">
        <v>0</v>
      </c>
      <c r="D82" s="127">
        <v>0</v>
      </c>
    </row>
    <row r="83" spans="2:4">
      <c r="B83" s="5"/>
      <c r="C83" s="127">
        <v>0</v>
      </c>
      <c r="D83" s="127">
        <v>0</v>
      </c>
    </row>
    <row r="84" spans="2:4">
      <c r="B84" s="5"/>
      <c r="C84" s="127">
        <v>0</v>
      </c>
      <c r="D84" s="127">
        <v>0</v>
      </c>
    </row>
    <row r="85" spans="2:4">
      <c r="B85" s="5"/>
      <c r="C85" s="127">
        <v>0</v>
      </c>
      <c r="D85" s="127">
        <v>0</v>
      </c>
    </row>
    <row r="86" spans="2:4">
      <c r="B86" s="5"/>
      <c r="C86" s="127">
        <v>0</v>
      </c>
      <c r="D86" s="127">
        <v>0</v>
      </c>
    </row>
    <row r="87" spans="2:4">
      <c r="B87" s="5"/>
      <c r="C87" s="127">
        <v>0</v>
      </c>
      <c r="D87" s="127">
        <v>0</v>
      </c>
    </row>
    <row r="88" spans="2:4">
      <c r="B88" s="5"/>
      <c r="C88" s="127">
        <v>0</v>
      </c>
      <c r="D88" s="127">
        <v>0</v>
      </c>
    </row>
    <row r="89" spans="2:4">
      <c r="B89" s="5"/>
      <c r="C89" s="127">
        <v>0</v>
      </c>
      <c r="D89" s="127">
        <v>0</v>
      </c>
    </row>
    <row r="90" spans="2:4">
      <c r="B90" s="5"/>
      <c r="C90" s="127">
        <v>0</v>
      </c>
      <c r="D90" s="127">
        <v>0</v>
      </c>
    </row>
    <row r="91" spans="2:4">
      <c r="B91" s="5"/>
      <c r="C91" s="127">
        <v>0</v>
      </c>
      <c r="D91" s="127">
        <v>0</v>
      </c>
    </row>
    <row r="92" spans="2:4">
      <c r="B92" s="5"/>
      <c r="C92" s="127">
        <v>0</v>
      </c>
      <c r="D92" s="127">
        <v>0</v>
      </c>
    </row>
    <row r="93" spans="2:4">
      <c r="B93" s="5"/>
      <c r="C93" s="127">
        <v>0</v>
      </c>
      <c r="D93" s="127">
        <v>0</v>
      </c>
    </row>
    <row r="94" spans="2:4">
      <c r="B94" s="5"/>
      <c r="C94" s="127">
        <v>0</v>
      </c>
      <c r="D94" s="127">
        <v>0</v>
      </c>
    </row>
    <row r="95" spans="2:4">
      <c r="B95" s="5"/>
      <c r="C95" s="127">
        <v>0</v>
      </c>
      <c r="D95" s="127">
        <v>0</v>
      </c>
    </row>
    <row r="96" spans="2:4">
      <c r="B96" s="5"/>
      <c r="C96" s="127">
        <v>0</v>
      </c>
      <c r="D96" s="127">
        <v>0</v>
      </c>
    </row>
    <row r="97" spans="2:4">
      <c r="B97" s="5"/>
      <c r="C97" s="127">
        <v>0</v>
      </c>
      <c r="D97" s="127">
        <v>0</v>
      </c>
    </row>
    <row r="98" spans="2:4">
      <c r="B98" s="5"/>
      <c r="C98" s="127">
        <v>0</v>
      </c>
      <c r="D98" s="127">
        <v>0</v>
      </c>
    </row>
    <row r="99" spans="2:4">
      <c r="B99" s="5"/>
      <c r="C99" s="127">
        <v>0</v>
      </c>
      <c r="D99" s="127">
        <v>0</v>
      </c>
    </row>
    <row r="100" spans="2:4">
      <c r="B100" s="5"/>
      <c r="C100" s="127">
        <v>0</v>
      </c>
      <c r="D100" s="127">
        <v>0</v>
      </c>
    </row>
    <row r="101" spans="2:4">
      <c r="B101" s="5"/>
      <c r="C101" s="127">
        <v>0</v>
      </c>
      <c r="D101" s="127">
        <v>0</v>
      </c>
    </row>
    <row r="102" spans="2:4">
      <c r="B102" s="5"/>
      <c r="C102" s="127">
        <v>0</v>
      </c>
      <c r="D102" s="127">
        <v>0</v>
      </c>
    </row>
    <row r="103" spans="2:4">
      <c r="B103" s="5"/>
      <c r="C103" s="127">
        <v>0</v>
      </c>
      <c r="D103" s="127">
        <v>0</v>
      </c>
    </row>
    <row r="104" spans="2:4">
      <c r="B104" s="5"/>
      <c r="C104" s="127">
        <v>0</v>
      </c>
      <c r="D104" s="127">
        <v>0</v>
      </c>
    </row>
    <row r="105" spans="2:4">
      <c r="B105" s="5"/>
      <c r="C105" s="127">
        <v>0</v>
      </c>
      <c r="D105" s="127">
        <v>0</v>
      </c>
    </row>
    <row r="106" spans="2:4">
      <c r="B106" s="5"/>
      <c r="C106" s="127">
        <v>0</v>
      </c>
      <c r="D106" s="127">
        <v>0</v>
      </c>
    </row>
    <row r="107" spans="2:4">
      <c r="B107" s="5"/>
      <c r="C107" s="127">
        <v>0</v>
      </c>
      <c r="D107" s="127">
        <v>0</v>
      </c>
    </row>
    <row r="108" spans="2:4">
      <c r="B108" s="5"/>
      <c r="C108" s="127">
        <v>0</v>
      </c>
      <c r="D108" s="127">
        <v>0</v>
      </c>
    </row>
    <row r="109" spans="2:4">
      <c r="B109" s="5"/>
      <c r="C109" s="127">
        <v>0</v>
      </c>
      <c r="D109" s="127">
        <v>0</v>
      </c>
    </row>
    <row r="110" spans="2:4">
      <c r="B110" s="5"/>
      <c r="C110" s="127">
        <v>0</v>
      </c>
      <c r="D110" s="127">
        <v>0</v>
      </c>
    </row>
    <row r="111" spans="2:4">
      <c r="B111" s="5"/>
      <c r="C111" s="127">
        <v>0</v>
      </c>
      <c r="D111" s="127">
        <v>0</v>
      </c>
    </row>
    <row r="112" spans="2:4">
      <c r="B112" s="5"/>
      <c r="C112" s="127">
        <v>0</v>
      </c>
      <c r="D112" s="127">
        <v>0</v>
      </c>
    </row>
    <row r="113" spans="2:4">
      <c r="B113" s="5"/>
      <c r="C113" s="127">
        <v>0</v>
      </c>
      <c r="D113" s="127">
        <v>0</v>
      </c>
    </row>
    <row r="114" spans="2:4">
      <c r="B114" s="5"/>
      <c r="C114" s="127">
        <v>0</v>
      </c>
      <c r="D114" s="127">
        <v>0</v>
      </c>
    </row>
    <row r="115" spans="2:4">
      <c r="B115" s="5"/>
      <c r="C115" s="127">
        <v>0</v>
      </c>
      <c r="D115" s="127">
        <v>0</v>
      </c>
    </row>
    <row r="116" spans="2:4">
      <c r="B116" s="5"/>
      <c r="C116" s="127">
        <v>0</v>
      </c>
      <c r="D116" s="127">
        <v>0</v>
      </c>
    </row>
    <row r="117" spans="2:4">
      <c r="B117" s="5"/>
      <c r="C117" s="127">
        <v>0</v>
      </c>
      <c r="D117" s="127">
        <v>0</v>
      </c>
    </row>
    <row r="118" spans="2:4">
      <c r="B118" s="5"/>
      <c r="C118" s="127">
        <v>0</v>
      </c>
      <c r="D118" s="127">
        <v>0</v>
      </c>
    </row>
    <row r="119" spans="2:4">
      <c r="B119" s="5"/>
      <c r="C119" s="127">
        <v>0</v>
      </c>
      <c r="D119" s="127">
        <v>0</v>
      </c>
    </row>
    <row r="120" spans="2:4">
      <c r="B120" s="5"/>
      <c r="C120" s="127">
        <v>0</v>
      </c>
      <c r="D120" s="127">
        <v>0</v>
      </c>
    </row>
    <row r="121" spans="2:4">
      <c r="B121" s="5"/>
      <c r="C121" s="127">
        <v>0</v>
      </c>
      <c r="D121" s="127">
        <v>0</v>
      </c>
    </row>
    <row r="122" spans="2:4">
      <c r="B122" s="5"/>
      <c r="C122" s="127">
        <v>0</v>
      </c>
      <c r="D122" s="127">
        <v>0</v>
      </c>
    </row>
    <row r="123" spans="2:4">
      <c r="B123" s="5"/>
      <c r="C123" s="127">
        <v>0</v>
      </c>
      <c r="D123" s="127">
        <v>0</v>
      </c>
    </row>
    <row r="124" spans="2:4">
      <c r="B124" s="5"/>
      <c r="C124" s="127">
        <v>0</v>
      </c>
      <c r="D124" s="127">
        <v>0</v>
      </c>
    </row>
    <row r="125" spans="2:4">
      <c r="B125" s="5"/>
      <c r="C125" s="127">
        <v>0</v>
      </c>
      <c r="D125" s="127">
        <v>0</v>
      </c>
    </row>
    <row r="126" spans="2:4">
      <c r="B126" s="5"/>
      <c r="C126" s="127">
        <v>0</v>
      </c>
      <c r="D126" s="127">
        <v>0</v>
      </c>
    </row>
    <row r="127" spans="2:4">
      <c r="B127" s="5"/>
      <c r="C127" s="127">
        <v>0</v>
      </c>
      <c r="D127" s="127">
        <v>0</v>
      </c>
    </row>
    <row r="128" spans="2:4">
      <c r="B128" s="5"/>
      <c r="C128" s="127">
        <v>0</v>
      </c>
      <c r="D128" s="127">
        <v>0</v>
      </c>
    </row>
    <row r="129" spans="2:4">
      <c r="B129" s="5"/>
      <c r="C129" s="127">
        <v>0</v>
      </c>
      <c r="D129" s="127">
        <v>0</v>
      </c>
    </row>
    <row r="130" spans="2:4">
      <c r="B130" s="5"/>
      <c r="C130" s="127">
        <v>0</v>
      </c>
      <c r="D130" s="127">
        <v>0</v>
      </c>
    </row>
    <row r="131" spans="2:4">
      <c r="B131" s="5"/>
      <c r="C131" s="127">
        <v>0</v>
      </c>
      <c r="D131" s="127">
        <v>0</v>
      </c>
    </row>
    <row r="132" spans="2:4">
      <c r="B132" s="5"/>
      <c r="C132" s="127">
        <v>0</v>
      </c>
      <c r="D132" s="127">
        <v>0</v>
      </c>
    </row>
    <row r="133" spans="2:4">
      <c r="B133" s="5"/>
      <c r="C133" s="127">
        <v>0</v>
      </c>
      <c r="D133" s="127">
        <v>0</v>
      </c>
    </row>
    <row r="134" spans="2:4">
      <c r="B134" s="5"/>
      <c r="C134" s="127">
        <v>0</v>
      </c>
      <c r="D134" s="127">
        <v>0</v>
      </c>
    </row>
    <row r="135" spans="2:4">
      <c r="B135" s="5"/>
      <c r="C135" s="127">
        <v>0</v>
      </c>
      <c r="D135" s="127">
        <v>0</v>
      </c>
    </row>
    <row r="136" spans="2:4">
      <c r="B136" s="5"/>
      <c r="C136" s="127">
        <v>0</v>
      </c>
      <c r="D136" s="127">
        <v>0</v>
      </c>
    </row>
    <row r="137" spans="2:4">
      <c r="B137" s="5"/>
      <c r="C137" s="127">
        <v>0</v>
      </c>
      <c r="D137" s="127">
        <v>0</v>
      </c>
    </row>
    <row r="138" spans="2:4">
      <c r="B138" s="5"/>
      <c r="C138" s="127">
        <v>0</v>
      </c>
      <c r="D138" s="127">
        <v>0</v>
      </c>
    </row>
    <row r="139" spans="2:4">
      <c r="B139" s="5"/>
      <c r="C139" s="127">
        <v>0</v>
      </c>
      <c r="D139" s="127">
        <v>0</v>
      </c>
    </row>
    <row r="140" spans="2:4">
      <c r="B140" s="5"/>
      <c r="C140" s="127">
        <v>0</v>
      </c>
      <c r="D140" s="127">
        <v>0</v>
      </c>
    </row>
    <row r="141" spans="2:4">
      <c r="B141" s="5"/>
      <c r="C141" s="127">
        <v>0</v>
      </c>
      <c r="D141" s="127">
        <v>0</v>
      </c>
    </row>
    <row r="142" spans="2:4">
      <c r="B142" s="5"/>
      <c r="C142" s="127">
        <v>0</v>
      </c>
      <c r="D142" s="127">
        <v>0</v>
      </c>
    </row>
    <row r="143" spans="2:4">
      <c r="B143" s="5"/>
      <c r="C143" s="127">
        <v>0</v>
      </c>
      <c r="D143" s="127">
        <v>0</v>
      </c>
    </row>
    <row r="144" spans="2:4">
      <c r="B144" s="5"/>
      <c r="C144" s="127">
        <v>0</v>
      </c>
      <c r="D144" s="127">
        <v>0</v>
      </c>
    </row>
    <row r="145" spans="2:4">
      <c r="B145" s="5"/>
      <c r="C145" s="127">
        <v>0</v>
      </c>
      <c r="D145" s="127">
        <v>0</v>
      </c>
    </row>
    <row r="146" spans="2:4">
      <c r="B146" s="5"/>
      <c r="C146" s="127">
        <v>0</v>
      </c>
      <c r="D146" s="127">
        <v>0</v>
      </c>
    </row>
    <row r="147" spans="2:4">
      <c r="B147" s="5"/>
      <c r="C147" s="127">
        <v>0</v>
      </c>
      <c r="D147" s="127">
        <v>0</v>
      </c>
    </row>
    <row r="148" spans="2:4">
      <c r="B148" s="5"/>
      <c r="C148" s="127">
        <v>0</v>
      </c>
      <c r="D148" s="127">
        <v>0</v>
      </c>
    </row>
    <row r="149" spans="2:4">
      <c r="B149" s="5"/>
      <c r="C149" s="127">
        <v>0</v>
      </c>
      <c r="D149" s="127">
        <v>0</v>
      </c>
    </row>
    <row r="150" spans="2:4">
      <c r="B150" s="5"/>
      <c r="C150" s="127">
        <v>0</v>
      </c>
      <c r="D150" s="127">
        <v>0</v>
      </c>
    </row>
    <row r="151" spans="2:4">
      <c r="B151" s="5"/>
      <c r="C151" s="127">
        <v>0</v>
      </c>
      <c r="D151" s="127">
        <v>0</v>
      </c>
    </row>
    <row r="152" spans="2:4">
      <c r="B152" s="5"/>
      <c r="C152" s="127">
        <v>0</v>
      </c>
      <c r="D152" s="127">
        <v>0</v>
      </c>
    </row>
    <row r="153" spans="2:4">
      <c r="B153" s="5"/>
      <c r="C153" s="127">
        <v>0</v>
      </c>
      <c r="D153" s="127">
        <v>0</v>
      </c>
    </row>
    <row r="154" spans="2:4">
      <c r="B154" s="5"/>
      <c r="C154" s="127">
        <v>0</v>
      </c>
      <c r="D154" s="127">
        <v>0</v>
      </c>
    </row>
    <row r="155" spans="2:4">
      <c r="B155" s="5"/>
      <c r="C155" s="127">
        <v>0</v>
      </c>
      <c r="D155" s="127">
        <v>0</v>
      </c>
    </row>
    <row r="156" spans="2:4">
      <c r="B156" s="5"/>
      <c r="C156" s="127">
        <v>0</v>
      </c>
      <c r="D156" s="127">
        <v>0</v>
      </c>
    </row>
    <row r="157" spans="2:4">
      <c r="B157" s="5"/>
      <c r="C157" s="127">
        <v>0</v>
      </c>
      <c r="D157" s="127">
        <v>0</v>
      </c>
    </row>
    <row r="158" spans="2:4">
      <c r="B158" s="5"/>
      <c r="C158" s="127">
        <v>0</v>
      </c>
      <c r="D158" s="127">
        <v>0</v>
      </c>
    </row>
    <row r="159" spans="2:4">
      <c r="B159" s="5"/>
      <c r="C159" s="127">
        <v>0</v>
      </c>
      <c r="D159" s="127">
        <v>0</v>
      </c>
    </row>
    <row r="160" spans="2:4">
      <c r="B160" s="5"/>
      <c r="C160" s="127">
        <v>0</v>
      </c>
      <c r="D160" s="127">
        <v>0</v>
      </c>
    </row>
    <row r="161" spans="2:4">
      <c r="B161" s="5"/>
      <c r="C161" s="127">
        <v>0</v>
      </c>
      <c r="D161" s="127">
        <v>0</v>
      </c>
    </row>
    <row r="162" spans="2:4">
      <c r="B162" s="5"/>
      <c r="C162" s="127">
        <v>0</v>
      </c>
      <c r="D162" s="127">
        <v>0</v>
      </c>
    </row>
    <row r="163" spans="2:4">
      <c r="B163" s="5"/>
      <c r="C163" s="127">
        <v>0</v>
      </c>
      <c r="D163" s="127">
        <v>0</v>
      </c>
    </row>
    <row r="164" spans="2:4">
      <c r="B164" s="5"/>
      <c r="C164" s="127">
        <v>0</v>
      </c>
      <c r="D164" s="127">
        <v>0</v>
      </c>
    </row>
    <row r="165" spans="2:4">
      <c r="B165" s="5"/>
      <c r="C165" s="127">
        <v>0</v>
      </c>
      <c r="D165" s="127">
        <v>0</v>
      </c>
    </row>
    <row r="166" spans="2:4">
      <c r="B166" s="5"/>
      <c r="C166" s="127">
        <v>0</v>
      </c>
      <c r="D166" s="127">
        <v>0</v>
      </c>
    </row>
    <row r="167" spans="2:4">
      <c r="B167" s="5"/>
      <c r="C167" s="127">
        <v>0</v>
      </c>
      <c r="D167" s="127">
        <v>0</v>
      </c>
    </row>
    <row r="168" spans="2:4">
      <c r="B168" s="5"/>
      <c r="C168" s="127">
        <v>0</v>
      </c>
      <c r="D168" s="127">
        <v>0</v>
      </c>
    </row>
    <row r="169" spans="2:4">
      <c r="B169" s="5"/>
      <c r="C169" s="127">
        <v>0</v>
      </c>
      <c r="D169" s="127">
        <v>0</v>
      </c>
    </row>
    <row r="170" spans="2:4">
      <c r="B170" s="5"/>
      <c r="C170" s="127">
        <v>0</v>
      </c>
      <c r="D170" s="127">
        <v>0</v>
      </c>
    </row>
    <row r="171" spans="2:4">
      <c r="B171" s="5"/>
      <c r="C171" s="127">
        <v>0</v>
      </c>
      <c r="D171" s="127">
        <v>0</v>
      </c>
    </row>
    <row r="172" spans="2:4">
      <c r="B172" s="5"/>
      <c r="C172" s="127">
        <v>0</v>
      </c>
      <c r="D172" s="127">
        <v>0</v>
      </c>
    </row>
    <row r="173" spans="2:4">
      <c r="B173" s="5"/>
      <c r="C173" s="127">
        <v>0</v>
      </c>
      <c r="D173" s="127">
        <v>0</v>
      </c>
    </row>
    <row r="174" spans="2:4">
      <c r="B174" s="5"/>
      <c r="C174" s="127">
        <v>0</v>
      </c>
      <c r="D174" s="127">
        <v>0</v>
      </c>
    </row>
    <row r="175" spans="2:4">
      <c r="B175" s="5"/>
      <c r="C175" s="127">
        <v>0</v>
      </c>
      <c r="D175" s="127">
        <v>0</v>
      </c>
    </row>
    <row r="176" spans="2:4">
      <c r="B176" s="5"/>
      <c r="C176" s="127">
        <v>0</v>
      </c>
      <c r="D176" s="127">
        <v>0</v>
      </c>
    </row>
    <row r="177" spans="2:4">
      <c r="B177" s="5"/>
      <c r="C177" s="127">
        <v>0</v>
      </c>
      <c r="D177" s="127">
        <v>0</v>
      </c>
    </row>
    <row r="178" spans="2:4">
      <c r="B178" s="5"/>
      <c r="C178" s="127">
        <v>0</v>
      </c>
      <c r="D178" s="127">
        <v>0</v>
      </c>
    </row>
    <row r="179" spans="2:4">
      <c r="B179" s="5"/>
      <c r="C179" s="127">
        <v>0</v>
      </c>
      <c r="D179" s="127">
        <v>0</v>
      </c>
    </row>
    <row r="180" spans="2:4">
      <c r="B180" s="5"/>
      <c r="C180" s="127">
        <v>0</v>
      </c>
      <c r="D180" s="127">
        <v>0</v>
      </c>
    </row>
    <row r="181" spans="2:4">
      <c r="B181" s="5"/>
      <c r="C181" s="127">
        <v>0</v>
      </c>
      <c r="D181" s="127">
        <v>0</v>
      </c>
    </row>
    <row r="182" spans="2:4">
      <c r="B182" s="5"/>
      <c r="C182" s="127">
        <v>0</v>
      </c>
      <c r="D182" s="127">
        <v>0</v>
      </c>
    </row>
    <row r="183" spans="2:4">
      <c r="B183" s="5"/>
      <c r="C183" s="127">
        <v>0</v>
      </c>
      <c r="D183" s="127">
        <v>0</v>
      </c>
    </row>
    <row r="184" spans="2:4">
      <c r="B184" s="5"/>
      <c r="C184" s="127">
        <v>0</v>
      </c>
      <c r="D184" s="127">
        <v>0</v>
      </c>
    </row>
    <row r="185" spans="2:4">
      <c r="B185" s="5"/>
      <c r="C185" s="127">
        <v>0</v>
      </c>
      <c r="D185" s="127">
        <v>0</v>
      </c>
    </row>
    <row r="186" spans="2:4">
      <c r="B186" s="5"/>
      <c r="C186" s="127">
        <v>0</v>
      </c>
      <c r="D186" s="127">
        <v>0</v>
      </c>
    </row>
    <row r="187" spans="2:4">
      <c r="B187" s="5"/>
      <c r="C187" s="127">
        <v>0</v>
      </c>
      <c r="D187" s="127">
        <v>0</v>
      </c>
    </row>
    <row r="188" spans="2:4">
      <c r="B188" s="5"/>
      <c r="C188" s="127">
        <v>0</v>
      </c>
      <c r="D188" s="127">
        <v>0</v>
      </c>
    </row>
    <row r="189" spans="2:4">
      <c r="B189" s="5"/>
      <c r="C189" s="127">
        <v>0</v>
      </c>
      <c r="D189" s="127">
        <v>0</v>
      </c>
    </row>
    <row r="190" spans="2:4">
      <c r="B190" s="5"/>
      <c r="C190" s="127">
        <v>0</v>
      </c>
      <c r="D190" s="127">
        <v>0</v>
      </c>
    </row>
    <row r="191" spans="2:4">
      <c r="B191" s="5"/>
      <c r="C191" s="127">
        <v>0</v>
      </c>
      <c r="D191" s="127">
        <v>0</v>
      </c>
    </row>
    <row r="192" spans="2:4">
      <c r="B192" s="5"/>
      <c r="C192" s="127">
        <v>0</v>
      </c>
      <c r="D192" s="127">
        <v>0</v>
      </c>
    </row>
    <row r="193" spans="2:4">
      <c r="B193" s="5"/>
      <c r="C193" s="127">
        <v>0</v>
      </c>
      <c r="D193" s="127">
        <v>0</v>
      </c>
    </row>
    <row r="194" spans="2:4">
      <c r="B194" s="5"/>
      <c r="C194" s="127">
        <v>0</v>
      </c>
      <c r="D194" s="127">
        <v>0</v>
      </c>
    </row>
    <row r="195" spans="2:4">
      <c r="B195" s="5"/>
      <c r="C195" s="127">
        <v>0</v>
      </c>
      <c r="D195" s="127">
        <v>0</v>
      </c>
    </row>
    <row r="196" spans="2:4">
      <c r="B196" s="5"/>
      <c r="C196" s="127">
        <v>0</v>
      </c>
      <c r="D196" s="127">
        <v>0</v>
      </c>
    </row>
    <row r="197" spans="2:4">
      <c r="B197" s="5"/>
      <c r="C197" s="127">
        <v>0</v>
      </c>
      <c r="D197" s="127">
        <v>0</v>
      </c>
    </row>
    <row r="198" spans="2:4">
      <c r="B198" s="5"/>
      <c r="C198" s="127">
        <v>0</v>
      </c>
      <c r="D198" s="127">
        <v>0</v>
      </c>
    </row>
    <row r="199" spans="2:4">
      <c r="B199" s="5"/>
      <c r="C199" s="127">
        <v>0</v>
      </c>
      <c r="D199" s="127">
        <v>0</v>
      </c>
    </row>
    <row r="200" spans="2:4">
      <c r="B200" s="5"/>
      <c r="C200" s="127">
        <v>0</v>
      </c>
      <c r="D200" s="127">
        <v>0</v>
      </c>
    </row>
    <row r="201" spans="2:4">
      <c r="B201" s="5"/>
      <c r="C201" s="127">
        <v>0</v>
      </c>
      <c r="D201" s="127">
        <v>0</v>
      </c>
    </row>
    <row r="202" spans="2:4">
      <c r="B202" s="5"/>
      <c r="C202" s="127">
        <v>0</v>
      </c>
      <c r="D202" s="127">
        <v>0</v>
      </c>
    </row>
    <row r="203" spans="2:4">
      <c r="B203" s="5"/>
      <c r="C203" s="127">
        <v>0</v>
      </c>
      <c r="D203" s="127">
        <v>0</v>
      </c>
    </row>
    <row r="204" spans="2:4">
      <c r="B204" s="5"/>
      <c r="C204" s="127">
        <v>0</v>
      </c>
      <c r="D204" s="127">
        <v>0</v>
      </c>
    </row>
    <row r="205" spans="2:4">
      <c r="B205" s="5"/>
      <c r="C205" s="127">
        <v>0</v>
      </c>
      <c r="D205" s="127">
        <v>0</v>
      </c>
    </row>
    <row r="206" spans="2:4">
      <c r="B206" s="5"/>
      <c r="C206" s="127">
        <v>0</v>
      </c>
      <c r="D206" s="127">
        <v>0</v>
      </c>
    </row>
    <row r="207" spans="2:4">
      <c r="B207" s="5"/>
      <c r="C207" s="127">
        <v>0</v>
      </c>
      <c r="D207" s="127">
        <v>0</v>
      </c>
    </row>
    <row r="208" spans="2:4">
      <c r="B208" s="5"/>
      <c r="C208" s="127">
        <v>0</v>
      </c>
      <c r="D208" s="127">
        <v>0</v>
      </c>
    </row>
    <row r="209" spans="2:4">
      <c r="B209" s="5"/>
      <c r="C209" s="127">
        <v>0</v>
      </c>
      <c r="D209" s="127">
        <v>0</v>
      </c>
    </row>
    <row r="210" spans="2:4">
      <c r="B210" s="5"/>
      <c r="C210" s="127">
        <v>0</v>
      </c>
      <c r="D210" s="127">
        <v>0</v>
      </c>
    </row>
    <row r="211" spans="2:4">
      <c r="B211" s="5"/>
      <c r="C211" s="127">
        <v>0</v>
      </c>
      <c r="D211" s="127">
        <v>0</v>
      </c>
    </row>
    <row r="212" spans="2:4">
      <c r="B212" s="5"/>
      <c r="C212" s="127">
        <v>0</v>
      </c>
      <c r="D212" s="127">
        <v>0</v>
      </c>
    </row>
    <row r="213" spans="2:4">
      <c r="B213" s="5"/>
      <c r="C213" s="127">
        <v>0</v>
      </c>
      <c r="D213" s="127">
        <v>0</v>
      </c>
    </row>
    <row r="214" spans="2:4">
      <c r="B214" s="5"/>
      <c r="C214" s="127">
        <v>0</v>
      </c>
      <c r="D214" s="127">
        <v>0</v>
      </c>
    </row>
    <row r="215" spans="2:4">
      <c r="B215" s="5"/>
      <c r="C215" s="127">
        <v>0</v>
      </c>
      <c r="D215" s="127">
        <v>0</v>
      </c>
    </row>
    <row r="216" spans="2:4">
      <c r="B216" s="5"/>
      <c r="C216" s="127">
        <v>0</v>
      </c>
      <c r="D216" s="127">
        <v>0</v>
      </c>
    </row>
    <row r="217" spans="2:4">
      <c r="B217" s="5"/>
      <c r="C217" s="127">
        <v>0</v>
      </c>
      <c r="D217" s="127">
        <v>0</v>
      </c>
    </row>
    <row r="218" spans="2:4">
      <c r="B218" s="5"/>
      <c r="C218" s="127">
        <v>0</v>
      </c>
      <c r="D218" s="127">
        <v>0</v>
      </c>
    </row>
    <row r="219" spans="2:4">
      <c r="B219" s="5"/>
      <c r="C219" s="127">
        <v>0</v>
      </c>
      <c r="D219" s="127">
        <v>0</v>
      </c>
    </row>
    <row r="220" spans="2:4">
      <c r="B220" s="5"/>
      <c r="C220" s="127">
        <v>0</v>
      </c>
      <c r="D220" s="127">
        <v>0</v>
      </c>
    </row>
    <row r="221" spans="2:4">
      <c r="B221" s="5"/>
      <c r="C221" s="127">
        <v>0</v>
      </c>
      <c r="D221" s="127">
        <v>0</v>
      </c>
    </row>
    <row r="222" spans="2:4">
      <c r="B222" s="5"/>
      <c r="C222" s="127">
        <v>0</v>
      </c>
      <c r="D222" s="127">
        <v>0</v>
      </c>
    </row>
    <row r="223" spans="2:4">
      <c r="B223" s="5"/>
      <c r="C223" s="127">
        <v>0</v>
      </c>
      <c r="D223" s="127">
        <v>0</v>
      </c>
    </row>
    <row r="224" spans="2:4">
      <c r="B224" s="5"/>
      <c r="C224" s="127">
        <v>0</v>
      </c>
      <c r="D224" s="127">
        <v>0</v>
      </c>
    </row>
    <row r="225" spans="2:4">
      <c r="B225" s="5"/>
      <c r="C225" s="127">
        <v>0</v>
      </c>
      <c r="D225" s="127">
        <v>0</v>
      </c>
    </row>
    <row r="226" spans="2:4">
      <c r="B226" s="5"/>
      <c r="C226" s="127">
        <v>0</v>
      </c>
      <c r="D226" s="127">
        <v>0</v>
      </c>
    </row>
    <row r="227" spans="2:4">
      <c r="B227" s="5"/>
      <c r="C227" s="127">
        <v>0</v>
      </c>
      <c r="D227" s="127">
        <v>0</v>
      </c>
    </row>
    <row r="228" spans="2:4">
      <c r="B228" s="5"/>
      <c r="C228" s="127">
        <v>0</v>
      </c>
      <c r="D228" s="127">
        <v>0</v>
      </c>
    </row>
    <row r="229" spans="2:4">
      <c r="B229" s="5"/>
      <c r="C229" s="127">
        <v>0</v>
      </c>
      <c r="D229" s="127">
        <v>0</v>
      </c>
    </row>
    <row r="230" spans="2:4">
      <c r="B230" s="5"/>
      <c r="C230" s="127">
        <v>0</v>
      </c>
      <c r="D230" s="127">
        <v>0</v>
      </c>
    </row>
    <row r="231" spans="2:4">
      <c r="B231" s="5"/>
      <c r="C231" s="127">
        <v>0</v>
      </c>
      <c r="D231" s="127">
        <v>0</v>
      </c>
    </row>
    <row r="232" spans="2:4">
      <c r="B232" s="5"/>
      <c r="C232" s="127">
        <v>0</v>
      </c>
      <c r="D232" s="127">
        <v>0</v>
      </c>
    </row>
    <row r="233" spans="2:4">
      <c r="B233" s="5"/>
      <c r="C233" s="127">
        <v>0</v>
      </c>
      <c r="D233" s="127">
        <v>0</v>
      </c>
    </row>
    <row r="234" spans="2:4">
      <c r="B234" s="5"/>
      <c r="C234" s="127">
        <v>0</v>
      </c>
      <c r="D234" s="127">
        <v>0</v>
      </c>
    </row>
    <row r="235" spans="2:4">
      <c r="B235" s="5"/>
      <c r="C235" s="127">
        <v>0</v>
      </c>
      <c r="D235" s="127">
        <v>0</v>
      </c>
    </row>
    <row r="236" spans="2:4">
      <c r="B236" s="5"/>
      <c r="C236" s="127">
        <v>0</v>
      </c>
      <c r="D236" s="127">
        <v>0</v>
      </c>
    </row>
    <row r="237" spans="2:4">
      <c r="B237" s="5"/>
      <c r="C237" s="127">
        <v>0</v>
      </c>
      <c r="D237" s="127">
        <v>0</v>
      </c>
    </row>
    <row r="238" spans="2:4">
      <c r="B238" s="5"/>
      <c r="C238" s="127">
        <v>0</v>
      </c>
      <c r="D238" s="127">
        <v>0</v>
      </c>
    </row>
    <row r="239" spans="2:4">
      <c r="B239" s="5"/>
      <c r="C239" s="127">
        <v>0</v>
      </c>
      <c r="D239" s="127">
        <v>0</v>
      </c>
    </row>
    <row r="240" spans="2:4">
      <c r="B240" s="5"/>
      <c r="C240" s="127">
        <v>0</v>
      </c>
      <c r="D240" s="127">
        <v>0</v>
      </c>
    </row>
    <row r="241" spans="2:4">
      <c r="B241" s="5"/>
      <c r="C241" s="127">
        <v>0</v>
      </c>
      <c r="D241" s="127">
        <v>0</v>
      </c>
    </row>
    <row r="242" spans="2:4">
      <c r="B242" s="5"/>
      <c r="C242" s="127">
        <v>0</v>
      </c>
      <c r="D242" s="127">
        <v>0</v>
      </c>
    </row>
    <row r="243" spans="2:4">
      <c r="B243" s="5"/>
      <c r="C243" s="127">
        <v>0</v>
      </c>
      <c r="D243" s="127">
        <v>0</v>
      </c>
    </row>
    <row r="244" spans="2:4">
      <c r="B244" s="5"/>
      <c r="C244" s="127">
        <v>0</v>
      </c>
      <c r="D244" s="127">
        <v>0</v>
      </c>
    </row>
    <row r="245" spans="2:4">
      <c r="B245" s="5"/>
      <c r="C245" s="127">
        <v>0</v>
      </c>
      <c r="D245" s="127">
        <v>0</v>
      </c>
    </row>
    <row r="246" spans="2:4">
      <c r="B246" s="5"/>
      <c r="C246" s="127">
        <v>0</v>
      </c>
      <c r="D246" s="127">
        <v>0</v>
      </c>
    </row>
    <row r="247" spans="2:4">
      <c r="B247" s="5"/>
      <c r="C247" s="127">
        <v>0</v>
      </c>
      <c r="D247" s="127">
        <v>0</v>
      </c>
    </row>
    <row r="248" spans="2:4">
      <c r="B248" s="5"/>
      <c r="C248" s="127">
        <v>0</v>
      </c>
      <c r="D248" s="127">
        <v>0</v>
      </c>
    </row>
    <row r="249" spans="2:4">
      <c r="B249" s="128" t="s">
        <v>105</v>
      </c>
      <c r="C249" s="129">
        <f>SUM(C15:C248)</f>
        <v>0</v>
      </c>
      <c r="D249" s="129">
        <f>SUM(D15:D248)</f>
        <v>0</v>
      </c>
    </row>
    <row r="250" spans="2:4">
      <c r="B250" s="897" t="s">
        <v>140</v>
      </c>
      <c r="C250" s="897"/>
      <c r="D250" s="130">
        <f>D13-C249+D249</f>
        <v>0</v>
      </c>
    </row>
    <row r="255" spans="2:4">
      <c r="B255" s="859" t="s">
        <v>141</v>
      </c>
      <c r="C255" s="859"/>
      <c r="D255" s="859"/>
    </row>
    <row r="256" spans="2:4">
      <c r="B256" s="860" t="s">
        <v>142</v>
      </c>
      <c r="C256" s="860"/>
      <c r="D256" s="860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11" zoomScaleNormal="100" workbookViewId="0">
      <selection activeCell="C23" sqref="C23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90" t="s">
        <v>0</v>
      </c>
      <c r="B3" s="890"/>
      <c r="C3" s="890"/>
      <c r="D3" s="890"/>
      <c r="E3" s="890"/>
    </row>
    <row r="4" spans="1:5" ht="15.75">
      <c r="A4" s="890" t="s">
        <v>1</v>
      </c>
      <c r="B4" s="890"/>
      <c r="C4" s="890"/>
      <c r="D4" s="890"/>
      <c r="E4" s="890"/>
    </row>
    <row r="5" spans="1:5" ht="15.75">
      <c r="A5" s="890" t="s">
        <v>4</v>
      </c>
      <c r="B5" s="890"/>
      <c r="C5" s="890"/>
      <c r="D5" s="890"/>
      <c r="E5" s="890"/>
    </row>
    <row r="8" spans="1:5" ht="47.25" customHeight="1">
      <c r="A8" s="893" t="s">
        <v>697</v>
      </c>
      <c r="B8" s="894"/>
      <c r="C8" s="894"/>
      <c r="D8" s="894"/>
      <c r="E8" s="894"/>
    </row>
    <row r="10" spans="1:5" ht="45.75" customHeight="1">
      <c r="A10" s="895" t="s">
        <v>602</v>
      </c>
      <c r="B10" s="896"/>
      <c r="C10" s="896"/>
      <c r="D10" s="896"/>
      <c r="E10" s="896"/>
    </row>
    <row r="13" spans="1:5">
      <c r="B13" s="891" t="s">
        <v>137</v>
      </c>
      <c r="C13" s="891"/>
      <c r="D13" s="125">
        <v>131387.43</v>
      </c>
    </row>
    <row r="14" spans="1:5">
      <c r="B14" s="126" t="s">
        <v>123</v>
      </c>
      <c r="C14" s="126" t="s">
        <v>138</v>
      </c>
      <c r="D14" s="126" t="s">
        <v>139</v>
      </c>
    </row>
    <row r="15" spans="1:5">
      <c r="B15" s="193">
        <v>44719</v>
      </c>
      <c r="C15" s="303">
        <v>11206.79</v>
      </c>
      <c r="D15" s="303">
        <v>0</v>
      </c>
    </row>
    <row r="16" spans="1:5">
      <c r="B16" s="193">
        <v>44720</v>
      </c>
      <c r="C16" s="303">
        <v>0</v>
      </c>
      <c r="D16" s="303">
        <v>94351.039999999994</v>
      </c>
    </row>
    <row r="17" spans="2:4">
      <c r="B17" s="193"/>
      <c r="C17" s="303">
        <v>0</v>
      </c>
      <c r="D17" s="303">
        <v>0</v>
      </c>
    </row>
    <row r="18" spans="2:4">
      <c r="B18" s="193"/>
      <c r="C18" s="303">
        <v>60.95</v>
      </c>
      <c r="D18" s="303">
        <v>0</v>
      </c>
    </row>
    <row r="19" spans="2:4">
      <c r="B19" s="193">
        <v>44727</v>
      </c>
      <c r="C19" s="303">
        <v>0</v>
      </c>
      <c r="D19" s="303">
        <v>24843.45</v>
      </c>
    </row>
    <row r="20" spans="2:4">
      <c r="B20" s="193"/>
      <c r="C20" s="303">
        <v>239314.18</v>
      </c>
      <c r="D20" s="303">
        <v>0</v>
      </c>
    </row>
    <row r="21" spans="2:4">
      <c r="B21" s="193">
        <v>44733</v>
      </c>
      <c r="C21" s="303">
        <v>0</v>
      </c>
      <c r="D21" s="303">
        <v>7976.69</v>
      </c>
    </row>
    <row r="22" spans="2:4">
      <c r="B22" s="193">
        <v>44741</v>
      </c>
      <c r="C22" s="303">
        <v>7976.69</v>
      </c>
      <c r="D22" s="303">
        <v>0</v>
      </c>
    </row>
    <row r="23" spans="2:4">
      <c r="B23" s="193"/>
      <c r="C23" s="303">
        <v>0</v>
      </c>
      <c r="D23" s="303">
        <v>0</v>
      </c>
    </row>
    <row r="24" spans="2:4">
      <c r="B24" s="193"/>
      <c r="C24" s="303">
        <v>0</v>
      </c>
      <c r="D24" s="303">
        <v>0</v>
      </c>
    </row>
    <row r="25" spans="2:4">
      <c r="B25" s="193"/>
      <c r="C25" s="303">
        <v>0</v>
      </c>
      <c r="D25" s="303">
        <v>0</v>
      </c>
    </row>
    <row r="26" spans="2:4">
      <c r="B26" s="193"/>
      <c r="C26" s="303">
        <v>0</v>
      </c>
      <c r="D26" s="303">
        <v>0</v>
      </c>
    </row>
    <row r="27" spans="2:4">
      <c r="B27" s="193"/>
      <c r="C27" s="303">
        <v>0</v>
      </c>
      <c r="D27" s="303">
        <v>0</v>
      </c>
    </row>
    <row r="28" spans="2:4">
      <c r="B28" s="193"/>
      <c r="C28" s="303">
        <v>0</v>
      </c>
      <c r="D28" s="303">
        <v>0</v>
      </c>
    </row>
    <row r="29" spans="2:4">
      <c r="B29" s="193"/>
      <c r="C29" s="303">
        <v>0</v>
      </c>
      <c r="D29" s="303">
        <v>0</v>
      </c>
    </row>
    <row r="30" spans="2:4">
      <c r="B30" s="193"/>
      <c r="C30" s="303">
        <v>0</v>
      </c>
      <c r="D30" s="303">
        <v>0</v>
      </c>
    </row>
    <row r="31" spans="2:4">
      <c r="B31" s="193"/>
      <c r="C31" s="303">
        <v>0</v>
      </c>
      <c r="D31" s="303">
        <v>0</v>
      </c>
    </row>
    <row r="32" spans="2:4">
      <c r="B32" s="193"/>
      <c r="C32" s="303">
        <v>0</v>
      </c>
      <c r="D32" s="303">
        <v>0</v>
      </c>
    </row>
    <row r="33" spans="2:4">
      <c r="B33" s="193"/>
      <c r="C33" s="303">
        <v>0</v>
      </c>
      <c r="D33" s="303">
        <v>0</v>
      </c>
    </row>
    <row r="34" spans="2:4">
      <c r="B34" s="193"/>
      <c r="C34" s="303">
        <v>0</v>
      </c>
      <c r="D34" s="303">
        <v>0</v>
      </c>
    </row>
    <row r="35" spans="2:4">
      <c r="B35" s="193"/>
      <c r="C35" s="303">
        <v>0</v>
      </c>
      <c r="D35" s="303">
        <v>0</v>
      </c>
    </row>
    <row r="36" spans="2:4">
      <c r="B36" s="193"/>
      <c r="C36" s="303">
        <v>0</v>
      </c>
      <c r="D36" s="303">
        <v>0</v>
      </c>
    </row>
    <row r="37" spans="2:4">
      <c r="B37" s="193"/>
      <c r="C37" s="303">
        <v>0</v>
      </c>
      <c r="D37" s="303">
        <v>0</v>
      </c>
    </row>
    <row r="38" spans="2:4">
      <c r="B38" s="193"/>
      <c r="C38" s="303">
        <v>0</v>
      </c>
      <c r="D38" s="303">
        <v>0</v>
      </c>
    </row>
    <row r="39" spans="2:4">
      <c r="B39" s="193"/>
      <c r="C39" s="303">
        <v>0</v>
      </c>
      <c r="D39" s="303">
        <v>0</v>
      </c>
    </row>
    <row r="40" spans="2:4">
      <c r="B40" s="193"/>
      <c r="C40" s="303">
        <v>0</v>
      </c>
      <c r="D40" s="303">
        <v>0</v>
      </c>
    </row>
    <row r="41" spans="2:4">
      <c r="B41" s="193"/>
      <c r="C41" s="303">
        <v>0</v>
      </c>
      <c r="D41" s="303">
        <v>0</v>
      </c>
    </row>
    <row r="42" spans="2:4">
      <c r="B42" s="193"/>
      <c r="C42" s="303">
        <v>0</v>
      </c>
      <c r="D42" s="303">
        <v>0</v>
      </c>
    </row>
    <row r="43" spans="2:4">
      <c r="B43" s="193"/>
      <c r="C43" s="303">
        <v>0</v>
      </c>
      <c r="D43" s="303">
        <v>0</v>
      </c>
    </row>
    <row r="44" spans="2:4">
      <c r="B44" s="193"/>
      <c r="C44" s="303">
        <v>0</v>
      </c>
      <c r="D44" s="303">
        <v>0</v>
      </c>
    </row>
    <row r="45" spans="2:4">
      <c r="B45" s="193"/>
      <c r="C45" s="303">
        <v>0</v>
      </c>
      <c r="D45" s="303">
        <v>0</v>
      </c>
    </row>
    <row r="46" spans="2:4">
      <c r="B46" s="193"/>
      <c r="C46" s="303">
        <v>0</v>
      </c>
      <c r="D46" s="303">
        <v>0</v>
      </c>
    </row>
    <row r="47" spans="2:4">
      <c r="B47" s="193"/>
      <c r="C47" s="303">
        <v>0</v>
      </c>
      <c r="D47" s="303">
        <v>0</v>
      </c>
    </row>
    <row r="48" spans="2:4">
      <c r="B48" s="193"/>
      <c r="C48" s="303">
        <v>0</v>
      </c>
      <c r="D48" s="303">
        <v>0</v>
      </c>
    </row>
    <row r="49" spans="2:4">
      <c r="B49" s="193"/>
      <c r="C49" s="303">
        <v>0</v>
      </c>
      <c r="D49" s="303">
        <v>0</v>
      </c>
    </row>
    <row r="50" spans="2:4">
      <c r="B50" s="193"/>
      <c r="C50" s="303">
        <v>0</v>
      </c>
      <c r="D50" s="303">
        <v>0</v>
      </c>
    </row>
    <row r="51" spans="2:4">
      <c r="B51" s="193"/>
      <c r="C51" s="303">
        <v>0</v>
      </c>
      <c r="D51" s="303">
        <v>0</v>
      </c>
    </row>
    <row r="52" spans="2:4">
      <c r="B52" s="193"/>
      <c r="C52" s="303">
        <v>0</v>
      </c>
      <c r="D52" s="303">
        <v>0</v>
      </c>
    </row>
    <row r="53" spans="2:4">
      <c r="B53" s="193"/>
      <c r="C53" s="303">
        <v>0</v>
      </c>
      <c r="D53" s="303">
        <v>0</v>
      </c>
    </row>
    <row r="54" spans="2:4">
      <c r="B54" s="193"/>
      <c r="C54" s="303">
        <v>0</v>
      </c>
      <c r="D54" s="303">
        <v>0</v>
      </c>
    </row>
    <row r="55" spans="2:4">
      <c r="B55" s="193"/>
      <c r="C55" s="303">
        <v>0</v>
      </c>
      <c r="D55" s="303">
        <v>0</v>
      </c>
    </row>
    <row r="56" spans="2:4">
      <c r="B56" s="193"/>
      <c r="C56" s="303">
        <v>0</v>
      </c>
      <c r="D56" s="303">
        <v>0</v>
      </c>
    </row>
    <row r="57" spans="2:4">
      <c r="B57" s="193"/>
      <c r="C57" s="303">
        <v>0</v>
      </c>
      <c r="D57" s="303">
        <v>0</v>
      </c>
    </row>
    <row r="58" spans="2:4">
      <c r="B58" s="193"/>
      <c r="C58" s="303">
        <v>0</v>
      </c>
      <c r="D58" s="303">
        <v>0</v>
      </c>
    </row>
    <row r="59" spans="2:4">
      <c r="B59" s="193"/>
      <c r="C59" s="303">
        <v>0</v>
      </c>
      <c r="D59" s="303">
        <v>0</v>
      </c>
    </row>
    <row r="60" spans="2:4">
      <c r="B60" s="193"/>
      <c r="C60" s="303">
        <v>0</v>
      </c>
      <c r="D60" s="303">
        <v>0</v>
      </c>
    </row>
    <row r="61" spans="2:4">
      <c r="B61" s="193"/>
      <c r="C61" s="303">
        <v>0</v>
      </c>
      <c r="D61" s="303">
        <v>0</v>
      </c>
    </row>
    <row r="62" spans="2:4">
      <c r="B62" s="193"/>
      <c r="C62" s="303">
        <v>0</v>
      </c>
      <c r="D62" s="303">
        <v>0</v>
      </c>
    </row>
    <row r="63" spans="2:4">
      <c r="B63" s="193"/>
      <c r="C63" s="303">
        <v>0</v>
      </c>
      <c r="D63" s="303">
        <v>0</v>
      </c>
    </row>
    <row r="64" spans="2:4">
      <c r="B64" s="193"/>
      <c r="C64" s="303">
        <v>0</v>
      </c>
      <c r="D64" s="303">
        <v>0</v>
      </c>
    </row>
    <row r="65" spans="2:4">
      <c r="B65" s="193"/>
      <c r="C65" s="303">
        <v>0</v>
      </c>
      <c r="D65" s="303">
        <v>0</v>
      </c>
    </row>
    <row r="66" spans="2:4">
      <c r="B66" s="193"/>
      <c r="C66" s="303">
        <v>0</v>
      </c>
      <c r="D66" s="303">
        <v>0</v>
      </c>
    </row>
    <row r="67" spans="2:4">
      <c r="B67" s="193"/>
      <c r="C67" s="303">
        <v>0</v>
      </c>
      <c r="D67" s="303">
        <v>0</v>
      </c>
    </row>
    <row r="68" spans="2:4">
      <c r="B68" s="193"/>
      <c r="C68" s="303">
        <v>0</v>
      </c>
      <c r="D68" s="303">
        <v>0</v>
      </c>
    </row>
    <row r="69" spans="2:4">
      <c r="B69" s="193"/>
      <c r="C69" s="303">
        <v>0</v>
      </c>
      <c r="D69" s="303">
        <v>0</v>
      </c>
    </row>
    <row r="70" spans="2:4">
      <c r="B70" s="193"/>
      <c r="C70" s="303">
        <v>0</v>
      </c>
      <c r="D70" s="303">
        <v>0</v>
      </c>
    </row>
    <row r="71" spans="2:4">
      <c r="B71" s="193"/>
      <c r="C71" s="303">
        <v>0</v>
      </c>
      <c r="D71" s="303">
        <v>0</v>
      </c>
    </row>
    <row r="72" spans="2:4">
      <c r="B72" s="193"/>
      <c r="C72" s="303">
        <v>0</v>
      </c>
      <c r="D72" s="303">
        <v>0</v>
      </c>
    </row>
    <row r="73" spans="2:4">
      <c r="B73" s="193"/>
      <c r="C73" s="303">
        <v>0</v>
      </c>
      <c r="D73" s="303">
        <v>0</v>
      </c>
    </row>
    <row r="74" spans="2:4">
      <c r="B74" s="193"/>
      <c r="C74" s="303">
        <v>0</v>
      </c>
      <c r="D74" s="303">
        <v>0</v>
      </c>
    </row>
    <row r="75" spans="2:4">
      <c r="B75" s="193"/>
      <c r="C75" s="303">
        <v>0</v>
      </c>
      <c r="D75" s="303">
        <v>0</v>
      </c>
    </row>
    <row r="76" spans="2:4">
      <c r="B76" s="193"/>
      <c r="C76" s="303">
        <v>0</v>
      </c>
      <c r="D76" s="303">
        <v>0</v>
      </c>
    </row>
    <row r="77" spans="2:4">
      <c r="B77" s="193"/>
      <c r="C77" s="303">
        <v>0</v>
      </c>
      <c r="D77" s="303">
        <v>0</v>
      </c>
    </row>
    <row r="78" spans="2:4">
      <c r="B78" s="193"/>
      <c r="C78" s="303">
        <v>0</v>
      </c>
      <c r="D78" s="303">
        <v>0</v>
      </c>
    </row>
    <row r="79" spans="2:4">
      <c r="B79" s="193"/>
      <c r="C79" s="303">
        <v>0</v>
      </c>
      <c r="D79" s="303">
        <v>0</v>
      </c>
    </row>
    <row r="80" spans="2:4">
      <c r="B80" s="193"/>
      <c r="C80" s="303">
        <v>0</v>
      </c>
      <c r="D80" s="303">
        <v>0</v>
      </c>
    </row>
    <row r="81" spans="1:6">
      <c r="B81" s="193"/>
      <c r="C81" s="303">
        <v>0</v>
      </c>
      <c r="D81" s="303">
        <v>0</v>
      </c>
    </row>
    <row r="82" spans="1:6">
      <c r="B82" s="193"/>
      <c r="C82" s="303">
        <v>0</v>
      </c>
      <c r="D82" s="303">
        <v>0</v>
      </c>
    </row>
    <row r="83" spans="1:6">
      <c r="B83" s="193"/>
      <c r="C83" s="303">
        <v>0</v>
      </c>
      <c r="D83" s="303">
        <v>0</v>
      </c>
    </row>
    <row r="84" spans="1:6">
      <c r="B84" s="193"/>
      <c r="C84" s="303">
        <v>0</v>
      </c>
      <c r="D84" s="303">
        <v>0</v>
      </c>
    </row>
    <row r="85" spans="1:6">
      <c r="B85" s="193"/>
      <c r="C85" s="303">
        <v>0</v>
      </c>
      <c r="D85" s="303">
        <v>0</v>
      </c>
    </row>
    <row r="86" spans="1:6">
      <c r="B86" s="193"/>
      <c r="C86" s="303">
        <v>0</v>
      </c>
      <c r="D86" s="303">
        <v>0</v>
      </c>
    </row>
    <row r="87" spans="1:6">
      <c r="B87" s="193"/>
      <c r="C87" s="303">
        <v>0</v>
      </c>
      <c r="D87" s="303">
        <v>0</v>
      </c>
    </row>
    <row r="88" spans="1:6">
      <c r="B88" s="193"/>
      <c r="C88" s="303">
        <v>0</v>
      </c>
      <c r="D88" s="303">
        <v>0</v>
      </c>
    </row>
    <row r="89" spans="1:6">
      <c r="B89" s="193"/>
      <c r="C89" s="303">
        <v>0</v>
      </c>
      <c r="D89" s="303">
        <v>0</v>
      </c>
    </row>
    <row r="90" spans="1:6">
      <c r="A90" s="295"/>
      <c r="B90" s="193"/>
      <c r="C90" s="303">
        <v>0</v>
      </c>
      <c r="D90" s="303">
        <v>0</v>
      </c>
      <c r="E90" s="295"/>
      <c r="F90" s="296"/>
    </row>
    <row r="91" spans="1:6">
      <c r="B91" s="193"/>
      <c r="C91" s="303">
        <v>0</v>
      </c>
      <c r="D91" s="303">
        <v>0</v>
      </c>
    </row>
    <row r="92" spans="1:6">
      <c r="B92" s="193"/>
      <c r="C92" s="303">
        <v>0</v>
      </c>
      <c r="D92" s="303">
        <v>0</v>
      </c>
    </row>
    <row r="93" spans="1:6">
      <c r="B93" s="193"/>
      <c r="C93" s="303">
        <v>0</v>
      </c>
      <c r="D93" s="303">
        <v>0</v>
      </c>
    </row>
    <row r="94" spans="1:6">
      <c r="B94" s="193"/>
      <c r="C94" s="303">
        <v>0</v>
      </c>
      <c r="D94" s="303">
        <v>0</v>
      </c>
    </row>
    <row r="95" spans="1:6">
      <c r="B95" s="193"/>
      <c r="C95" s="303">
        <v>0</v>
      </c>
      <c r="D95" s="303">
        <v>0</v>
      </c>
    </row>
    <row r="96" spans="1:6">
      <c r="B96" s="193"/>
      <c r="C96" s="303">
        <v>0</v>
      </c>
      <c r="D96" s="303">
        <v>0</v>
      </c>
    </row>
    <row r="97" spans="2:4">
      <c r="B97" s="193"/>
      <c r="C97" s="303">
        <v>0</v>
      </c>
      <c r="D97" s="303">
        <v>0</v>
      </c>
    </row>
    <row r="98" spans="2:4">
      <c r="B98" s="193"/>
      <c r="C98" s="303">
        <v>0</v>
      </c>
      <c r="D98" s="303">
        <v>0</v>
      </c>
    </row>
    <row r="99" spans="2:4">
      <c r="B99" s="193"/>
      <c r="C99" s="303">
        <v>0</v>
      </c>
      <c r="D99" s="303">
        <v>0</v>
      </c>
    </row>
    <row r="100" spans="2:4">
      <c r="B100" s="193"/>
      <c r="C100" s="303">
        <v>0</v>
      </c>
      <c r="D100" s="303">
        <v>0</v>
      </c>
    </row>
    <row r="101" spans="2:4">
      <c r="B101" s="193"/>
      <c r="C101" s="303">
        <v>0</v>
      </c>
      <c r="D101" s="303">
        <v>0</v>
      </c>
    </row>
    <row r="102" spans="2:4">
      <c r="B102" s="193"/>
      <c r="C102" s="303">
        <v>0</v>
      </c>
      <c r="D102" s="303">
        <v>0</v>
      </c>
    </row>
    <row r="103" spans="2:4">
      <c r="B103" s="193"/>
      <c r="C103" s="303">
        <v>0</v>
      </c>
      <c r="D103" s="303">
        <v>0</v>
      </c>
    </row>
    <row r="104" spans="2:4">
      <c r="B104" s="193"/>
      <c r="C104" s="303">
        <v>0</v>
      </c>
      <c r="D104" s="303">
        <v>0</v>
      </c>
    </row>
    <row r="105" spans="2:4">
      <c r="B105" s="193"/>
      <c r="C105" s="303">
        <v>0</v>
      </c>
      <c r="D105" s="303">
        <v>0</v>
      </c>
    </row>
    <row r="106" spans="2:4">
      <c r="B106" s="193"/>
      <c r="C106" s="303">
        <v>0</v>
      </c>
      <c r="D106" s="303">
        <v>0</v>
      </c>
    </row>
    <row r="107" spans="2:4">
      <c r="B107" s="193"/>
      <c r="C107" s="303">
        <v>0</v>
      </c>
      <c r="D107" s="303">
        <v>0</v>
      </c>
    </row>
    <row r="108" spans="2:4">
      <c r="B108" s="193"/>
      <c r="C108" s="303">
        <v>0</v>
      </c>
      <c r="D108" s="303">
        <v>0</v>
      </c>
    </row>
    <row r="109" spans="2:4">
      <c r="B109" s="193"/>
      <c r="C109" s="303">
        <v>0</v>
      </c>
      <c r="D109" s="303">
        <v>0</v>
      </c>
    </row>
    <row r="110" spans="2:4">
      <c r="B110" s="193"/>
      <c r="C110" s="303">
        <v>0</v>
      </c>
      <c r="D110" s="303">
        <v>0</v>
      </c>
    </row>
    <row r="111" spans="2:4">
      <c r="B111" s="193"/>
      <c r="C111" s="303">
        <v>0</v>
      </c>
      <c r="D111" s="303">
        <v>0</v>
      </c>
    </row>
    <row r="112" spans="2:4">
      <c r="B112" s="193"/>
      <c r="C112" s="303">
        <v>0</v>
      </c>
      <c r="D112" s="303">
        <v>0</v>
      </c>
    </row>
    <row r="113" spans="2:4">
      <c r="B113" s="193"/>
      <c r="C113" s="303">
        <v>0</v>
      </c>
      <c r="D113" s="303">
        <v>0</v>
      </c>
    </row>
    <row r="114" spans="2:4">
      <c r="B114" s="193"/>
      <c r="C114" s="303">
        <v>0</v>
      </c>
      <c r="D114" s="303">
        <v>0</v>
      </c>
    </row>
    <row r="115" spans="2:4">
      <c r="B115" s="193"/>
      <c r="C115" s="303">
        <v>0</v>
      </c>
      <c r="D115" s="303">
        <v>0</v>
      </c>
    </row>
    <row r="116" spans="2:4">
      <c r="B116" s="193"/>
      <c r="C116" s="303">
        <v>0</v>
      </c>
      <c r="D116" s="303">
        <v>0</v>
      </c>
    </row>
    <row r="117" spans="2:4">
      <c r="B117" s="193"/>
      <c r="C117" s="303">
        <v>0</v>
      </c>
      <c r="D117" s="303">
        <v>0</v>
      </c>
    </row>
    <row r="118" spans="2:4">
      <c r="B118" s="193"/>
      <c r="C118" s="303">
        <v>0</v>
      </c>
      <c r="D118" s="303">
        <v>0</v>
      </c>
    </row>
    <row r="119" spans="2:4">
      <c r="B119" s="193"/>
      <c r="C119" s="303">
        <v>0</v>
      </c>
      <c r="D119" s="303">
        <v>0</v>
      </c>
    </row>
    <row r="120" spans="2:4">
      <c r="B120" s="193"/>
      <c r="C120" s="303">
        <v>0</v>
      </c>
      <c r="D120" s="303">
        <v>0</v>
      </c>
    </row>
    <row r="121" spans="2:4">
      <c r="B121" s="193"/>
      <c r="C121" s="303">
        <v>0</v>
      </c>
      <c r="D121" s="303">
        <v>0</v>
      </c>
    </row>
    <row r="122" spans="2:4">
      <c r="B122" s="193"/>
      <c r="C122" s="303">
        <v>0</v>
      </c>
      <c r="D122" s="303">
        <v>0</v>
      </c>
    </row>
    <row r="123" spans="2:4">
      <c r="B123" s="193"/>
      <c r="C123" s="303">
        <v>0</v>
      </c>
      <c r="D123" s="303">
        <v>0</v>
      </c>
    </row>
    <row r="124" spans="2:4">
      <c r="B124" s="193"/>
      <c r="C124" s="303">
        <v>0</v>
      </c>
      <c r="D124" s="303">
        <v>0</v>
      </c>
    </row>
    <row r="125" spans="2:4">
      <c r="B125" s="193"/>
      <c r="C125" s="303">
        <v>0</v>
      </c>
      <c r="D125" s="303">
        <v>0</v>
      </c>
    </row>
    <row r="126" spans="2:4">
      <c r="B126" s="193"/>
      <c r="C126" s="303">
        <v>0</v>
      </c>
      <c r="D126" s="303">
        <v>0</v>
      </c>
    </row>
    <row r="127" spans="2:4">
      <c r="B127" s="193"/>
      <c r="C127" s="303">
        <v>0</v>
      </c>
      <c r="D127" s="303">
        <v>0</v>
      </c>
    </row>
    <row r="128" spans="2:4">
      <c r="B128" s="193"/>
      <c r="C128" s="303">
        <v>0</v>
      </c>
      <c r="D128" s="303">
        <v>0</v>
      </c>
    </row>
    <row r="129" spans="2:4">
      <c r="B129" s="193"/>
      <c r="C129" s="303">
        <v>0</v>
      </c>
      <c r="D129" s="303">
        <v>0</v>
      </c>
    </row>
    <row r="130" spans="2:4">
      <c r="B130" s="193"/>
      <c r="C130" s="303">
        <v>0</v>
      </c>
      <c r="D130" s="303">
        <v>0</v>
      </c>
    </row>
    <row r="131" spans="2:4">
      <c r="B131" s="193"/>
      <c r="C131" s="303">
        <v>0</v>
      </c>
      <c r="D131" s="303">
        <v>0</v>
      </c>
    </row>
    <row r="132" spans="2:4">
      <c r="B132" s="193"/>
      <c r="C132" s="303">
        <v>0</v>
      </c>
      <c r="D132" s="303">
        <v>0</v>
      </c>
    </row>
    <row r="133" spans="2:4">
      <c r="B133" s="193"/>
      <c r="C133" s="303">
        <v>0</v>
      </c>
      <c r="D133" s="303">
        <v>0</v>
      </c>
    </row>
    <row r="134" spans="2:4">
      <c r="B134" s="193"/>
      <c r="C134" s="303">
        <v>0</v>
      </c>
      <c r="D134" s="303">
        <v>0</v>
      </c>
    </row>
    <row r="135" spans="2:4">
      <c r="B135" s="193"/>
      <c r="C135" s="303">
        <v>0</v>
      </c>
      <c r="D135" s="303">
        <v>0</v>
      </c>
    </row>
    <row r="136" spans="2:4">
      <c r="B136" s="193"/>
      <c r="C136" s="303">
        <v>0</v>
      </c>
      <c r="D136" s="303">
        <v>0</v>
      </c>
    </row>
    <row r="137" spans="2:4">
      <c r="B137" s="193"/>
      <c r="C137" s="303">
        <v>0</v>
      </c>
      <c r="D137" s="303">
        <v>0</v>
      </c>
    </row>
    <row r="138" spans="2:4">
      <c r="B138" s="193"/>
      <c r="C138" s="303">
        <v>0</v>
      </c>
      <c r="D138" s="303">
        <v>0</v>
      </c>
    </row>
    <row r="139" spans="2:4">
      <c r="B139" s="193"/>
      <c r="C139" s="303">
        <v>0</v>
      </c>
      <c r="D139" s="303">
        <v>0</v>
      </c>
    </row>
    <row r="140" spans="2:4">
      <c r="B140" s="193"/>
      <c r="C140" s="303">
        <v>0</v>
      </c>
      <c r="D140" s="303">
        <v>0</v>
      </c>
    </row>
    <row r="141" spans="2:4">
      <c r="B141" s="193"/>
      <c r="C141" s="303">
        <v>0</v>
      </c>
      <c r="D141" s="303">
        <v>0</v>
      </c>
    </row>
    <row r="142" spans="2:4">
      <c r="B142" s="193"/>
      <c r="C142" s="303">
        <v>0</v>
      </c>
      <c r="D142" s="303">
        <v>0</v>
      </c>
    </row>
    <row r="143" spans="2:4">
      <c r="B143" s="193"/>
      <c r="C143" s="303">
        <v>0</v>
      </c>
      <c r="D143" s="303">
        <v>0</v>
      </c>
    </row>
    <row r="144" spans="2:4">
      <c r="B144" s="193"/>
      <c r="C144" s="303">
        <v>0</v>
      </c>
      <c r="D144" s="303">
        <v>0</v>
      </c>
    </row>
    <row r="145" spans="2:4">
      <c r="B145" s="193"/>
      <c r="C145" s="303">
        <v>0</v>
      </c>
      <c r="D145" s="303">
        <v>0</v>
      </c>
    </row>
    <row r="146" spans="2:4">
      <c r="B146" s="193"/>
      <c r="C146" s="303">
        <v>0</v>
      </c>
      <c r="D146" s="303">
        <v>0</v>
      </c>
    </row>
    <row r="147" spans="2:4">
      <c r="B147" s="193"/>
      <c r="C147" s="303">
        <v>0</v>
      </c>
      <c r="D147" s="303">
        <v>0</v>
      </c>
    </row>
    <row r="148" spans="2:4">
      <c r="B148" s="193"/>
      <c r="C148" s="303">
        <v>0</v>
      </c>
      <c r="D148" s="303">
        <v>0</v>
      </c>
    </row>
    <row r="149" spans="2:4">
      <c r="B149" s="193"/>
      <c r="C149" s="303">
        <v>0</v>
      </c>
      <c r="D149" s="303">
        <v>0</v>
      </c>
    </row>
    <row r="150" spans="2:4">
      <c r="B150" s="193"/>
      <c r="C150" s="303">
        <v>0</v>
      </c>
      <c r="D150" s="303">
        <v>0</v>
      </c>
    </row>
    <row r="151" spans="2:4">
      <c r="B151" s="193"/>
      <c r="C151" s="303">
        <v>0</v>
      </c>
      <c r="D151" s="303">
        <v>0</v>
      </c>
    </row>
    <row r="152" spans="2:4">
      <c r="B152" s="193"/>
      <c r="C152" s="303">
        <v>0</v>
      </c>
      <c r="D152" s="303">
        <v>0</v>
      </c>
    </row>
    <row r="153" spans="2:4">
      <c r="B153" s="193"/>
      <c r="C153" s="303">
        <v>0</v>
      </c>
      <c r="D153" s="303">
        <v>0</v>
      </c>
    </row>
    <row r="154" spans="2:4">
      <c r="B154" s="193"/>
      <c r="C154" s="303">
        <v>0</v>
      </c>
      <c r="D154" s="303">
        <v>0</v>
      </c>
    </row>
    <row r="155" spans="2:4">
      <c r="B155" s="193"/>
      <c r="C155" s="303">
        <v>0</v>
      </c>
      <c r="D155" s="303">
        <v>0</v>
      </c>
    </row>
    <row r="156" spans="2:4">
      <c r="B156" s="193"/>
      <c r="C156" s="303">
        <v>0</v>
      </c>
      <c r="D156" s="303">
        <v>0</v>
      </c>
    </row>
    <row r="157" spans="2:4">
      <c r="B157" s="193"/>
      <c r="C157" s="303">
        <v>0</v>
      </c>
      <c r="D157" s="303">
        <v>0</v>
      </c>
    </row>
    <row r="158" spans="2:4">
      <c r="B158" s="193"/>
      <c r="C158" s="303">
        <v>0</v>
      </c>
      <c r="D158" s="303">
        <v>0</v>
      </c>
    </row>
    <row r="159" spans="2:4">
      <c r="B159" s="193"/>
      <c r="C159" s="303">
        <v>0</v>
      </c>
      <c r="D159" s="303">
        <v>0</v>
      </c>
    </row>
    <row r="160" spans="2:4">
      <c r="B160" s="193"/>
      <c r="C160" s="303">
        <v>0</v>
      </c>
      <c r="D160" s="303">
        <v>0</v>
      </c>
    </row>
    <row r="161" spans="2:4">
      <c r="B161" s="193"/>
      <c r="C161" s="303">
        <v>0</v>
      </c>
      <c r="D161" s="303">
        <v>0</v>
      </c>
    </row>
    <row r="162" spans="2:4">
      <c r="B162" s="193"/>
      <c r="C162" s="303">
        <v>0</v>
      </c>
      <c r="D162" s="303">
        <v>0</v>
      </c>
    </row>
    <row r="163" spans="2:4">
      <c r="B163" s="193"/>
      <c r="C163" s="303">
        <v>0</v>
      </c>
      <c r="D163" s="303">
        <v>0</v>
      </c>
    </row>
    <row r="164" spans="2:4">
      <c r="B164" s="193"/>
      <c r="C164" s="303">
        <v>0</v>
      </c>
      <c r="D164" s="303">
        <v>0</v>
      </c>
    </row>
    <row r="165" spans="2:4">
      <c r="B165" s="193"/>
      <c r="C165" s="303">
        <v>0</v>
      </c>
      <c r="D165" s="303">
        <v>0</v>
      </c>
    </row>
    <row r="166" spans="2:4">
      <c r="B166" s="193"/>
      <c r="C166" s="303">
        <v>0</v>
      </c>
      <c r="D166" s="303">
        <v>0</v>
      </c>
    </row>
    <row r="167" spans="2:4">
      <c r="B167" s="193"/>
      <c r="C167" s="303">
        <v>0</v>
      </c>
      <c r="D167" s="303">
        <v>0</v>
      </c>
    </row>
    <row r="168" spans="2:4">
      <c r="B168" s="193"/>
      <c r="C168" s="303">
        <v>0</v>
      </c>
      <c r="D168" s="303">
        <v>0</v>
      </c>
    </row>
    <row r="169" spans="2:4">
      <c r="B169" s="193"/>
      <c r="C169" s="303">
        <v>0</v>
      </c>
      <c r="D169" s="303">
        <v>0</v>
      </c>
    </row>
    <row r="170" spans="2:4">
      <c r="B170" s="193"/>
      <c r="C170" s="303">
        <v>0</v>
      </c>
      <c r="D170" s="303">
        <v>0</v>
      </c>
    </row>
    <row r="171" spans="2:4">
      <c r="B171" s="193"/>
      <c r="C171" s="303">
        <v>0</v>
      </c>
      <c r="D171" s="303">
        <v>0</v>
      </c>
    </row>
    <row r="172" spans="2:4">
      <c r="B172" s="193"/>
      <c r="C172" s="303">
        <v>0</v>
      </c>
      <c r="D172" s="303">
        <v>0</v>
      </c>
    </row>
    <row r="173" spans="2:4">
      <c r="B173" s="193"/>
      <c r="C173" s="303">
        <v>0</v>
      </c>
      <c r="D173" s="303">
        <v>0</v>
      </c>
    </row>
    <row r="174" spans="2:4">
      <c r="B174" s="193"/>
      <c r="C174" s="303">
        <v>0</v>
      </c>
      <c r="D174" s="303">
        <v>0</v>
      </c>
    </row>
    <row r="175" spans="2:4">
      <c r="B175" s="193"/>
      <c r="C175" s="303">
        <v>0</v>
      </c>
      <c r="D175" s="303">
        <v>0</v>
      </c>
    </row>
    <row r="176" spans="2:4">
      <c r="B176" s="193"/>
      <c r="C176" s="303">
        <v>0</v>
      </c>
      <c r="D176" s="303">
        <v>0</v>
      </c>
    </row>
    <row r="177" spans="2:4">
      <c r="B177" s="193"/>
      <c r="C177" s="303">
        <v>0</v>
      </c>
      <c r="D177" s="303">
        <v>0</v>
      </c>
    </row>
    <row r="178" spans="2:4">
      <c r="B178" s="193"/>
      <c r="C178" s="303">
        <v>0</v>
      </c>
      <c r="D178" s="303">
        <v>0</v>
      </c>
    </row>
    <row r="179" spans="2:4">
      <c r="B179" s="193"/>
      <c r="C179" s="303">
        <v>0</v>
      </c>
      <c r="D179" s="303">
        <v>0</v>
      </c>
    </row>
    <row r="180" spans="2:4">
      <c r="B180" s="193"/>
      <c r="C180" s="303">
        <v>0</v>
      </c>
      <c r="D180" s="303">
        <v>0</v>
      </c>
    </row>
    <row r="181" spans="2:4">
      <c r="B181" s="193"/>
      <c r="C181" s="303">
        <v>0</v>
      </c>
      <c r="D181" s="303">
        <v>0</v>
      </c>
    </row>
    <row r="182" spans="2:4">
      <c r="B182" s="193"/>
      <c r="C182" s="303">
        <v>0</v>
      </c>
      <c r="D182" s="303">
        <v>0</v>
      </c>
    </row>
    <row r="183" spans="2:4">
      <c r="B183" s="193"/>
      <c r="C183" s="303">
        <v>0</v>
      </c>
      <c r="D183" s="303">
        <v>0</v>
      </c>
    </row>
    <row r="184" spans="2:4">
      <c r="B184" s="193"/>
      <c r="C184" s="303">
        <v>0</v>
      </c>
      <c r="D184" s="303">
        <v>0</v>
      </c>
    </row>
    <row r="185" spans="2:4">
      <c r="B185" s="193"/>
      <c r="C185" s="303">
        <v>0</v>
      </c>
      <c r="D185" s="303">
        <v>0</v>
      </c>
    </row>
    <row r="186" spans="2:4">
      <c r="B186" s="193"/>
      <c r="C186" s="303">
        <v>0</v>
      </c>
      <c r="D186" s="303">
        <v>0</v>
      </c>
    </row>
    <row r="187" spans="2:4">
      <c r="B187" s="193"/>
      <c r="C187" s="303">
        <v>0</v>
      </c>
      <c r="D187" s="303">
        <v>0</v>
      </c>
    </row>
    <row r="188" spans="2:4">
      <c r="B188" s="193"/>
      <c r="C188" s="303">
        <v>0</v>
      </c>
      <c r="D188" s="303">
        <v>0</v>
      </c>
    </row>
    <row r="189" spans="2:4">
      <c r="B189" s="193"/>
      <c r="C189" s="303">
        <v>0</v>
      </c>
      <c r="D189" s="303">
        <v>0</v>
      </c>
    </row>
    <row r="190" spans="2:4">
      <c r="B190" s="193"/>
      <c r="C190" s="303">
        <v>0</v>
      </c>
      <c r="D190" s="303">
        <v>0</v>
      </c>
    </row>
    <row r="191" spans="2:4">
      <c r="B191" s="193"/>
      <c r="C191" s="303">
        <v>0</v>
      </c>
      <c r="D191" s="303">
        <v>0</v>
      </c>
    </row>
    <row r="192" spans="2:4">
      <c r="B192" s="193"/>
      <c r="C192" s="303">
        <v>0</v>
      </c>
      <c r="D192" s="303">
        <v>0</v>
      </c>
    </row>
    <row r="193" spans="2:4">
      <c r="B193" s="193"/>
      <c r="C193" s="303">
        <v>0</v>
      </c>
      <c r="D193" s="303">
        <v>0</v>
      </c>
    </row>
    <row r="194" spans="2:4">
      <c r="B194" s="193"/>
      <c r="C194" s="303">
        <v>0</v>
      </c>
      <c r="D194" s="303">
        <v>0</v>
      </c>
    </row>
    <row r="195" spans="2:4">
      <c r="B195" s="193"/>
      <c r="C195" s="303">
        <v>0</v>
      </c>
      <c r="D195" s="303">
        <v>0</v>
      </c>
    </row>
    <row r="196" spans="2:4">
      <c r="B196" s="193"/>
      <c r="C196" s="303">
        <v>0</v>
      </c>
      <c r="D196" s="303">
        <v>0</v>
      </c>
    </row>
    <row r="197" spans="2:4">
      <c r="B197" s="193"/>
      <c r="C197" s="303">
        <v>0</v>
      </c>
      <c r="D197" s="303">
        <v>0</v>
      </c>
    </row>
    <row r="198" spans="2:4">
      <c r="B198" s="193"/>
      <c r="C198" s="303">
        <v>0</v>
      </c>
      <c r="D198" s="303">
        <v>0</v>
      </c>
    </row>
    <row r="199" spans="2:4">
      <c r="B199" s="193"/>
      <c r="C199" s="303">
        <v>0</v>
      </c>
      <c r="D199" s="303">
        <v>0</v>
      </c>
    </row>
    <row r="200" spans="2:4">
      <c r="B200" s="193"/>
      <c r="C200" s="303">
        <v>0</v>
      </c>
      <c r="D200" s="303">
        <v>0</v>
      </c>
    </row>
    <row r="201" spans="2:4">
      <c r="B201" s="193"/>
      <c r="C201" s="303">
        <v>0</v>
      </c>
      <c r="D201" s="303">
        <v>0</v>
      </c>
    </row>
    <row r="202" spans="2:4">
      <c r="B202" s="193"/>
      <c r="C202" s="303">
        <v>0</v>
      </c>
      <c r="D202" s="303">
        <v>0</v>
      </c>
    </row>
    <row r="203" spans="2:4">
      <c r="B203" s="193"/>
      <c r="C203" s="303">
        <v>0</v>
      </c>
      <c r="D203" s="303">
        <v>0</v>
      </c>
    </row>
    <row r="204" spans="2:4">
      <c r="B204" s="193"/>
      <c r="C204" s="303">
        <v>0</v>
      </c>
      <c r="D204" s="303">
        <v>0</v>
      </c>
    </row>
    <row r="205" spans="2:4">
      <c r="B205" s="193"/>
      <c r="C205" s="303">
        <v>0</v>
      </c>
      <c r="D205" s="303">
        <v>0</v>
      </c>
    </row>
    <row r="206" spans="2:4">
      <c r="B206" s="193"/>
      <c r="C206" s="303">
        <v>0</v>
      </c>
      <c r="D206" s="303">
        <v>0</v>
      </c>
    </row>
    <row r="207" spans="2:4">
      <c r="B207" s="193"/>
      <c r="C207" s="303">
        <v>0</v>
      </c>
      <c r="D207" s="303">
        <v>0</v>
      </c>
    </row>
    <row r="208" spans="2:4">
      <c r="B208" s="193"/>
      <c r="C208" s="303">
        <v>0</v>
      </c>
      <c r="D208" s="303">
        <v>0</v>
      </c>
    </row>
    <row r="209" spans="2:4">
      <c r="B209" s="193"/>
      <c r="C209" s="303">
        <v>0</v>
      </c>
      <c r="D209" s="303">
        <v>0</v>
      </c>
    </row>
    <row r="210" spans="2:4">
      <c r="B210" s="193"/>
      <c r="C210" s="303">
        <v>0</v>
      </c>
      <c r="D210" s="303">
        <v>0</v>
      </c>
    </row>
    <row r="211" spans="2:4">
      <c r="B211" s="193"/>
      <c r="C211" s="303">
        <v>0</v>
      </c>
      <c r="D211" s="303">
        <v>0</v>
      </c>
    </row>
    <row r="212" spans="2:4">
      <c r="B212" s="193"/>
      <c r="C212" s="303">
        <v>0</v>
      </c>
      <c r="D212" s="303">
        <v>0</v>
      </c>
    </row>
    <row r="213" spans="2:4">
      <c r="B213" s="193"/>
      <c r="C213" s="303">
        <v>0</v>
      </c>
      <c r="D213" s="303">
        <v>0</v>
      </c>
    </row>
    <row r="214" spans="2:4">
      <c r="B214" s="193"/>
      <c r="C214" s="303">
        <v>0</v>
      </c>
      <c r="D214" s="303">
        <v>0</v>
      </c>
    </row>
    <row r="215" spans="2:4">
      <c r="B215" s="193"/>
      <c r="C215" s="303">
        <v>0</v>
      </c>
      <c r="D215" s="303">
        <v>0</v>
      </c>
    </row>
    <row r="216" spans="2:4">
      <c r="B216" s="193"/>
      <c r="C216" s="303">
        <v>0</v>
      </c>
      <c r="D216" s="303">
        <v>0</v>
      </c>
    </row>
    <row r="217" spans="2:4">
      <c r="B217" s="193"/>
      <c r="C217" s="303">
        <v>0</v>
      </c>
      <c r="D217" s="303">
        <v>0</v>
      </c>
    </row>
    <row r="218" spans="2:4">
      <c r="B218" s="193"/>
      <c r="C218" s="303">
        <v>0</v>
      </c>
      <c r="D218" s="303">
        <v>0</v>
      </c>
    </row>
    <row r="219" spans="2:4">
      <c r="B219" s="193"/>
      <c r="C219" s="303">
        <v>0</v>
      </c>
      <c r="D219" s="303">
        <v>0</v>
      </c>
    </row>
    <row r="220" spans="2:4">
      <c r="B220" s="193"/>
      <c r="C220" s="303">
        <v>0</v>
      </c>
      <c r="D220" s="303">
        <v>0</v>
      </c>
    </row>
    <row r="221" spans="2:4">
      <c r="B221" s="193"/>
      <c r="C221" s="303">
        <v>0</v>
      </c>
      <c r="D221" s="303">
        <v>0</v>
      </c>
    </row>
    <row r="222" spans="2:4">
      <c r="B222" s="193"/>
      <c r="C222" s="303">
        <v>0</v>
      </c>
      <c r="D222" s="303">
        <v>0</v>
      </c>
    </row>
    <row r="223" spans="2:4">
      <c r="B223" s="193"/>
      <c r="C223" s="303">
        <v>0</v>
      </c>
      <c r="D223" s="303">
        <v>0</v>
      </c>
    </row>
    <row r="224" spans="2:4">
      <c r="B224" s="193"/>
      <c r="C224" s="303">
        <v>0</v>
      </c>
      <c r="D224" s="303">
        <v>0</v>
      </c>
    </row>
    <row r="225" spans="2:4">
      <c r="B225" s="193"/>
      <c r="C225" s="303">
        <v>0</v>
      </c>
      <c r="D225" s="303">
        <v>0</v>
      </c>
    </row>
    <row r="226" spans="2:4">
      <c r="B226" s="193"/>
      <c r="C226" s="303">
        <v>0</v>
      </c>
      <c r="D226" s="303">
        <v>0</v>
      </c>
    </row>
    <row r="227" spans="2:4">
      <c r="B227" s="193"/>
      <c r="C227" s="303">
        <v>0</v>
      </c>
      <c r="D227" s="303">
        <v>0</v>
      </c>
    </row>
    <row r="228" spans="2:4">
      <c r="B228" s="193"/>
      <c r="C228" s="303">
        <v>0</v>
      </c>
      <c r="D228" s="303">
        <v>0</v>
      </c>
    </row>
    <row r="229" spans="2:4">
      <c r="B229" s="193"/>
      <c r="C229" s="303">
        <v>0</v>
      </c>
      <c r="D229" s="303">
        <v>0</v>
      </c>
    </row>
    <row r="230" spans="2:4">
      <c r="B230" s="193"/>
      <c r="C230" s="303">
        <v>0</v>
      </c>
      <c r="D230" s="303">
        <v>0</v>
      </c>
    </row>
    <row r="231" spans="2:4">
      <c r="B231" s="193"/>
      <c r="C231" s="303">
        <v>0</v>
      </c>
      <c r="D231" s="303">
        <v>0</v>
      </c>
    </row>
    <row r="232" spans="2:4">
      <c r="B232" s="193"/>
      <c r="C232" s="303">
        <v>0</v>
      </c>
      <c r="D232" s="303">
        <v>0</v>
      </c>
    </row>
    <row r="233" spans="2:4">
      <c r="B233" s="193"/>
      <c r="C233" s="303">
        <v>0</v>
      </c>
      <c r="D233" s="303">
        <v>0</v>
      </c>
    </row>
    <row r="234" spans="2:4">
      <c r="B234" s="193"/>
      <c r="C234" s="303">
        <v>0</v>
      </c>
      <c r="D234" s="303">
        <v>0</v>
      </c>
    </row>
    <row r="235" spans="2:4">
      <c r="B235" s="193"/>
      <c r="C235" s="303">
        <v>0</v>
      </c>
      <c r="D235" s="303">
        <v>0</v>
      </c>
    </row>
    <row r="236" spans="2:4">
      <c r="B236" s="193"/>
      <c r="C236" s="303">
        <v>0</v>
      </c>
      <c r="D236" s="303">
        <v>0</v>
      </c>
    </row>
    <row r="237" spans="2:4">
      <c r="B237" s="193"/>
      <c r="C237" s="303">
        <v>0</v>
      </c>
      <c r="D237" s="303">
        <v>0</v>
      </c>
    </row>
    <row r="238" spans="2:4">
      <c r="B238" s="193"/>
      <c r="C238" s="303">
        <v>0</v>
      </c>
      <c r="D238" s="303">
        <v>0</v>
      </c>
    </row>
    <row r="239" spans="2:4">
      <c r="B239" s="193"/>
      <c r="C239" s="303">
        <v>0</v>
      </c>
      <c r="D239" s="303">
        <v>0</v>
      </c>
    </row>
    <row r="240" spans="2:4">
      <c r="B240" s="193"/>
      <c r="C240" s="303">
        <v>0</v>
      </c>
      <c r="D240" s="303">
        <v>0</v>
      </c>
    </row>
    <row r="241" spans="2:4">
      <c r="B241" s="193"/>
      <c r="C241" s="303">
        <v>0</v>
      </c>
      <c r="D241" s="303">
        <v>0</v>
      </c>
    </row>
    <row r="242" spans="2:4">
      <c r="B242" s="193"/>
      <c r="C242" s="303">
        <v>0</v>
      </c>
      <c r="D242" s="303">
        <v>0</v>
      </c>
    </row>
    <row r="243" spans="2:4">
      <c r="B243" s="193"/>
      <c r="C243" s="303">
        <v>0</v>
      </c>
      <c r="D243" s="303">
        <v>0</v>
      </c>
    </row>
    <row r="244" spans="2:4">
      <c r="B244" s="193"/>
      <c r="C244" s="303">
        <v>0</v>
      </c>
      <c r="D244" s="303">
        <v>0</v>
      </c>
    </row>
    <row r="245" spans="2:4">
      <c r="B245" s="193"/>
      <c r="C245" s="303">
        <v>0</v>
      </c>
      <c r="D245" s="303">
        <v>0</v>
      </c>
    </row>
    <row r="246" spans="2:4">
      <c r="B246" s="193"/>
      <c r="C246" s="303">
        <v>0</v>
      </c>
      <c r="D246" s="303">
        <v>0</v>
      </c>
    </row>
    <row r="247" spans="2:4">
      <c r="B247" s="193"/>
      <c r="C247" s="303">
        <v>0</v>
      </c>
      <c r="D247" s="303">
        <v>0</v>
      </c>
    </row>
    <row r="248" spans="2:4">
      <c r="B248" s="193"/>
      <c r="C248" s="303">
        <v>0</v>
      </c>
      <c r="D248" s="303">
        <v>0</v>
      </c>
    </row>
    <row r="249" spans="2:4">
      <c r="B249" s="193"/>
      <c r="C249" s="303">
        <v>0</v>
      </c>
      <c r="D249" s="303">
        <v>0</v>
      </c>
    </row>
    <row r="250" spans="2:4">
      <c r="B250" s="193"/>
      <c r="C250" s="303">
        <v>0</v>
      </c>
      <c r="D250" s="303">
        <v>0</v>
      </c>
    </row>
    <row r="251" spans="2:4">
      <c r="B251" s="193"/>
      <c r="C251" s="303">
        <v>0</v>
      </c>
      <c r="D251" s="303">
        <v>0</v>
      </c>
    </row>
    <row r="252" spans="2:4">
      <c r="B252" s="193"/>
      <c r="C252" s="303">
        <v>0</v>
      </c>
      <c r="D252" s="303">
        <v>0</v>
      </c>
    </row>
    <row r="253" spans="2:4">
      <c r="B253" s="193"/>
      <c r="C253" s="303">
        <v>0</v>
      </c>
      <c r="D253" s="303">
        <v>0</v>
      </c>
    </row>
    <row r="254" spans="2:4">
      <c r="B254" s="193"/>
      <c r="C254" s="303">
        <v>0</v>
      </c>
      <c r="D254" s="303">
        <v>0</v>
      </c>
    </row>
    <row r="255" spans="2:4">
      <c r="B255" s="193"/>
      <c r="C255" s="303">
        <v>0</v>
      </c>
      <c r="D255" s="303">
        <v>0</v>
      </c>
    </row>
    <row r="256" spans="2:4">
      <c r="B256" s="193"/>
      <c r="C256" s="303">
        <v>0</v>
      </c>
      <c r="D256" s="303">
        <v>0</v>
      </c>
    </row>
    <row r="257" spans="2:4">
      <c r="B257" s="193"/>
      <c r="C257" s="303">
        <v>0</v>
      </c>
      <c r="D257" s="303">
        <v>0</v>
      </c>
    </row>
    <row r="258" spans="2:4">
      <c r="B258" s="193"/>
      <c r="C258" s="303">
        <v>0</v>
      </c>
      <c r="D258" s="303">
        <v>0</v>
      </c>
    </row>
    <row r="259" spans="2:4">
      <c r="B259" s="193"/>
      <c r="C259" s="303">
        <v>0</v>
      </c>
      <c r="D259" s="303">
        <v>0</v>
      </c>
    </row>
    <row r="260" spans="2:4">
      <c r="B260" s="193"/>
      <c r="C260" s="303">
        <v>0</v>
      </c>
      <c r="D260" s="303">
        <v>0</v>
      </c>
    </row>
    <row r="261" spans="2:4">
      <c r="B261" s="193"/>
      <c r="C261" s="303">
        <v>0</v>
      </c>
      <c r="D261" s="303">
        <v>0</v>
      </c>
    </row>
    <row r="262" spans="2:4">
      <c r="B262" s="193"/>
      <c r="C262" s="303">
        <v>0</v>
      </c>
      <c r="D262" s="303">
        <v>0</v>
      </c>
    </row>
    <row r="263" spans="2:4">
      <c r="B263" s="193"/>
      <c r="C263" s="303">
        <v>0</v>
      </c>
      <c r="D263" s="303">
        <v>0</v>
      </c>
    </row>
    <row r="264" spans="2:4">
      <c r="B264" s="193"/>
      <c r="C264" s="303">
        <v>0</v>
      </c>
      <c r="D264" s="303">
        <v>0</v>
      </c>
    </row>
    <row r="265" spans="2:4">
      <c r="B265" s="193"/>
      <c r="C265" s="303">
        <v>0</v>
      </c>
      <c r="D265" s="303">
        <v>0</v>
      </c>
    </row>
    <row r="266" spans="2:4">
      <c r="B266" s="193"/>
      <c r="C266" s="303">
        <v>0</v>
      </c>
      <c r="D266" s="303">
        <v>0</v>
      </c>
    </row>
    <row r="267" spans="2:4">
      <c r="B267" s="193"/>
      <c r="C267" s="303">
        <v>0</v>
      </c>
      <c r="D267" s="303">
        <v>0</v>
      </c>
    </row>
    <row r="268" spans="2:4">
      <c r="B268" s="193"/>
      <c r="C268" s="303">
        <v>0</v>
      </c>
      <c r="D268" s="303">
        <v>0</v>
      </c>
    </row>
    <row r="269" spans="2:4">
      <c r="B269" s="193"/>
      <c r="C269" s="303">
        <v>0</v>
      </c>
      <c r="D269" s="303">
        <v>0</v>
      </c>
    </row>
    <row r="270" spans="2:4">
      <c r="B270" s="193"/>
      <c r="C270" s="303">
        <v>0</v>
      </c>
      <c r="D270" s="303">
        <v>0</v>
      </c>
    </row>
    <row r="271" spans="2:4">
      <c r="B271" s="193"/>
      <c r="C271" s="303">
        <v>0</v>
      </c>
      <c r="D271" s="303">
        <v>0</v>
      </c>
    </row>
    <row r="272" spans="2:4">
      <c r="B272" s="193"/>
      <c r="C272" s="303">
        <v>0</v>
      </c>
      <c r="D272" s="303">
        <v>0</v>
      </c>
    </row>
    <row r="273" spans="2:4">
      <c r="B273" s="193"/>
      <c r="C273" s="303">
        <v>0</v>
      </c>
      <c r="D273" s="303">
        <v>0</v>
      </c>
    </row>
    <row r="274" spans="2:4">
      <c r="B274" s="193"/>
      <c r="C274" s="303">
        <v>0</v>
      </c>
      <c r="D274" s="303">
        <v>0</v>
      </c>
    </row>
    <row r="275" spans="2:4">
      <c r="B275" s="193"/>
      <c r="C275" s="303">
        <v>0</v>
      </c>
      <c r="D275" s="303">
        <v>0</v>
      </c>
    </row>
    <row r="276" spans="2:4">
      <c r="B276" s="193"/>
      <c r="C276" s="303">
        <v>0</v>
      </c>
      <c r="D276" s="303">
        <v>0</v>
      </c>
    </row>
    <row r="277" spans="2:4">
      <c r="B277" s="193"/>
      <c r="C277" s="303">
        <v>0</v>
      </c>
      <c r="D277" s="303">
        <v>0</v>
      </c>
    </row>
    <row r="278" spans="2:4">
      <c r="B278" s="193"/>
      <c r="C278" s="303">
        <v>0</v>
      </c>
      <c r="D278" s="303">
        <v>0</v>
      </c>
    </row>
    <row r="279" spans="2:4">
      <c r="B279" s="193"/>
      <c r="C279" s="303">
        <v>0</v>
      </c>
      <c r="D279" s="303">
        <v>0</v>
      </c>
    </row>
    <row r="280" spans="2:4">
      <c r="B280" s="193"/>
      <c r="C280" s="303">
        <v>0</v>
      </c>
      <c r="D280" s="303">
        <v>0</v>
      </c>
    </row>
    <row r="281" spans="2:4">
      <c r="B281" s="193"/>
      <c r="C281" s="303">
        <v>0</v>
      </c>
      <c r="D281" s="303">
        <v>0</v>
      </c>
    </row>
    <row r="282" spans="2:4">
      <c r="B282" s="193"/>
      <c r="C282" s="303">
        <v>0</v>
      </c>
      <c r="D282" s="303">
        <v>0</v>
      </c>
    </row>
    <row r="283" spans="2:4">
      <c r="B283" s="193"/>
      <c r="C283" s="303">
        <v>0</v>
      </c>
      <c r="D283" s="303">
        <v>0</v>
      </c>
    </row>
    <row r="284" spans="2:4">
      <c r="B284" s="193"/>
      <c r="C284" s="303">
        <v>0</v>
      </c>
      <c r="D284" s="303">
        <v>0</v>
      </c>
    </row>
    <row r="285" spans="2:4">
      <c r="B285" s="193"/>
      <c r="C285" s="303">
        <v>0</v>
      </c>
      <c r="D285" s="303">
        <v>0</v>
      </c>
    </row>
    <row r="286" spans="2:4">
      <c r="B286" s="193"/>
      <c r="C286" s="303">
        <v>0</v>
      </c>
      <c r="D286" s="303">
        <v>0</v>
      </c>
    </row>
    <row r="287" spans="2:4">
      <c r="B287" s="193"/>
      <c r="C287" s="303">
        <v>0</v>
      </c>
      <c r="D287" s="303">
        <v>0</v>
      </c>
    </row>
    <row r="288" spans="2:4">
      <c r="B288" s="193"/>
      <c r="C288" s="303">
        <v>0</v>
      </c>
      <c r="D288" s="303">
        <v>0</v>
      </c>
    </row>
    <row r="289" spans="2:4">
      <c r="B289" s="193"/>
      <c r="C289" s="303">
        <v>0</v>
      </c>
      <c r="D289" s="303">
        <v>0</v>
      </c>
    </row>
    <row r="290" spans="2:4">
      <c r="B290" s="193"/>
      <c r="C290" s="303">
        <v>0</v>
      </c>
      <c r="D290" s="303">
        <v>0</v>
      </c>
    </row>
    <row r="291" spans="2:4">
      <c r="B291" s="193"/>
      <c r="C291" s="303">
        <v>0</v>
      </c>
      <c r="D291" s="303">
        <v>0</v>
      </c>
    </row>
    <row r="292" spans="2:4">
      <c r="B292" s="193"/>
      <c r="C292" s="303">
        <v>0</v>
      </c>
      <c r="D292" s="303">
        <v>0</v>
      </c>
    </row>
    <row r="293" spans="2:4">
      <c r="B293" s="193"/>
      <c r="C293" s="303">
        <v>0</v>
      </c>
      <c r="D293" s="303">
        <v>0</v>
      </c>
    </row>
    <row r="294" spans="2:4">
      <c r="B294" s="193"/>
      <c r="C294" s="303">
        <v>0</v>
      </c>
      <c r="D294" s="303">
        <v>0</v>
      </c>
    </row>
    <row r="295" spans="2:4">
      <c r="B295" s="193"/>
      <c r="C295" s="303">
        <v>0</v>
      </c>
      <c r="D295" s="303">
        <v>0</v>
      </c>
    </row>
    <row r="296" spans="2:4">
      <c r="B296" s="193"/>
      <c r="C296" s="303">
        <v>0</v>
      </c>
      <c r="D296" s="303">
        <v>0</v>
      </c>
    </row>
    <row r="297" spans="2:4">
      <c r="B297" s="193"/>
      <c r="C297" s="303">
        <v>0</v>
      </c>
      <c r="D297" s="303">
        <v>0</v>
      </c>
    </row>
    <row r="298" spans="2:4">
      <c r="B298" s="193"/>
      <c r="C298" s="303">
        <v>0</v>
      </c>
      <c r="D298" s="303">
        <v>0</v>
      </c>
    </row>
    <row r="299" spans="2:4">
      <c r="B299" s="193"/>
      <c r="C299" s="303">
        <v>0</v>
      </c>
      <c r="D299" s="303">
        <v>0</v>
      </c>
    </row>
    <row r="300" spans="2:4">
      <c r="B300" s="193"/>
      <c r="C300" s="303">
        <v>0</v>
      </c>
      <c r="D300" s="303">
        <v>0</v>
      </c>
    </row>
    <row r="301" spans="2:4">
      <c r="B301" s="193"/>
      <c r="C301" s="303">
        <v>0</v>
      </c>
      <c r="D301" s="303">
        <v>0</v>
      </c>
    </row>
    <row r="302" spans="2:4">
      <c r="B302" s="193"/>
      <c r="C302" s="303">
        <v>0</v>
      </c>
      <c r="D302" s="303">
        <v>0</v>
      </c>
    </row>
    <row r="303" spans="2:4">
      <c r="B303" s="193"/>
      <c r="C303" s="303">
        <v>0</v>
      </c>
      <c r="D303" s="303">
        <v>0</v>
      </c>
    </row>
    <row r="304" spans="2:4">
      <c r="B304" s="193"/>
      <c r="C304" s="303">
        <v>0</v>
      </c>
      <c r="D304" s="303">
        <v>0</v>
      </c>
    </row>
    <row r="305" spans="2:4">
      <c r="B305" s="193"/>
      <c r="C305" s="303">
        <v>0</v>
      </c>
      <c r="D305" s="303">
        <v>0</v>
      </c>
    </row>
    <row r="306" spans="2:4">
      <c r="B306" s="193"/>
      <c r="C306" s="303">
        <v>0</v>
      </c>
      <c r="D306" s="303">
        <v>0</v>
      </c>
    </row>
    <row r="307" spans="2:4">
      <c r="B307" s="193"/>
      <c r="C307" s="303">
        <v>0</v>
      </c>
      <c r="D307" s="303">
        <v>0</v>
      </c>
    </row>
    <row r="308" spans="2:4">
      <c r="B308" s="193"/>
      <c r="C308" s="303">
        <v>0</v>
      </c>
      <c r="D308" s="303">
        <v>0</v>
      </c>
    </row>
    <row r="309" spans="2:4">
      <c r="B309" s="193"/>
      <c r="C309" s="303">
        <v>0</v>
      </c>
      <c r="D309" s="303">
        <v>0</v>
      </c>
    </row>
    <row r="310" spans="2:4">
      <c r="B310" s="193"/>
      <c r="C310" s="303">
        <v>0</v>
      </c>
      <c r="D310" s="303">
        <v>0</v>
      </c>
    </row>
    <row r="311" spans="2:4">
      <c r="B311" s="193"/>
      <c r="C311" s="303">
        <v>0</v>
      </c>
      <c r="D311" s="303">
        <v>0</v>
      </c>
    </row>
    <row r="312" spans="2:4">
      <c r="B312" s="193"/>
      <c r="C312" s="303">
        <v>0</v>
      </c>
      <c r="D312" s="303">
        <v>0</v>
      </c>
    </row>
    <row r="313" spans="2:4">
      <c r="B313" s="193"/>
      <c r="C313" s="303">
        <v>0</v>
      </c>
      <c r="D313" s="303">
        <v>0</v>
      </c>
    </row>
    <row r="314" spans="2:4">
      <c r="B314" s="193"/>
      <c r="C314" s="303">
        <v>0</v>
      </c>
      <c r="D314" s="303">
        <v>0</v>
      </c>
    </row>
    <row r="315" spans="2:4">
      <c r="B315" s="193"/>
      <c r="C315" s="303">
        <v>0</v>
      </c>
      <c r="D315" s="303">
        <v>0</v>
      </c>
    </row>
    <row r="316" spans="2:4">
      <c r="B316" s="193"/>
      <c r="C316" s="303">
        <v>0</v>
      </c>
      <c r="D316" s="303">
        <v>0</v>
      </c>
    </row>
    <row r="317" spans="2:4">
      <c r="B317" s="193"/>
      <c r="C317" s="303">
        <v>0</v>
      </c>
      <c r="D317" s="303">
        <v>0</v>
      </c>
    </row>
    <row r="318" spans="2:4">
      <c r="B318" s="193"/>
      <c r="C318" s="303">
        <v>0</v>
      </c>
      <c r="D318" s="303">
        <v>0</v>
      </c>
    </row>
    <row r="319" spans="2:4">
      <c r="B319" s="193"/>
      <c r="C319" s="303">
        <v>0</v>
      </c>
      <c r="D319" s="303">
        <v>0</v>
      </c>
    </row>
    <row r="320" spans="2:4">
      <c r="B320" s="193"/>
      <c r="C320" s="303">
        <v>0</v>
      </c>
      <c r="D320" s="303">
        <v>0</v>
      </c>
    </row>
    <row r="321" spans="2:4">
      <c r="B321" s="193"/>
      <c r="C321" s="303">
        <v>0</v>
      </c>
      <c r="D321" s="303">
        <v>0</v>
      </c>
    </row>
    <row r="322" spans="2:4">
      <c r="B322" s="193"/>
      <c r="C322" s="303">
        <v>0</v>
      </c>
      <c r="D322" s="303">
        <v>0</v>
      </c>
    </row>
    <row r="323" spans="2:4">
      <c r="B323" s="193"/>
      <c r="C323" s="303">
        <v>0</v>
      </c>
      <c r="D323" s="303">
        <v>0</v>
      </c>
    </row>
    <row r="324" spans="2:4">
      <c r="B324" s="193"/>
      <c r="C324" s="303">
        <v>0</v>
      </c>
      <c r="D324" s="303">
        <v>0</v>
      </c>
    </row>
    <row r="325" spans="2:4">
      <c r="B325" s="193"/>
      <c r="C325" s="303">
        <v>0</v>
      </c>
      <c r="D325" s="303">
        <v>0</v>
      </c>
    </row>
    <row r="326" spans="2:4">
      <c r="B326" s="193"/>
      <c r="C326" s="303">
        <v>0</v>
      </c>
      <c r="D326" s="303">
        <v>0</v>
      </c>
    </row>
    <row r="327" spans="2:4">
      <c r="B327" s="193"/>
      <c r="C327" s="303">
        <v>0</v>
      </c>
      <c r="D327" s="303">
        <v>0</v>
      </c>
    </row>
    <row r="328" spans="2:4">
      <c r="B328" s="193"/>
      <c r="C328" s="303">
        <v>0</v>
      </c>
      <c r="D328" s="303">
        <v>0</v>
      </c>
    </row>
    <row r="329" spans="2:4">
      <c r="B329" s="193"/>
      <c r="C329" s="303">
        <v>0</v>
      </c>
      <c r="D329" s="303">
        <v>0</v>
      </c>
    </row>
    <row r="330" spans="2:4">
      <c r="B330" s="193"/>
      <c r="C330" s="303">
        <v>0</v>
      </c>
      <c r="D330" s="303">
        <v>0</v>
      </c>
    </row>
    <row r="331" spans="2:4">
      <c r="B331" s="193"/>
      <c r="C331" s="303">
        <v>0</v>
      </c>
      <c r="D331" s="303">
        <v>0</v>
      </c>
    </row>
    <row r="332" spans="2:4">
      <c r="B332" s="193"/>
      <c r="C332" s="303">
        <v>0</v>
      </c>
      <c r="D332" s="303">
        <v>0</v>
      </c>
    </row>
    <row r="333" spans="2:4">
      <c r="B333" s="193"/>
      <c r="C333" s="303">
        <v>0</v>
      </c>
      <c r="D333" s="303">
        <v>0</v>
      </c>
    </row>
    <row r="334" spans="2:4">
      <c r="B334" s="193"/>
      <c r="C334" s="303">
        <v>0</v>
      </c>
      <c r="D334" s="303">
        <v>0</v>
      </c>
    </row>
    <row r="335" spans="2:4">
      <c r="B335" s="193"/>
      <c r="C335" s="303">
        <v>0</v>
      </c>
      <c r="D335" s="303">
        <v>0</v>
      </c>
    </row>
    <row r="336" spans="2:4">
      <c r="B336" s="193"/>
      <c r="C336" s="303">
        <v>0</v>
      </c>
      <c r="D336" s="303">
        <v>0</v>
      </c>
    </row>
    <row r="337" spans="2:4">
      <c r="B337" s="193"/>
      <c r="C337" s="303">
        <v>0</v>
      </c>
      <c r="D337" s="303">
        <v>0</v>
      </c>
    </row>
    <row r="338" spans="2:4">
      <c r="B338" s="193"/>
      <c r="C338" s="303">
        <v>0</v>
      </c>
      <c r="D338" s="303">
        <v>0</v>
      </c>
    </row>
    <row r="339" spans="2:4">
      <c r="B339" s="193"/>
      <c r="C339" s="303">
        <v>0</v>
      </c>
      <c r="D339" s="303">
        <v>0</v>
      </c>
    </row>
    <row r="340" spans="2:4">
      <c r="B340" s="193"/>
      <c r="C340" s="303">
        <v>0</v>
      </c>
      <c r="D340" s="303">
        <v>0</v>
      </c>
    </row>
    <row r="341" spans="2:4">
      <c r="B341" s="193"/>
      <c r="C341" s="303">
        <v>0</v>
      </c>
      <c r="D341" s="303">
        <v>0</v>
      </c>
    </row>
    <row r="342" spans="2:4">
      <c r="B342" s="193"/>
      <c r="C342" s="303">
        <v>0</v>
      </c>
      <c r="D342" s="303">
        <v>0</v>
      </c>
    </row>
    <row r="343" spans="2:4">
      <c r="B343" s="193"/>
      <c r="C343" s="303">
        <v>0</v>
      </c>
      <c r="D343" s="303">
        <v>0</v>
      </c>
    </row>
    <row r="344" spans="2:4">
      <c r="B344" s="193"/>
      <c r="C344" s="303">
        <v>0</v>
      </c>
      <c r="D344" s="303">
        <v>0</v>
      </c>
    </row>
    <row r="345" spans="2:4">
      <c r="B345" s="193"/>
      <c r="C345" s="303">
        <v>0</v>
      </c>
      <c r="D345" s="303">
        <v>0</v>
      </c>
    </row>
    <row r="346" spans="2:4">
      <c r="B346" s="193"/>
      <c r="C346" s="303">
        <v>0</v>
      </c>
      <c r="D346" s="303">
        <v>0</v>
      </c>
    </row>
    <row r="347" spans="2:4">
      <c r="B347" s="193"/>
      <c r="C347" s="303">
        <v>0</v>
      </c>
      <c r="D347" s="303">
        <v>0</v>
      </c>
    </row>
    <row r="348" spans="2:4">
      <c r="B348" s="193"/>
      <c r="C348" s="303">
        <v>0</v>
      </c>
      <c r="D348" s="303">
        <v>0</v>
      </c>
    </row>
    <row r="349" spans="2:4">
      <c r="B349" s="193"/>
      <c r="C349" s="303">
        <v>0</v>
      </c>
      <c r="D349" s="303">
        <v>0</v>
      </c>
    </row>
    <row r="350" spans="2:4">
      <c r="B350" s="306" t="s">
        <v>105</v>
      </c>
      <c r="C350" s="304">
        <f>SUM(C15:C349)</f>
        <v>258558.61</v>
      </c>
      <c r="D350" s="304">
        <f>SUM(D15:D349)</f>
        <v>127171.18</v>
      </c>
    </row>
    <row r="351" spans="2:4">
      <c r="B351" s="892" t="s">
        <v>140</v>
      </c>
      <c r="C351" s="892"/>
      <c r="D351" s="305">
        <f>D13-C350+D350</f>
        <v>0</v>
      </c>
    </row>
    <row r="356" spans="2:4">
      <c r="B356" s="859" t="s">
        <v>141</v>
      </c>
      <c r="C356" s="859"/>
      <c r="D356" s="859"/>
    </row>
    <row r="357" spans="2:4">
      <c r="B357" s="860" t="s">
        <v>142</v>
      </c>
      <c r="C357" s="860"/>
      <c r="D357" s="860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115" zoomScaleNormal="100" workbookViewId="0">
      <selection activeCell="B20" sqref="B20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90" t="s">
        <v>0</v>
      </c>
      <c r="B3" s="890"/>
      <c r="C3" s="890"/>
      <c r="D3" s="890"/>
      <c r="E3" s="890"/>
    </row>
    <row r="4" spans="1:5" ht="15.75">
      <c r="A4" s="890" t="s">
        <v>1</v>
      </c>
      <c r="B4" s="890"/>
      <c r="C4" s="890"/>
      <c r="D4" s="890"/>
      <c r="E4" s="890"/>
    </row>
    <row r="5" spans="1:5" ht="15.75">
      <c r="A5" s="890" t="s">
        <v>4</v>
      </c>
      <c r="B5" s="890"/>
      <c r="C5" s="890"/>
      <c r="D5" s="890"/>
      <c r="E5" s="890"/>
    </row>
    <row r="8" spans="1:5" ht="47.25" customHeight="1">
      <c r="A8" s="893" t="s">
        <v>697</v>
      </c>
      <c r="B8" s="894"/>
      <c r="C8" s="894"/>
      <c r="D8" s="894"/>
      <c r="E8" s="894"/>
    </row>
    <row r="10" spans="1:5" ht="45.75" customHeight="1">
      <c r="A10" s="895" t="s">
        <v>699</v>
      </c>
      <c r="B10" s="896"/>
      <c r="C10" s="896"/>
      <c r="D10" s="896"/>
      <c r="E10" s="896"/>
    </row>
    <row r="13" spans="1:5">
      <c r="B13" s="891" t="s">
        <v>137</v>
      </c>
      <c r="C13" s="891"/>
      <c r="D13" s="125"/>
    </row>
    <row r="14" spans="1:5">
      <c r="B14" s="126" t="s">
        <v>123</v>
      </c>
      <c r="C14" s="126" t="s">
        <v>138</v>
      </c>
      <c r="D14" s="126" t="s">
        <v>139</v>
      </c>
    </row>
    <row r="15" spans="1:5">
      <c r="B15" s="193">
        <v>44727</v>
      </c>
      <c r="C15" s="303">
        <v>0</v>
      </c>
      <c r="D15" s="303">
        <v>683731</v>
      </c>
    </row>
    <row r="16" spans="1:5">
      <c r="B16" s="193"/>
      <c r="C16" s="303">
        <v>2049.23</v>
      </c>
      <c r="D16" s="303">
        <v>0</v>
      </c>
    </row>
    <row r="17" spans="2:4">
      <c r="B17" s="193"/>
      <c r="C17" s="303">
        <v>1400</v>
      </c>
      <c r="D17" s="303">
        <v>0</v>
      </c>
    </row>
    <row r="18" spans="2:4">
      <c r="B18" s="193"/>
      <c r="C18" s="303">
        <v>6200</v>
      </c>
      <c r="D18" s="303">
        <v>0</v>
      </c>
    </row>
    <row r="19" spans="2:4">
      <c r="B19" s="193"/>
      <c r="C19" s="303">
        <v>2508.2199999999998</v>
      </c>
      <c r="D19" s="303">
        <v>0</v>
      </c>
    </row>
    <row r="20" spans="2:4">
      <c r="B20" s="193"/>
      <c r="C20" s="303">
        <v>10000</v>
      </c>
      <c r="D20" s="303">
        <v>0</v>
      </c>
    </row>
    <row r="21" spans="2:4">
      <c r="B21" s="193"/>
      <c r="C21" s="303">
        <v>60.95</v>
      </c>
      <c r="D21" s="303">
        <v>0</v>
      </c>
    </row>
    <row r="22" spans="2:4">
      <c r="B22" s="193"/>
      <c r="C22" s="303">
        <v>60.95</v>
      </c>
      <c r="D22" s="303">
        <v>0</v>
      </c>
    </row>
    <row r="23" spans="2:4">
      <c r="B23" s="193"/>
      <c r="C23" s="303">
        <v>1000</v>
      </c>
      <c r="D23" s="303">
        <v>0</v>
      </c>
    </row>
    <row r="24" spans="2:4">
      <c r="B24" s="193"/>
      <c r="C24" s="303">
        <v>89.14</v>
      </c>
      <c r="D24" s="303">
        <v>0</v>
      </c>
    </row>
    <row r="25" spans="2:4">
      <c r="B25" s="193"/>
      <c r="C25" s="303">
        <v>11.65</v>
      </c>
      <c r="D25" s="303">
        <v>0</v>
      </c>
    </row>
    <row r="26" spans="2:4">
      <c r="B26" s="193"/>
      <c r="C26" s="303">
        <v>10000</v>
      </c>
      <c r="D26" s="303">
        <v>0</v>
      </c>
    </row>
    <row r="27" spans="2:4">
      <c r="B27" s="193"/>
      <c r="C27" s="303">
        <v>6051</v>
      </c>
      <c r="D27" s="303">
        <v>0</v>
      </c>
    </row>
    <row r="28" spans="2:4">
      <c r="B28" s="193">
        <v>44729</v>
      </c>
      <c r="C28" s="303">
        <v>478000</v>
      </c>
      <c r="D28" s="303">
        <v>0</v>
      </c>
    </row>
    <row r="29" spans="2:4">
      <c r="B29" s="193"/>
      <c r="C29" s="303">
        <v>1422.3</v>
      </c>
      <c r="D29" s="303">
        <v>0</v>
      </c>
    </row>
    <row r="30" spans="2:4">
      <c r="B30" s="193"/>
      <c r="C30" s="303">
        <v>10000</v>
      </c>
      <c r="D30" s="303">
        <v>0</v>
      </c>
    </row>
    <row r="31" spans="2:4">
      <c r="B31" s="193"/>
      <c r="C31" s="303">
        <v>122.98</v>
      </c>
      <c r="D31" s="303">
        <v>0</v>
      </c>
    </row>
    <row r="32" spans="2:4">
      <c r="B32" s="193"/>
      <c r="C32" s="303">
        <v>30.02</v>
      </c>
      <c r="D32" s="303">
        <v>0</v>
      </c>
    </row>
    <row r="33" spans="2:4">
      <c r="B33" s="193"/>
      <c r="C33" s="303">
        <v>384</v>
      </c>
      <c r="D33" s="303">
        <v>0</v>
      </c>
    </row>
    <row r="34" spans="2:4">
      <c r="B34" s="193"/>
      <c r="C34" s="303">
        <v>11.65</v>
      </c>
      <c r="D34" s="303">
        <v>0</v>
      </c>
    </row>
    <row r="35" spans="2:4">
      <c r="B35" s="193"/>
      <c r="C35" s="303">
        <v>13000</v>
      </c>
      <c r="D35" s="303">
        <v>0</v>
      </c>
    </row>
    <row r="36" spans="2:4">
      <c r="B36" s="193"/>
      <c r="C36" s="303">
        <v>9184.82</v>
      </c>
      <c r="D36" s="303">
        <v>0</v>
      </c>
    </row>
    <row r="37" spans="2:4">
      <c r="B37" s="193"/>
      <c r="C37" s="303">
        <v>306.48</v>
      </c>
      <c r="D37" s="303">
        <v>0</v>
      </c>
    </row>
    <row r="38" spans="2:4">
      <c r="B38" s="193"/>
      <c r="C38" s="303">
        <v>503.05</v>
      </c>
      <c r="D38" s="303">
        <v>0</v>
      </c>
    </row>
    <row r="39" spans="2:4">
      <c r="B39" s="193"/>
      <c r="C39" s="303">
        <v>2059.1</v>
      </c>
      <c r="D39" s="303">
        <v>0</v>
      </c>
    </row>
    <row r="40" spans="2:4">
      <c r="B40" s="193">
        <v>44732</v>
      </c>
      <c r="C40" s="303">
        <v>563.33000000000004</v>
      </c>
      <c r="D40" s="303">
        <v>0</v>
      </c>
    </row>
    <row r="41" spans="2:4">
      <c r="B41" s="193"/>
      <c r="C41" s="303">
        <v>1966.99</v>
      </c>
      <c r="D41" s="303">
        <v>0</v>
      </c>
    </row>
    <row r="42" spans="2:4">
      <c r="B42" s="193"/>
      <c r="C42" s="303">
        <v>2127.29</v>
      </c>
      <c r="D42" s="303">
        <v>0</v>
      </c>
    </row>
    <row r="43" spans="2:4">
      <c r="B43" s="193"/>
      <c r="C43" s="303">
        <v>5823</v>
      </c>
      <c r="D43" s="303">
        <v>0</v>
      </c>
    </row>
    <row r="44" spans="2:4">
      <c r="B44" s="193"/>
      <c r="C44" s="303">
        <v>9</v>
      </c>
      <c r="D44" s="303">
        <v>0</v>
      </c>
    </row>
    <row r="45" spans="2:4">
      <c r="B45" s="193"/>
      <c r="C45" s="303">
        <v>9</v>
      </c>
      <c r="D45" s="303">
        <v>0</v>
      </c>
    </row>
    <row r="46" spans="2:4">
      <c r="B46" s="193"/>
      <c r="C46" s="303">
        <v>32977.81</v>
      </c>
      <c r="D46" s="303">
        <v>0</v>
      </c>
    </row>
    <row r="47" spans="2:4">
      <c r="B47" s="193">
        <v>44733</v>
      </c>
      <c r="C47" s="303">
        <v>1450</v>
      </c>
      <c r="D47" s="303">
        <v>0</v>
      </c>
    </row>
    <row r="48" spans="2:4">
      <c r="B48" s="193"/>
      <c r="C48" s="303">
        <v>4.29</v>
      </c>
      <c r="D48" s="303">
        <v>0</v>
      </c>
    </row>
    <row r="49" spans="2:4">
      <c r="B49" s="193"/>
      <c r="C49" s="303">
        <v>7.04</v>
      </c>
      <c r="D49" s="303">
        <v>0</v>
      </c>
    </row>
    <row r="50" spans="2:4">
      <c r="B50" s="193"/>
      <c r="C50" s="303">
        <v>9</v>
      </c>
      <c r="D50" s="303">
        <v>0</v>
      </c>
    </row>
    <row r="51" spans="2:4">
      <c r="B51" s="193"/>
      <c r="C51" s="303">
        <v>9</v>
      </c>
      <c r="D51" s="303">
        <v>0</v>
      </c>
    </row>
    <row r="52" spans="2:4">
      <c r="B52" s="193"/>
      <c r="C52" s="303">
        <v>9</v>
      </c>
      <c r="D52" s="303">
        <v>0</v>
      </c>
    </row>
    <row r="53" spans="2:4">
      <c r="B53" s="193"/>
      <c r="C53" s="303">
        <v>17.100000000000001</v>
      </c>
      <c r="D53" s="303">
        <v>0</v>
      </c>
    </row>
    <row r="54" spans="2:4">
      <c r="B54" s="193"/>
      <c r="C54" s="303">
        <v>223.3</v>
      </c>
      <c r="D54" s="303">
        <v>0</v>
      </c>
    </row>
    <row r="55" spans="2:4">
      <c r="B55" s="193"/>
      <c r="C55" s="303">
        <v>480</v>
      </c>
      <c r="D55" s="303">
        <v>0</v>
      </c>
    </row>
    <row r="56" spans="2:4">
      <c r="B56" s="193"/>
      <c r="C56" s="303">
        <v>1102.5</v>
      </c>
      <c r="D56" s="303">
        <v>0</v>
      </c>
    </row>
    <row r="57" spans="2:4">
      <c r="B57" s="193">
        <v>44734</v>
      </c>
      <c r="C57" s="303">
        <v>515</v>
      </c>
      <c r="D57" s="303">
        <v>0</v>
      </c>
    </row>
    <row r="58" spans="2:4">
      <c r="B58" s="193"/>
      <c r="C58" s="303">
        <v>1531.07</v>
      </c>
      <c r="D58" s="303">
        <v>0</v>
      </c>
    </row>
    <row r="59" spans="2:4">
      <c r="B59" s="193"/>
      <c r="C59" s="303">
        <v>521.38</v>
      </c>
      <c r="D59" s="303">
        <v>0</v>
      </c>
    </row>
    <row r="60" spans="2:4">
      <c r="B60" s="193"/>
      <c r="C60" s="303">
        <v>1500</v>
      </c>
      <c r="D60" s="303">
        <v>0</v>
      </c>
    </row>
    <row r="61" spans="2:4">
      <c r="B61" s="193"/>
      <c r="C61" s="303">
        <v>161.94</v>
      </c>
      <c r="D61" s="303">
        <v>0</v>
      </c>
    </row>
    <row r="62" spans="2:4">
      <c r="B62" s="193"/>
      <c r="C62" s="303">
        <v>658.91</v>
      </c>
      <c r="D62" s="303">
        <v>0</v>
      </c>
    </row>
    <row r="63" spans="2:4">
      <c r="B63" s="193"/>
      <c r="C63" s="303">
        <v>247.4</v>
      </c>
      <c r="D63" s="303">
        <v>0</v>
      </c>
    </row>
    <row r="64" spans="2:4">
      <c r="B64" s="193"/>
      <c r="C64" s="303">
        <v>300</v>
      </c>
      <c r="D64" s="303">
        <v>0</v>
      </c>
    </row>
    <row r="65" spans="2:4">
      <c r="B65" s="193"/>
      <c r="C65" s="303">
        <v>852</v>
      </c>
      <c r="D65" s="303">
        <v>0</v>
      </c>
    </row>
    <row r="66" spans="2:4">
      <c r="B66" s="193"/>
      <c r="C66" s="303">
        <v>1278</v>
      </c>
      <c r="D66" s="303">
        <v>0</v>
      </c>
    </row>
    <row r="67" spans="2:4">
      <c r="B67" s="193"/>
      <c r="C67" s="303">
        <v>1278</v>
      </c>
      <c r="D67" s="303">
        <v>0</v>
      </c>
    </row>
    <row r="68" spans="2:4">
      <c r="B68" s="193"/>
      <c r="C68" s="303">
        <v>890</v>
      </c>
      <c r="D68" s="303">
        <v>0</v>
      </c>
    </row>
    <row r="69" spans="2:4">
      <c r="B69" s="193"/>
      <c r="C69" s="303">
        <v>5172.51</v>
      </c>
      <c r="D69" s="303">
        <v>0</v>
      </c>
    </row>
    <row r="70" spans="2:4">
      <c r="B70" s="193"/>
      <c r="C70" s="303">
        <v>10524.17</v>
      </c>
      <c r="D70" s="303">
        <v>0</v>
      </c>
    </row>
    <row r="71" spans="2:4">
      <c r="B71" s="193"/>
      <c r="C71" s="303">
        <v>9</v>
      </c>
      <c r="D71" s="303">
        <v>0</v>
      </c>
    </row>
    <row r="72" spans="2:4">
      <c r="B72" s="193"/>
      <c r="C72" s="303">
        <v>4000</v>
      </c>
      <c r="D72" s="303">
        <v>0</v>
      </c>
    </row>
    <row r="73" spans="2:4">
      <c r="B73" s="193"/>
      <c r="C73" s="303">
        <v>500</v>
      </c>
      <c r="D73" s="303">
        <v>0</v>
      </c>
    </row>
    <row r="74" spans="2:4">
      <c r="B74" s="193"/>
      <c r="C74" s="303">
        <v>480</v>
      </c>
      <c r="D74" s="303">
        <v>0</v>
      </c>
    </row>
    <row r="75" spans="2:4">
      <c r="B75" s="193"/>
      <c r="C75" s="303">
        <v>1023.75</v>
      </c>
      <c r="D75" s="303">
        <v>0</v>
      </c>
    </row>
    <row r="76" spans="2:4">
      <c r="B76" s="193"/>
      <c r="C76" s="303">
        <v>11.65</v>
      </c>
      <c r="D76" s="303">
        <v>0</v>
      </c>
    </row>
    <row r="77" spans="2:4">
      <c r="B77" s="193"/>
      <c r="C77" s="303">
        <v>11.65</v>
      </c>
      <c r="D77" s="303">
        <v>0</v>
      </c>
    </row>
    <row r="78" spans="2:4">
      <c r="B78" s="193"/>
      <c r="C78" s="303">
        <v>11.65</v>
      </c>
      <c r="D78" s="303">
        <v>0</v>
      </c>
    </row>
    <row r="79" spans="2:4">
      <c r="B79" s="193"/>
      <c r="C79" s="303">
        <v>11.65</v>
      </c>
      <c r="D79" s="303">
        <v>0</v>
      </c>
    </row>
    <row r="80" spans="2:4">
      <c r="B80" s="193"/>
      <c r="C80" s="303">
        <v>11.65</v>
      </c>
      <c r="D80" s="303">
        <v>0</v>
      </c>
    </row>
    <row r="81" spans="1:6">
      <c r="B81" s="193"/>
      <c r="C81" s="303">
        <v>11.65</v>
      </c>
      <c r="D81" s="303">
        <v>0</v>
      </c>
    </row>
    <row r="82" spans="1:6">
      <c r="B82" s="193"/>
      <c r="C82" s="303">
        <v>11.65</v>
      </c>
      <c r="D82" s="303">
        <v>0</v>
      </c>
    </row>
    <row r="83" spans="1:6">
      <c r="B83" s="193"/>
      <c r="C83" s="303">
        <v>11.65</v>
      </c>
      <c r="D83" s="303">
        <v>0</v>
      </c>
    </row>
    <row r="84" spans="1:6">
      <c r="B84" s="193"/>
      <c r="C84" s="303">
        <v>11.65</v>
      </c>
      <c r="D84" s="303">
        <v>0</v>
      </c>
    </row>
    <row r="85" spans="1:6">
      <c r="B85" s="193"/>
      <c r="C85" s="303">
        <v>11.65</v>
      </c>
      <c r="D85" s="303">
        <v>0</v>
      </c>
    </row>
    <row r="86" spans="1:6">
      <c r="B86" s="193"/>
      <c r="C86" s="303">
        <v>299.41000000000003</v>
      </c>
      <c r="D86" s="303">
        <v>0</v>
      </c>
    </row>
    <row r="87" spans="1:6">
      <c r="B87" s="193"/>
      <c r="C87" s="303">
        <v>1346.64</v>
      </c>
      <c r="D87" s="303">
        <v>0</v>
      </c>
    </row>
    <row r="88" spans="1:6">
      <c r="B88" s="193"/>
      <c r="C88" s="303">
        <v>300</v>
      </c>
      <c r="D88" s="303">
        <v>0</v>
      </c>
    </row>
    <row r="89" spans="1:6">
      <c r="B89" s="193"/>
      <c r="C89" s="303">
        <v>1271.95</v>
      </c>
      <c r="D89" s="303">
        <v>0</v>
      </c>
    </row>
    <row r="90" spans="1:6">
      <c r="A90" s="295"/>
      <c r="B90" s="193"/>
      <c r="C90" s="303">
        <v>78.72</v>
      </c>
      <c r="D90" s="303">
        <v>0</v>
      </c>
      <c r="E90" s="295"/>
      <c r="F90" s="296"/>
    </row>
    <row r="91" spans="1:6">
      <c r="B91" s="193">
        <v>44739</v>
      </c>
      <c r="C91" s="303">
        <v>0</v>
      </c>
      <c r="D91" s="303">
        <v>42000</v>
      </c>
    </row>
    <row r="92" spans="1:6">
      <c r="B92" s="193"/>
      <c r="C92" s="303">
        <v>299.7</v>
      </c>
      <c r="D92" s="303">
        <v>0</v>
      </c>
    </row>
    <row r="93" spans="1:6">
      <c r="B93" s="193"/>
      <c r="C93" s="303">
        <v>332</v>
      </c>
      <c r="D93" s="303">
        <v>0</v>
      </c>
    </row>
    <row r="94" spans="1:6">
      <c r="B94" s="193"/>
      <c r="C94" s="303">
        <v>1349</v>
      </c>
      <c r="D94" s="303">
        <v>0</v>
      </c>
    </row>
    <row r="95" spans="1:6">
      <c r="B95" s="193"/>
      <c r="C95" s="303">
        <v>1188.26</v>
      </c>
      <c r="D95" s="303">
        <v>0</v>
      </c>
    </row>
    <row r="96" spans="1:6">
      <c r="B96" s="193"/>
      <c r="C96" s="303">
        <v>2201</v>
      </c>
      <c r="D96" s="303">
        <v>0</v>
      </c>
    </row>
    <row r="97" spans="2:4">
      <c r="B97" s="193"/>
      <c r="C97" s="303">
        <v>1676.52</v>
      </c>
      <c r="D97" s="303">
        <v>0</v>
      </c>
    </row>
    <row r="98" spans="2:4">
      <c r="B98" s="193"/>
      <c r="C98" s="303">
        <v>15087.58</v>
      </c>
      <c r="D98" s="303">
        <v>0</v>
      </c>
    </row>
    <row r="99" spans="2:4">
      <c r="B99" s="193"/>
      <c r="C99" s="303">
        <v>11280</v>
      </c>
      <c r="D99" s="303">
        <v>0</v>
      </c>
    </row>
    <row r="100" spans="2:4">
      <c r="B100" s="193"/>
      <c r="C100" s="303">
        <v>1860.51</v>
      </c>
      <c r="D100" s="303">
        <v>0</v>
      </c>
    </row>
    <row r="101" spans="2:4">
      <c r="B101" s="193"/>
      <c r="C101" s="303">
        <v>1254</v>
      </c>
      <c r="D101" s="303">
        <v>0</v>
      </c>
    </row>
    <row r="102" spans="2:4">
      <c r="B102" s="193"/>
      <c r="C102" s="303">
        <v>2.2000000000000002</v>
      </c>
      <c r="D102" s="303">
        <v>0</v>
      </c>
    </row>
    <row r="103" spans="2:4">
      <c r="B103" s="193"/>
      <c r="C103" s="303">
        <v>4.1900000000000004</v>
      </c>
      <c r="D103" s="303">
        <v>0</v>
      </c>
    </row>
    <row r="104" spans="2:4">
      <c r="B104" s="193"/>
      <c r="C104" s="303">
        <v>4.2</v>
      </c>
      <c r="D104" s="303">
        <v>0</v>
      </c>
    </row>
    <row r="105" spans="2:4">
      <c r="B105" s="193"/>
      <c r="C105" s="303">
        <v>9</v>
      </c>
      <c r="D105" s="303">
        <v>0</v>
      </c>
    </row>
    <row r="106" spans="2:4">
      <c r="B106" s="193"/>
      <c r="C106" s="303">
        <v>9</v>
      </c>
      <c r="D106" s="303">
        <v>0</v>
      </c>
    </row>
    <row r="107" spans="2:4">
      <c r="B107" s="193"/>
      <c r="C107" s="303">
        <v>1434</v>
      </c>
      <c r="D107" s="303">
        <v>0</v>
      </c>
    </row>
    <row r="108" spans="2:4">
      <c r="B108" s="193"/>
      <c r="C108" s="303">
        <v>431</v>
      </c>
      <c r="D108" s="303">
        <v>0</v>
      </c>
    </row>
    <row r="109" spans="2:4">
      <c r="B109" s="193"/>
      <c r="C109" s="303">
        <v>76.400000000000006</v>
      </c>
      <c r="D109" s="303">
        <v>0</v>
      </c>
    </row>
    <row r="110" spans="2:4">
      <c r="B110" s="193"/>
      <c r="C110" s="303">
        <v>1914.72</v>
      </c>
      <c r="D110" s="303">
        <v>0</v>
      </c>
    </row>
    <row r="111" spans="2:4">
      <c r="B111" s="193"/>
      <c r="C111" s="303">
        <v>11.65</v>
      </c>
      <c r="D111" s="303">
        <v>0</v>
      </c>
    </row>
    <row r="112" spans="2:4">
      <c r="B112" s="193"/>
      <c r="C112" s="303">
        <v>11.65</v>
      </c>
      <c r="D112" s="303">
        <v>0</v>
      </c>
    </row>
    <row r="113" spans="2:4">
      <c r="B113" s="193"/>
      <c r="C113" s="303">
        <v>11.65</v>
      </c>
      <c r="D113" s="303">
        <v>0</v>
      </c>
    </row>
    <row r="114" spans="2:4">
      <c r="B114" s="193"/>
      <c r="C114" s="303">
        <v>34873.699999999997</v>
      </c>
      <c r="D114" s="303">
        <v>0</v>
      </c>
    </row>
    <row r="115" spans="2:4">
      <c r="B115" s="193"/>
      <c r="C115" s="303">
        <v>11340</v>
      </c>
      <c r="D115" s="303">
        <v>0</v>
      </c>
    </row>
    <row r="116" spans="2:4">
      <c r="B116" s="193">
        <v>44740</v>
      </c>
      <c r="C116" s="303">
        <v>0</v>
      </c>
      <c r="D116" s="303">
        <v>21500</v>
      </c>
    </row>
    <row r="117" spans="2:4">
      <c r="B117" s="193"/>
      <c r="C117" s="303">
        <v>0</v>
      </c>
      <c r="D117" s="303">
        <v>11340</v>
      </c>
    </row>
    <row r="118" spans="2:4">
      <c r="B118" s="193"/>
      <c r="C118" s="303">
        <v>15303.2</v>
      </c>
      <c r="D118" s="303">
        <v>0</v>
      </c>
    </row>
    <row r="119" spans="2:4">
      <c r="B119" s="193"/>
      <c r="C119" s="303">
        <v>1990</v>
      </c>
      <c r="D119" s="303">
        <v>0</v>
      </c>
    </row>
    <row r="120" spans="2:4">
      <c r="B120" s="193"/>
      <c r="C120" s="303">
        <v>258</v>
      </c>
      <c r="D120" s="303">
        <v>0</v>
      </c>
    </row>
    <row r="121" spans="2:4">
      <c r="B121" s="193"/>
      <c r="C121" s="303">
        <v>483</v>
      </c>
      <c r="D121" s="303">
        <v>0</v>
      </c>
    </row>
    <row r="122" spans="2:4">
      <c r="B122" s="193"/>
      <c r="C122" s="303">
        <v>100.34</v>
      </c>
      <c r="D122" s="303">
        <v>0</v>
      </c>
    </row>
    <row r="123" spans="2:4">
      <c r="B123" s="193"/>
      <c r="C123" s="303">
        <v>1378.14</v>
      </c>
      <c r="D123" s="303">
        <v>0</v>
      </c>
    </row>
    <row r="124" spans="2:4">
      <c r="B124" s="193"/>
      <c r="C124" s="303">
        <v>426</v>
      </c>
      <c r="D124" s="303">
        <v>0</v>
      </c>
    </row>
    <row r="125" spans="2:4">
      <c r="B125" s="193"/>
      <c r="C125" s="303">
        <v>1278</v>
      </c>
      <c r="D125" s="303">
        <v>0</v>
      </c>
    </row>
    <row r="126" spans="2:4">
      <c r="B126" s="193"/>
      <c r="C126" s="303">
        <v>2176.92</v>
      </c>
      <c r="D126" s="303">
        <v>0</v>
      </c>
    </row>
    <row r="127" spans="2:4">
      <c r="B127" s="193"/>
      <c r="C127" s="303">
        <v>671.48</v>
      </c>
      <c r="D127" s="303">
        <v>0</v>
      </c>
    </row>
    <row r="128" spans="2:4">
      <c r="B128" s="193"/>
      <c r="C128" s="303">
        <v>11.65</v>
      </c>
      <c r="D128" s="303">
        <v>0</v>
      </c>
    </row>
    <row r="129" spans="2:4">
      <c r="B129" s="193"/>
      <c r="C129" s="303">
        <v>11.65</v>
      </c>
      <c r="D129" s="303">
        <v>0</v>
      </c>
    </row>
    <row r="130" spans="2:4">
      <c r="B130" s="193"/>
      <c r="C130" s="303">
        <v>11.65</v>
      </c>
      <c r="D130" s="303">
        <v>0</v>
      </c>
    </row>
    <row r="131" spans="2:4">
      <c r="B131" s="193"/>
      <c r="C131" s="303">
        <v>11.65</v>
      </c>
      <c r="D131" s="303">
        <v>0</v>
      </c>
    </row>
    <row r="132" spans="2:4">
      <c r="B132" s="193"/>
      <c r="C132" s="303">
        <v>11.65</v>
      </c>
      <c r="D132" s="303">
        <v>0</v>
      </c>
    </row>
    <row r="133" spans="2:4">
      <c r="B133" s="193"/>
      <c r="C133" s="303">
        <v>11.65</v>
      </c>
      <c r="D133" s="303">
        <v>0</v>
      </c>
    </row>
    <row r="134" spans="2:4">
      <c r="B134" s="193"/>
      <c r="C134" s="303">
        <v>9</v>
      </c>
      <c r="D134" s="303">
        <v>0</v>
      </c>
    </row>
    <row r="135" spans="2:4">
      <c r="B135" s="193"/>
      <c r="C135" s="303">
        <v>9</v>
      </c>
      <c r="D135" s="303">
        <v>0</v>
      </c>
    </row>
    <row r="136" spans="2:4">
      <c r="B136" s="193">
        <v>44742</v>
      </c>
      <c r="C136" s="303">
        <v>0</v>
      </c>
      <c r="D136" s="303">
        <v>686.38</v>
      </c>
    </row>
    <row r="137" spans="2:4">
      <c r="B137" s="193"/>
      <c r="C137" s="303">
        <v>1651.2</v>
      </c>
      <c r="D137" s="303">
        <v>0</v>
      </c>
    </row>
    <row r="138" spans="2:4">
      <c r="B138" s="193"/>
      <c r="C138" s="303">
        <v>4987.1000000000004</v>
      </c>
      <c r="D138" s="303">
        <v>0</v>
      </c>
    </row>
    <row r="139" spans="2:4">
      <c r="B139" s="193"/>
      <c r="C139" s="303">
        <v>2670</v>
      </c>
      <c r="D139" s="303">
        <v>0</v>
      </c>
    </row>
    <row r="140" spans="2:4">
      <c r="B140" s="193"/>
      <c r="C140" s="303">
        <v>8.8000000000000007</v>
      </c>
      <c r="D140" s="303">
        <v>0</v>
      </c>
    </row>
    <row r="141" spans="2:4">
      <c r="B141" s="193"/>
      <c r="C141" s="303">
        <v>11.65</v>
      </c>
      <c r="D141" s="303">
        <v>0</v>
      </c>
    </row>
    <row r="142" spans="2:4">
      <c r="B142" s="193"/>
      <c r="C142" s="303">
        <v>11.65</v>
      </c>
      <c r="D142" s="303">
        <v>0</v>
      </c>
    </row>
    <row r="143" spans="2:4">
      <c r="B143" s="193"/>
      <c r="C143" s="303">
        <v>0</v>
      </c>
      <c r="D143" s="303">
        <v>0</v>
      </c>
    </row>
    <row r="144" spans="2:4">
      <c r="B144" s="193"/>
      <c r="C144" s="303">
        <v>0</v>
      </c>
      <c r="D144" s="303">
        <v>0</v>
      </c>
    </row>
    <row r="145" spans="2:4">
      <c r="B145" s="193"/>
      <c r="C145" s="303">
        <v>0</v>
      </c>
      <c r="D145" s="303">
        <v>0</v>
      </c>
    </row>
    <row r="146" spans="2:4">
      <c r="B146" s="193"/>
      <c r="C146" s="303">
        <v>0</v>
      </c>
      <c r="D146" s="303">
        <v>0</v>
      </c>
    </row>
    <row r="147" spans="2:4">
      <c r="B147" s="193"/>
      <c r="C147" s="303">
        <v>0</v>
      </c>
      <c r="D147" s="303">
        <v>0</v>
      </c>
    </row>
    <row r="148" spans="2:4">
      <c r="B148" s="193"/>
      <c r="C148" s="303">
        <v>0</v>
      </c>
      <c r="D148" s="303">
        <v>0</v>
      </c>
    </row>
    <row r="149" spans="2:4">
      <c r="B149" s="193"/>
      <c r="C149" s="303">
        <v>0</v>
      </c>
      <c r="D149" s="303">
        <v>0</v>
      </c>
    </row>
    <row r="150" spans="2:4">
      <c r="B150" s="193"/>
      <c r="C150" s="303">
        <v>0</v>
      </c>
      <c r="D150" s="303">
        <v>0</v>
      </c>
    </row>
    <row r="151" spans="2:4">
      <c r="B151" s="193"/>
      <c r="C151" s="303">
        <v>0</v>
      </c>
      <c r="D151" s="303">
        <v>0</v>
      </c>
    </row>
    <row r="152" spans="2:4">
      <c r="B152" s="193"/>
      <c r="C152" s="303">
        <v>0</v>
      </c>
      <c r="D152" s="303">
        <v>0</v>
      </c>
    </row>
    <row r="153" spans="2:4">
      <c r="B153" s="193"/>
      <c r="C153" s="303">
        <v>0</v>
      </c>
      <c r="D153" s="303">
        <v>0</v>
      </c>
    </row>
    <row r="154" spans="2:4">
      <c r="B154" s="193"/>
      <c r="C154" s="303">
        <v>0</v>
      </c>
      <c r="D154" s="303">
        <v>0</v>
      </c>
    </row>
    <row r="155" spans="2:4">
      <c r="B155" s="193"/>
      <c r="C155" s="303">
        <v>0</v>
      </c>
      <c r="D155" s="303">
        <v>0</v>
      </c>
    </row>
    <row r="156" spans="2:4">
      <c r="B156" s="193"/>
      <c r="C156" s="303">
        <v>0</v>
      </c>
      <c r="D156" s="303">
        <v>0</v>
      </c>
    </row>
    <row r="157" spans="2:4">
      <c r="B157" s="193"/>
      <c r="C157" s="303">
        <v>0</v>
      </c>
      <c r="D157" s="303">
        <v>0</v>
      </c>
    </row>
    <row r="158" spans="2:4">
      <c r="B158" s="193"/>
      <c r="C158" s="303">
        <v>0</v>
      </c>
      <c r="D158" s="303">
        <v>0</v>
      </c>
    </row>
    <row r="159" spans="2:4">
      <c r="B159" s="193"/>
      <c r="C159" s="303">
        <v>0</v>
      </c>
      <c r="D159" s="303">
        <v>0</v>
      </c>
    </row>
    <row r="160" spans="2:4">
      <c r="B160" s="193"/>
      <c r="C160" s="303">
        <v>0</v>
      </c>
      <c r="D160" s="303">
        <v>0</v>
      </c>
    </row>
    <row r="161" spans="2:4">
      <c r="B161" s="193"/>
      <c r="C161" s="303">
        <v>0</v>
      </c>
      <c r="D161" s="303">
        <v>0</v>
      </c>
    </row>
    <row r="162" spans="2:4">
      <c r="B162" s="193"/>
      <c r="C162" s="303">
        <v>0</v>
      </c>
      <c r="D162" s="303">
        <v>0</v>
      </c>
    </row>
    <row r="163" spans="2:4">
      <c r="B163" s="193"/>
      <c r="C163" s="303">
        <v>0</v>
      </c>
      <c r="D163" s="303">
        <v>0</v>
      </c>
    </row>
    <row r="164" spans="2:4">
      <c r="B164" s="193"/>
      <c r="C164" s="303">
        <v>0</v>
      </c>
      <c r="D164" s="303">
        <v>0</v>
      </c>
    </row>
    <row r="165" spans="2:4">
      <c r="B165" s="193"/>
      <c r="C165" s="303">
        <v>0</v>
      </c>
      <c r="D165" s="303">
        <v>0</v>
      </c>
    </row>
    <row r="166" spans="2:4">
      <c r="B166" s="193"/>
      <c r="C166" s="303">
        <v>0</v>
      </c>
      <c r="D166" s="303">
        <v>0</v>
      </c>
    </row>
    <row r="167" spans="2:4">
      <c r="B167" s="193"/>
      <c r="C167" s="303">
        <v>0</v>
      </c>
      <c r="D167" s="303">
        <v>0</v>
      </c>
    </row>
    <row r="168" spans="2:4">
      <c r="B168" s="193"/>
      <c r="C168" s="303">
        <v>0</v>
      </c>
      <c r="D168" s="303">
        <v>0</v>
      </c>
    </row>
    <row r="169" spans="2:4">
      <c r="B169" s="193"/>
      <c r="C169" s="303">
        <v>0</v>
      </c>
      <c r="D169" s="303">
        <v>0</v>
      </c>
    </row>
    <row r="170" spans="2:4">
      <c r="B170" s="193"/>
      <c r="C170" s="303">
        <v>0</v>
      </c>
      <c r="D170" s="303">
        <v>0</v>
      </c>
    </row>
    <row r="171" spans="2:4">
      <c r="B171" s="193"/>
      <c r="C171" s="303">
        <v>0</v>
      </c>
      <c r="D171" s="303">
        <v>0</v>
      </c>
    </row>
    <row r="172" spans="2:4">
      <c r="B172" s="193"/>
      <c r="C172" s="303">
        <v>0</v>
      </c>
      <c r="D172" s="303">
        <v>0</v>
      </c>
    </row>
    <row r="173" spans="2:4">
      <c r="B173" s="193"/>
      <c r="C173" s="303">
        <v>0</v>
      </c>
      <c r="D173" s="303">
        <v>0</v>
      </c>
    </row>
    <row r="174" spans="2:4">
      <c r="B174" s="193"/>
      <c r="C174" s="303">
        <v>0</v>
      </c>
      <c r="D174" s="303">
        <v>0</v>
      </c>
    </row>
    <row r="175" spans="2:4">
      <c r="B175" s="193"/>
      <c r="C175" s="303">
        <v>0</v>
      </c>
      <c r="D175" s="303">
        <v>0</v>
      </c>
    </row>
    <row r="176" spans="2:4">
      <c r="B176" s="193"/>
      <c r="C176" s="303">
        <v>0</v>
      </c>
      <c r="D176" s="303">
        <v>0</v>
      </c>
    </row>
    <row r="177" spans="2:4">
      <c r="B177" s="193"/>
      <c r="C177" s="303">
        <v>0</v>
      </c>
      <c r="D177" s="303">
        <v>0</v>
      </c>
    </row>
    <row r="178" spans="2:4">
      <c r="B178" s="193"/>
      <c r="C178" s="303">
        <v>0</v>
      </c>
      <c r="D178" s="303">
        <v>0</v>
      </c>
    </row>
    <row r="179" spans="2:4">
      <c r="B179" s="193"/>
      <c r="C179" s="303">
        <v>0</v>
      </c>
      <c r="D179" s="303">
        <v>0</v>
      </c>
    </row>
    <row r="180" spans="2:4">
      <c r="B180" s="193"/>
      <c r="C180" s="303">
        <v>0</v>
      </c>
      <c r="D180" s="303">
        <v>0</v>
      </c>
    </row>
    <row r="181" spans="2:4">
      <c r="B181" s="193"/>
      <c r="C181" s="303">
        <v>0</v>
      </c>
      <c r="D181" s="303">
        <v>0</v>
      </c>
    </row>
    <row r="182" spans="2:4">
      <c r="B182" s="193"/>
      <c r="C182" s="303">
        <v>0</v>
      </c>
      <c r="D182" s="303">
        <v>0</v>
      </c>
    </row>
    <row r="183" spans="2:4">
      <c r="B183" s="193"/>
      <c r="C183" s="303">
        <v>0</v>
      </c>
      <c r="D183" s="303">
        <v>0</v>
      </c>
    </row>
    <row r="184" spans="2:4">
      <c r="B184" s="193"/>
      <c r="C184" s="303">
        <v>0</v>
      </c>
      <c r="D184" s="303">
        <v>0</v>
      </c>
    </row>
    <row r="185" spans="2:4">
      <c r="B185" s="193"/>
      <c r="C185" s="303">
        <v>0</v>
      </c>
      <c r="D185" s="303">
        <v>0</v>
      </c>
    </row>
    <row r="186" spans="2:4">
      <c r="B186" s="193"/>
      <c r="C186" s="303">
        <v>0</v>
      </c>
      <c r="D186" s="303">
        <v>0</v>
      </c>
    </row>
    <row r="187" spans="2:4">
      <c r="B187" s="193"/>
      <c r="C187" s="303">
        <v>0</v>
      </c>
      <c r="D187" s="303">
        <v>0</v>
      </c>
    </row>
    <row r="188" spans="2:4">
      <c r="B188" s="193"/>
      <c r="C188" s="303">
        <v>0</v>
      </c>
      <c r="D188" s="303">
        <v>0</v>
      </c>
    </row>
    <row r="189" spans="2:4">
      <c r="B189" s="193"/>
      <c r="C189" s="303">
        <v>0</v>
      </c>
      <c r="D189" s="303">
        <v>0</v>
      </c>
    </row>
    <row r="190" spans="2:4">
      <c r="B190" s="193"/>
      <c r="C190" s="303">
        <v>0</v>
      </c>
      <c r="D190" s="303">
        <v>0</v>
      </c>
    </row>
    <row r="191" spans="2:4">
      <c r="B191" s="193"/>
      <c r="C191" s="303">
        <v>0</v>
      </c>
      <c r="D191" s="303">
        <v>0</v>
      </c>
    </row>
    <row r="192" spans="2:4">
      <c r="B192" s="193"/>
      <c r="C192" s="303">
        <v>0</v>
      </c>
      <c r="D192" s="303">
        <v>0</v>
      </c>
    </row>
    <row r="193" spans="2:4">
      <c r="B193" s="193"/>
      <c r="C193" s="303">
        <v>0</v>
      </c>
      <c r="D193" s="303">
        <v>0</v>
      </c>
    </row>
    <row r="194" spans="2:4">
      <c r="B194" s="193"/>
      <c r="C194" s="303">
        <v>0</v>
      </c>
      <c r="D194" s="303">
        <v>0</v>
      </c>
    </row>
    <row r="195" spans="2:4">
      <c r="B195" s="193"/>
      <c r="C195" s="303">
        <v>0</v>
      </c>
      <c r="D195" s="303">
        <v>0</v>
      </c>
    </row>
    <row r="196" spans="2:4">
      <c r="B196" s="193"/>
      <c r="C196" s="303">
        <v>0</v>
      </c>
      <c r="D196" s="303">
        <v>0</v>
      </c>
    </row>
    <row r="197" spans="2:4">
      <c r="B197" s="193"/>
      <c r="C197" s="303">
        <v>0</v>
      </c>
      <c r="D197" s="303">
        <v>0</v>
      </c>
    </row>
    <row r="198" spans="2:4">
      <c r="B198" s="193"/>
      <c r="C198" s="303">
        <v>0</v>
      </c>
      <c r="D198" s="303">
        <v>0</v>
      </c>
    </row>
    <row r="199" spans="2:4">
      <c r="B199" s="193"/>
      <c r="C199" s="303">
        <v>0</v>
      </c>
      <c r="D199" s="303">
        <v>0</v>
      </c>
    </row>
    <row r="200" spans="2:4">
      <c r="B200" s="193"/>
      <c r="C200" s="303">
        <v>0</v>
      </c>
      <c r="D200" s="303">
        <v>0</v>
      </c>
    </row>
    <row r="201" spans="2:4">
      <c r="B201" s="193"/>
      <c r="C201" s="303">
        <v>0</v>
      </c>
      <c r="D201" s="303">
        <v>0</v>
      </c>
    </row>
    <row r="202" spans="2:4">
      <c r="B202" s="193"/>
      <c r="C202" s="303">
        <v>0</v>
      </c>
      <c r="D202" s="303">
        <v>0</v>
      </c>
    </row>
    <row r="203" spans="2:4">
      <c r="B203" s="193"/>
      <c r="C203" s="303">
        <v>0</v>
      </c>
      <c r="D203" s="303">
        <v>0</v>
      </c>
    </row>
    <row r="204" spans="2:4">
      <c r="B204" s="193"/>
      <c r="C204" s="303">
        <v>0</v>
      </c>
      <c r="D204" s="303">
        <v>0</v>
      </c>
    </row>
    <row r="205" spans="2:4">
      <c r="B205" s="193"/>
      <c r="C205" s="303">
        <v>0</v>
      </c>
      <c r="D205" s="303">
        <v>0</v>
      </c>
    </row>
    <row r="206" spans="2:4">
      <c r="B206" s="193"/>
      <c r="C206" s="303">
        <v>0</v>
      </c>
      <c r="D206" s="303">
        <v>0</v>
      </c>
    </row>
    <row r="207" spans="2:4">
      <c r="B207" s="193"/>
      <c r="C207" s="303">
        <v>0</v>
      </c>
      <c r="D207" s="303">
        <v>0</v>
      </c>
    </row>
    <row r="208" spans="2:4">
      <c r="B208" s="193"/>
      <c r="C208" s="303">
        <v>0</v>
      </c>
      <c r="D208" s="303">
        <v>0</v>
      </c>
    </row>
    <row r="209" spans="2:4">
      <c r="B209" s="193"/>
      <c r="C209" s="303">
        <v>0</v>
      </c>
      <c r="D209" s="303">
        <v>0</v>
      </c>
    </row>
    <row r="210" spans="2:4">
      <c r="B210" s="193"/>
      <c r="C210" s="303">
        <v>0</v>
      </c>
      <c r="D210" s="303">
        <v>0</v>
      </c>
    </row>
    <row r="211" spans="2:4">
      <c r="B211" s="193"/>
      <c r="C211" s="303">
        <v>0</v>
      </c>
      <c r="D211" s="303">
        <v>0</v>
      </c>
    </row>
    <row r="212" spans="2:4">
      <c r="B212" s="193"/>
      <c r="C212" s="303">
        <v>0</v>
      </c>
      <c r="D212" s="303">
        <v>0</v>
      </c>
    </row>
    <row r="213" spans="2:4">
      <c r="B213" s="193"/>
      <c r="C213" s="303">
        <v>0</v>
      </c>
      <c r="D213" s="303">
        <v>0</v>
      </c>
    </row>
    <row r="214" spans="2:4">
      <c r="B214" s="193"/>
      <c r="C214" s="303">
        <v>0</v>
      </c>
      <c r="D214" s="303">
        <v>0</v>
      </c>
    </row>
    <row r="215" spans="2:4">
      <c r="B215" s="193"/>
      <c r="C215" s="303">
        <v>0</v>
      </c>
      <c r="D215" s="303">
        <v>0</v>
      </c>
    </row>
    <row r="216" spans="2:4">
      <c r="B216" s="193"/>
      <c r="C216" s="303">
        <v>0</v>
      </c>
      <c r="D216" s="303">
        <v>0</v>
      </c>
    </row>
    <row r="217" spans="2:4">
      <c r="B217" s="193"/>
      <c r="C217" s="303">
        <v>0</v>
      </c>
      <c r="D217" s="303">
        <v>0</v>
      </c>
    </row>
    <row r="218" spans="2:4">
      <c r="B218" s="193"/>
      <c r="C218" s="303">
        <v>0</v>
      </c>
      <c r="D218" s="303">
        <v>0</v>
      </c>
    </row>
    <row r="219" spans="2:4">
      <c r="B219" s="193"/>
      <c r="C219" s="303">
        <v>0</v>
      </c>
      <c r="D219" s="303">
        <v>0</v>
      </c>
    </row>
    <row r="220" spans="2:4">
      <c r="B220" s="193"/>
      <c r="C220" s="303">
        <v>0</v>
      </c>
      <c r="D220" s="303">
        <v>0</v>
      </c>
    </row>
    <row r="221" spans="2:4">
      <c r="B221" s="193"/>
      <c r="C221" s="303">
        <v>0</v>
      </c>
      <c r="D221" s="303">
        <v>0</v>
      </c>
    </row>
    <row r="222" spans="2:4">
      <c r="B222" s="193"/>
      <c r="C222" s="303">
        <v>0</v>
      </c>
      <c r="D222" s="303">
        <v>0</v>
      </c>
    </row>
    <row r="223" spans="2:4">
      <c r="B223" s="193"/>
      <c r="C223" s="303">
        <v>0</v>
      </c>
      <c r="D223" s="303">
        <v>0</v>
      </c>
    </row>
    <row r="224" spans="2:4">
      <c r="B224" s="193"/>
      <c r="C224" s="303">
        <v>0</v>
      </c>
      <c r="D224" s="303">
        <v>0</v>
      </c>
    </row>
    <row r="225" spans="2:4">
      <c r="B225" s="193"/>
      <c r="C225" s="303">
        <v>0</v>
      </c>
      <c r="D225" s="303">
        <v>0</v>
      </c>
    </row>
    <row r="226" spans="2:4">
      <c r="B226" s="193"/>
      <c r="C226" s="303">
        <v>0</v>
      </c>
      <c r="D226" s="303">
        <v>0</v>
      </c>
    </row>
    <row r="227" spans="2:4">
      <c r="B227" s="193"/>
      <c r="C227" s="303">
        <v>0</v>
      </c>
      <c r="D227" s="303">
        <v>0</v>
      </c>
    </row>
    <row r="228" spans="2:4">
      <c r="B228" s="193"/>
      <c r="C228" s="303">
        <v>0</v>
      </c>
      <c r="D228" s="303">
        <v>0</v>
      </c>
    </row>
    <row r="229" spans="2:4">
      <c r="B229" s="193"/>
      <c r="C229" s="303">
        <v>0</v>
      </c>
      <c r="D229" s="303">
        <v>0</v>
      </c>
    </row>
    <row r="230" spans="2:4">
      <c r="B230" s="193"/>
      <c r="C230" s="303">
        <v>0</v>
      </c>
      <c r="D230" s="303">
        <v>0</v>
      </c>
    </row>
    <row r="231" spans="2:4">
      <c r="B231" s="193"/>
      <c r="C231" s="303">
        <v>0</v>
      </c>
      <c r="D231" s="303">
        <v>0</v>
      </c>
    </row>
    <row r="232" spans="2:4">
      <c r="B232" s="193"/>
      <c r="C232" s="303">
        <v>0</v>
      </c>
      <c r="D232" s="303">
        <v>0</v>
      </c>
    </row>
    <row r="233" spans="2:4">
      <c r="B233" s="193"/>
      <c r="C233" s="303">
        <v>0</v>
      </c>
      <c r="D233" s="303">
        <v>0</v>
      </c>
    </row>
    <row r="234" spans="2:4">
      <c r="B234" s="193"/>
      <c r="C234" s="303">
        <v>0</v>
      </c>
      <c r="D234" s="303">
        <v>0</v>
      </c>
    </row>
    <row r="235" spans="2:4">
      <c r="B235" s="193"/>
      <c r="C235" s="303">
        <v>0</v>
      </c>
      <c r="D235" s="303">
        <v>0</v>
      </c>
    </row>
    <row r="236" spans="2:4">
      <c r="B236" s="193"/>
      <c r="C236" s="303">
        <v>0</v>
      </c>
      <c r="D236" s="303">
        <v>0</v>
      </c>
    </row>
    <row r="237" spans="2:4">
      <c r="B237" s="193"/>
      <c r="C237" s="303">
        <v>0</v>
      </c>
      <c r="D237" s="303">
        <v>0</v>
      </c>
    </row>
    <row r="238" spans="2:4">
      <c r="B238" s="193"/>
      <c r="C238" s="303">
        <v>0</v>
      </c>
      <c r="D238" s="303">
        <v>0</v>
      </c>
    </row>
    <row r="239" spans="2:4">
      <c r="B239" s="193"/>
      <c r="C239" s="303">
        <v>0</v>
      </c>
      <c r="D239" s="303">
        <v>0</v>
      </c>
    </row>
    <row r="240" spans="2:4">
      <c r="B240" s="193"/>
      <c r="C240" s="303">
        <v>0</v>
      </c>
      <c r="D240" s="303">
        <v>0</v>
      </c>
    </row>
    <row r="241" spans="2:4">
      <c r="B241" s="193"/>
      <c r="C241" s="303">
        <v>0</v>
      </c>
      <c r="D241" s="303">
        <v>0</v>
      </c>
    </row>
    <row r="242" spans="2:4">
      <c r="B242" s="193"/>
      <c r="C242" s="303">
        <v>0</v>
      </c>
      <c r="D242" s="303">
        <v>0</v>
      </c>
    </row>
    <row r="243" spans="2:4">
      <c r="B243" s="193"/>
      <c r="C243" s="303">
        <v>0</v>
      </c>
      <c r="D243" s="303">
        <v>0</v>
      </c>
    </row>
    <row r="244" spans="2:4">
      <c r="B244" s="193"/>
      <c r="C244" s="303">
        <v>0</v>
      </c>
      <c r="D244" s="303">
        <v>0</v>
      </c>
    </row>
    <row r="245" spans="2:4">
      <c r="B245" s="193"/>
      <c r="C245" s="303">
        <v>0</v>
      </c>
      <c r="D245" s="303">
        <v>0</v>
      </c>
    </row>
    <row r="246" spans="2:4">
      <c r="B246" s="193"/>
      <c r="C246" s="303">
        <v>0</v>
      </c>
      <c r="D246" s="303">
        <v>0</v>
      </c>
    </row>
    <row r="247" spans="2:4">
      <c r="B247" s="193"/>
      <c r="C247" s="303">
        <v>0</v>
      </c>
      <c r="D247" s="303">
        <v>0</v>
      </c>
    </row>
    <row r="248" spans="2:4">
      <c r="B248" s="193"/>
      <c r="C248" s="303">
        <v>0</v>
      </c>
      <c r="D248" s="303">
        <v>0</v>
      </c>
    </row>
    <row r="249" spans="2:4">
      <c r="B249" s="193"/>
      <c r="C249" s="303">
        <v>0</v>
      </c>
      <c r="D249" s="303">
        <v>0</v>
      </c>
    </row>
    <row r="250" spans="2:4">
      <c r="B250" s="193"/>
      <c r="C250" s="303">
        <v>0</v>
      </c>
      <c r="D250" s="303">
        <v>0</v>
      </c>
    </row>
    <row r="251" spans="2:4">
      <c r="B251" s="193"/>
      <c r="C251" s="303">
        <v>0</v>
      </c>
      <c r="D251" s="303">
        <v>0</v>
      </c>
    </row>
    <row r="252" spans="2:4">
      <c r="B252" s="193"/>
      <c r="C252" s="303">
        <v>0</v>
      </c>
      <c r="D252" s="303">
        <v>0</v>
      </c>
    </row>
    <row r="253" spans="2:4">
      <c r="B253" s="193"/>
      <c r="C253" s="303">
        <v>0</v>
      </c>
      <c r="D253" s="303">
        <v>0</v>
      </c>
    </row>
    <row r="254" spans="2:4">
      <c r="B254" s="193"/>
      <c r="C254" s="303">
        <v>0</v>
      </c>
      <c r="D254" s="303">
        <v>0</v>
      </c>
    </row>
    <row r="255" spans="2:4">
      <c r="B255" s="193"/>
      <c r="C255" s="303">
        <v>0</v>
      </c>
      <c r="D255" s="303">
        <v>0</v>
      </c>
    </row>
    <row r="256" spans="2:4">
      <c r="B256" s="193"/>
      <c r="C256" s="303">
        <v>0</v>
      </c>
      <c r="D256" s="303">
        <v>0</v>
      </c>
    </row>
    <row r="257" spans="2:4">
      <c r="B257" s="193"/>
      <c r="C257" s="303">
        <v>0</v>
      </c>
      <c r="D257" s="303">
        <v>0</v>
      </c>
    </row>
    <row r="258" spans="2:4">
      <c r="B258" s="193"/>
      <c r="C258" s="303">
        <v>0</v>
      </c>
      <c r="D258" s="303">
        <v>0</v>
      </c>
    </row>
    <row r="259" spans="2:4">
      <c r="B259" s="193"/>
      <c r="C259" s="303">
        <v>0</v>
      </c>
      <c r="D259" s="303">
        <v>0</v>
      </c>
    </row>
    <row r="260" spans="2:4">
      <c r="B260" s="193"/>
      <c r="C260" s="303">
        <v>0</v>
      </c>
      <c r="D260" s="303">
        <v>0</v>
      </c>
    </row>
    <row r="261" spans="2:4">
      <c r="B261" s="193"/>
      <c r="C261" s="303">
        <v>0</v>
      </c>
      <c r="D261" s="303">
        <v>0</v>
      </c>
    </row>
    <row r="262" spans="2:4">
      <c r="B262" s="193"/>
      <c r="C262" s="303">
        <v>0</v>
      </c>
      <c r="D262" s="303">
        <v>0</v>
      </c>
    </row>
    <row r="263" spans="2:4">
      <c r="B263" s="193"/>
      <c r="C263" s="303">
        <v>0</v>
      </c>
      <c r="D263" s="303">
        <v>0</v>
      </c>
    </row>
    <row r="264" spans="2:4">
      <c r="B264" s="193"/>
      <c r="C264" s="303">
        <v>0</v>
      </c>
      <c r="D264" s="303">
        <v>0</v>
      </c>
    </row>
    <row r="265" spans="2:4">
      <c r="B265" s="193"/>
      <c r="C265" s="303">
        <v>0</v>
      </c>
      <c r="D265" s="303">
        <v>0</v>
      </c>
    </row>
    <row r="266" spans="2:4">
      <c r="B266" s="193"/>
      <c r="C266" s="303">
        <v>0</v>
      </c>
      <c r="D266" s="303">
        <v>0</v>
      </c>
    </row>
    <row r="267" spans="2:4">
      <c r="B267" s="193"/>
      <c r="C267" s="303">
        <v>0</v>
      </c>
      <c r="D267" s="303">
        <v>0</v>
      </c>
    </row>
    <row r="268" spans="2:4">
      <c r="B268" s="193"/>
      <c r="C268" s="303">
        <v>0</v>
      </c>
      <c r="D268" s="303">
        <v>0</v>
      </c>
    </row>
    <row r="269" spans="2:4">
      <c r="B269" s="193"/>
      <c r="C269" s="303">
        <v>0</v>
      </c>
      <c r="D269" s="303">
        <v>0</v>
      </c>
    </row>
    <row r="270" spans="2:4">
      <c r="B270" s="193"/>
      <c r="C270" s="303">
        <v>0</v>
      </c>
      <c r="D270" s="303">
        <v>0</v>
      </c>
    </row>
    <row r="271" spans="2:4">
      <c r="B271" s="193"/>
      <c r="C271" s="303">
        <v>0</v>
      </c>
      <c r="D271" s="303">
        <v>0</v>
      </c>
    </row>
    <row r="272" spans="2:4">
      <c r="B272" s="193"/>
      <c r="C272" s="303">
        <v>0</v>
      </c>
      <c r="D272" s="303">
        <v>0</v>
      </c>
    </row>
    <row r="273" spans="2:4">
      <c r="B273" s="193"/>
      <c r="C273" s="303">
        <v>0</v>
      </c>
      <c r="D273" s="303">
        <v>0</v>
      </c>
    </row>
    <row r="274" spans="2:4">
      <c r="B274" s="193"/>
      <c r="C274" s="303">
        <v>0</v>
      </c>
      <c r="D274" s="303">
        <v>0</v>
      </c>
    </row>
    <row r="275" spans="2:4">
      <c r="B275" s="193"/>
      <c r="C275" s="303">
        <v>0</v>
      </c>
      <c r="D275" s="303">
        <v>0</v>
      </c>
    </row>
    <row r="276" spans="2:4">
      <c r="B276" s="193"/>
      <c r="C276" s="303">
        <v>0</v>
      </c>
      <c r="D276" s="303">
        <v>0</v>
      </c>
    </row>
    <row r="277" spans="2:4">
      <c r="B277" s="193"/>
      <c r="C277" s="303">
        <v>0</v>
      </c>
      <c r="D277" s="303">
        <v>0</v>
      </c>
    </row>
    <row r="278" spans="2:4">
      <c r="B278" s="193"/>
      <c r="C278" s="303">
        <v>0</v>
      </c>
      <c r="D278" s="303">
        <v>0</v>
      </c>
    </row>
    <row r="279" spans="2:4">
      <c r="B279" s="193"/>
      <c r="C279" s="303">
        <v>0</v>
      </c>
      <c r="D279" s="303">
        <v>0</v>
      </c>
    </row>
    <row r="280" spans="2:4">
      <c r="B280" s="193"/>
      <c r="C280" s="303">
        <v>0</v>
      </c>
      <c r="D280" s="303">
        <v>0</v>
      </c>
    </row>
    <row r="281" spans="2:4">
      <c r="B281" s="193"/>
      <c r="C281" s="303">
        <v>0</v>
      </c>
      <c r="D281" s="303">
        <v>0</v>
      </c>
    </row>
    <row r="282" spans="2:4">
      <c r="B282" s="193"/>
      <c r="C282" s="303">
        <v>0</v>
      </c>
      <c r="D282" s="303">
        <v>0</v>
      </c>
    </row>
    <row r="283" spans="2:4">
      <c r="B283" s="193"/>
      <c r="C283" s="303">
        <v>0</v>
      </c>
      <c r="D283" s="303">
        <v>0</v>
      </c>
    </row>
    <row r="284" spans="2:4">
      <c r="B284" s="193"/>
      <c r="C284" s="303">
        <v>0</v>
      </c>
      <c r="D284" s="303">
        <v>0</v>
      </c>
    </row>
    <row r="285" spans="2:4">
      <c r="B285" s="193"/>
      <c r="C285" s="303">
        <v>0</v>
      </c>
      <c r="D285" s="303">
        <v>0</v>
      </c>
    </row>
    <row r="286" spans="2:4">
      <c r="B286" s="193"/>
      <c r="C286" s="303">
        <v>0</v>
      </c>
      <c r="D286" s="303">
        <v>0</v>
      </c>
    </row>
    <row r="287" spans="2:4">
      <c r="B287" s="193"/>
      <c r="C287" s="303">
        <v>0</v>
      </c>
      <c r="D287" s="303">
        <v>0</v>
      </c>
    </row>
    <row r="288" spans="2:4">
      <c r="B288" s="193"/>
      <c r="C288" s="303">
        <v>0</v>
      </c>
      <c r="D288" s="303">
        <v>0</v>
      </c>
    </row>
    <row r="289" spans="2:4">
      <c r="B289" s="193"/>
      <c r="C289" s="303">
        <v>0</v>
      </c>
      <c r="D289" s="303">
        <v>0</v>
      </c>
    </row>
    <row r="290" spans="2:4">
      <c r="B290" s="193"/>
      <c r="C290" s="303">
        <v>0</v>
      </c>
      <c r="D290" s="303">
        <v>0</v>
      </c>
    </row>
    <row r="291" spans="2:4">
      <c r="B291" s="193"/>
      <c r="C291" s="303">
        <v>0</v>
      </c>
      <c r="D291" s="303">
        <v>0</v>
      </c>
    </row>
    <row r="292" spans="2:4">
      <c r="B292" s="193"/>
      <c r="C292" s="303">
        <v>0</v>
      </c>
      <c r="D292" s="303">
        <v>0</v>
      </c>
    </row>
    <row r="293" spans="2:4">
      <c r="B293" s="193"/>
      <c r="C293" s="303">
        <v>0</v>
      </c>
      <c r="D293" s="303">
        <v>0</v>
      </c>
    </row>
    <row r="294" spans="2:4">
      <c r="B294" s="193"/>
      <c r="C294" s="303">
        <v>0</v>
      </c>
      <c r="D294" s="303">
        <v>0</v>
      </c>
    </row>
    <row r="295" spans="2:4">
      <c r="B295" s="193"/>
      <c r="C295" s="303">
        <v>0</v>
      </c>
      <c r="D295" s="303">
        <v>0</v>
      </c>
    </row>
    <row r="296" spans="2:4">
      <c r="B296" s="193"/>
      <c r="C296" s="303">
        <v>0</v>
      </c>
      <c r="D296" s="303">
        <v>0</v>
      </c>
    </row>
    <row r="297" spans="2:4">
      <c r="B297" s="193"/>
      <c r="C297" s="303">
        <v>0</v>
      </c>
      <c r="D297" s="303">
        <v>0</v>
      </c>
    </row>
    <row r="298" spans="2:4">
      <c r="B298" s="193"/>
      <c r="C298" s="303">
        <v>0</v>
      </c>
      <c r="D298" s="303">
        <v>0</v>
      </c>
    </row>
    <row r="299" spans="2:4">
      <c r="B299" s="193"/>
      <c r="C299" s="303">
        <v>0</v>
      </c>
      <c r="D299" s="303">
        <v>0</v>
      </c>
    </row>
    <row r="300" spans="2:4">
      <c r="B300" s="193"/>
      <c r="C300" s="303">
        <v>0</v>
      </c>
      <c r="D300" s="303">
        <v>0</v>
      </c>
    </row>
    <row r="301" spans="2:4">
      <c r="B301" s="193"/>
      <c r="C301" s="303">
        <v>0</v>
      </c>
      <c r="D301" s="303">
        <v>0</v>
      </c>
    </row>
    <row r="302" spans="2:4">
      <c r="B302" s="193"/>
      <c r="C302" s="303">
        <v>0</v>
      </c>
      <c r="D302" s="303">
        <v>0</v>
      </c>
    </row>
    <row r="303" spans="2:4">
      <c r="B303" s="193"/>
      <c r="C303" s="303">
        <v>0</v>
      </c>
      <c r="D303" s="303">
        <v>0</v>
      </c>
    </row>
    <row r="304" spans="2:4">
      <c r="B304" s="193"/>
      <c r="C304" s="303">
        <v>0</v>
      </c>
      <c r="D304" s="303">
        <v>0</v>
      </c>
    </row>
    <row r="305" spans="2:4">
      <c r="B305" s="193"/>
      <c r="C305" s="303">
        <v>0</v>
      </c>
      <c r="D305" s="303">
        <v>0</v>
      </c>
    </row>
    <row r="306" spans="2:4">
      <c r="B306" s="193"/>
      <c r="C306" s="303">
        <v>0</v>
      </c>
      <c r="D306" s="303">
        <v>0</v>
      </c>
    </row>
    <row r="307" spans="2:4">
      <c r="B307" s="193"/>
      <c r="C307" s="303">
        <v>0</v>
      </c>
      <c r="D307" s="303">
        <v>0</v>
      </c>
    </row>
    <row r="308" spans="2:4">
      <c r="B308" s="193"/>
      <c r="C308" s="303">
        <v>0</v>
      </c>
      <c r="D308" s="303">
        <v>0</v>
      </c>
    </row>
    <row r="309" spans="2:4">
      <c r="B309" s="193"/>
      <c r="C309" s="303">
        <v>0</v>
      </c>
      <c r="D309" s="303">
        <v>0</v>
      </c>
    </row>
    <row r="310" spans="2:4">
      <c r="B310" s="193"/>
      <c r="C310" s="303">
        <v>0</v>
      </c>
      <c r="D310" s="303">
        <v>0</v>
      </c>
    </row>
    <row r="311" spans="2:4">
      <c r="B311" s="193"/>
      <c r="C311" s="303">
        <v>0</v>
      </c>
      <c r="D311" s="303">
        <v>0</v>
      </c>
    </row>
    <row r="312" spans="2:4">
      <c r="B312" s="193"/>
      <c r="C312" s="303">
        <v>0</v>
      </c>
      <c r="D312" s="303">
        <v>0</v>
      </c>
    </row>
    <row r="313" spans="2:4">
      <c r="B313" s="193"/>
      <c r="C313" s="303">
        <v>0</v>
      </c>
      <c r="D313" s="303">
        <v>0</v>
      </c>
    </row>
    <row r="314" spans="2:4">
      <c r="B314" s="193"/>
      <c r="C314" s="303">
        <v>0</v>
      </c>
      <c r="D314" s="303">
        <v>0</v>
      </c>
    </row>
    <row r="315" spans="2:4">
      <c r="B315" s="193"/>
      <c r="C315" s="303">
        <v>0</v>
      </c>
      <c r="D315" s="303">
        <v>0</v>
      </c>
    </row>
    <row r="316" spans="2:4">
      <c r="B316" s="193"/>
      <c r="C316" s="303">
        <v>0</v>
      </c>
      <c r="D316" s="303">
        <v>0</v>
      </c>
    </row>
    <row r="317" spans="2:4">
      <c r="B317" s="193"/>
      <c r="C317" s="303">
        <v>0</v>
      </c>
      <c r="D317" s="303">
        <v>0</v>
      </c>
    </row>
    <row r="318" spans="2:4">
      <c r="B318" s="193"/>
      <c r="C318" s="303">
        <v>0</v>
      </c>
      <c r="D318" s="303">
        <v>0</v>
      </c>
    </row>
    <row r="319" spans="2:4">
      <c r="B319" s="193"/>
      <c r="C319" s="303">
        <v>0</v>
      </c>
      <c r="D319" s="303">
        <v>0</v>
      </c>
    </row>
    <row r="320" spans="2:4">
      <c r="B320" s="193"/>
      <c r="C320" s="303">
        <v>0</v>
      </c>
      <c r="D320" s="303">
        <v>0</v>
      </c>
    </row>
    <row r="321" spans="2:4">
      <c r="B321" s="193"/>
      <c r="C321" s="303">
        <v>0</v>
      </c>
      <c r="D321" s="303">
        <v>0</v>
      </c>
    </row>
    <row r="322" spans="2:4">
      <c r="B322" s="193"/>
      <c r="C322" s="303">
        <v>0</v>
      </c>
      <c r="D322" s="303">
        <v>0</v>
      </c>
    </row>
    <row r="323" spans="2:4">
      <c r="B323" s="193"/>
      <c r="C323" s="303">
        <v>0</v>
      </c>
      <c r="D323" s="303">
        <v>0</v>
      </c>
    </row>
    <row r="324" spans="2:4">
      <c r="B324" s="193"/>
      <c r="C324" s="303">
        <v>0</v>
      </c>
      <c r="D324" s="303">
        <v>0</v>
      </c>
    </row>
    <row r="325" spans="2:4">
      <c r="B325" s="193"/>
      <c r="C325" s="303">
        <v>0</v>
      </c>
      <c r="D325" s="303">
        <v>0</v>
      </c>
    </row>
    <row r="326" spans="2:4">
      <c r="B326" s="193"/>
      <c r="C326" s="303">
        <v>0</v>
      </c>
      <c r="D326" s="303">
        <v>0</v>
      </c>
    </row>
    <row r="327" spans="2:4">
      <c r="B327" s="193"/>
      <c r="C327" s="303">
        <v>0</v>
      </c>
      <c r="D327" s="303">
        <v>0</v>
      </c>
    </row>
    <row r="328" spans="2:4">
      <c r="B328" s="193"/>
      <c r="C328" s="303">
        <v>0</v>
      </c>
      <c r="D328" s="303">
        <v>0</v>
      </c>
    </row>
    <row r="329" spans="2:4">
      <c r="B329" s="193"/>
      <c r="C329" s="303">
        <v>0</v>
      </c>
      <c r="D329" s="303">
        <v>0</v>
      </c>
    </row>
    <row r="330" spans="2:4">
      <c r="B330" s="193"/>
      <c r="C330" s="303">
        <v>0</v>
      </c>
      <c r="D330" s="303">
        <v>0</v>
      </c>
    </row>
    <row r="331" spans="2:4">
      <c r="B331" s="193"/>
      <c r="C331" s="303">
        <v>0</v>
      </c>
      <c r="D331" s="303">
        <v>0</v>
      </c>
    </row>
    <row r="332" spans="2:4">
      <c r="B332" s="193"/>
      <c r="C332" s="303">
        <v>0</v>
      </c>
      <c r="D332" s="303">
        <v>0</v>
      </c>
    </row>
    <row r="333" spans="2:4">
      <c r="B333" s="193"/>
      <c r="C333" s="303">
        <v>0</v>
      </c>
      <c r="D333" s="303">
        <v>0</v>
      </c>
    </row>
    <row r="334" spans="2:4">
      <c r="B334" s="193"/>
      <c r="C334" s="303">
        <v>0</v>
      </c>
      <c r="D334" s="303">
        <v>0</v>
      </c>
    </row>
    <row r="335" spans="2:4">
      <c r="B335" s="193"/>
      <c r="C335" s="303">
        <v>0</v>
      </c>
      <c r="D335" s="303">
        <v>0</v>
      </c>
    </row>
    <row r="336" spans="2:4">
      <c r="B336" s="193"/>
      <c r="C336" s="303">
        <v>0</v>
      </c>
      <c r="D336" s="303">
        <v>0</v>
      </c>
    </row>
    <row r="337" spans="2:4">
      <c r="B337" s="193"/>
      <c r="C337" s="303">
        <v>0</v>
      </c>
      <c r="D337" s="303">
        <v>0</v>
      </c>
    </row>
    <row r="338" spans="2:4">
      <c r="B338" s="193"/>
      <c r="C338" s="303">
        <v>0</v>
      </c>
      <c r="D338" s="303">
        <v>0</v>
      </c>
    </row>
    <row r="339" spans="2:4">
      <c r="B339" s="193"/>
      <c r="C339" s="303">
        <v>0</v>
      </c>
      <c r="D339" s="303">
        <v>0</v>
      </c>
    </row>
    <row r="340" spans="2:4">
      <c r="B340" s="193"/>
      <c r="C340" s="303">
        <v>0</v>
      </c>
      <c r="D340" s="303">
        <v>0</v>
      </c>
    </row>
    <row r="341" spans="2:4">
      <c r="B341" s="193"/>
      <c r="C341" s="303">
        <v>0</v>
      </c>
      <c r="D341" s="303">
        <v>0</v>
      </c>
    </row>
    <row r="342" spans="2:4">
      <c r="B342" s="193"/>
      <c r="C342" s="303">
        <v>0</v>
      </c>
      <c r="D342" s="303">
        <v>0</v>
      </c>
    </row>
    <row r="343" spans="2:4">
      <c r="B343" s="193"/>
      <c r="C343" s="303">
        <v>0</v>
      </c>
      <c r="D343" s="303">
        <v>0</v>
      </c>
    </row>
    <row r="344" spans="2:4">
      <c r="B344" s="193"/>
      <c r="C344" s="303">
        <v>0</v>
      </c>
      <c r="D344" s="303">
        <v>0</v>
      </c>
    </row>
    <row r="345" spans="2:4">
      <c r="B345" s="193"/>
      <c r="C345" s="303">
        <v>0</v>
      </c>
      <c r="D345" s="303">
        <v>0</v>
      </c>
    </row>
    <row r="346" spans="2:4">
      <c r="B346" s="193"/>
      <c r="C346" s="303">
        <v>0</v>
      </c>
      <c r="D346" s="303">
        <v>0</v>
      </c>
    </row>
    <row r="347" spans="2:4">
      <c r="B347" s="193"/>
      <c r="C347" s="303">
        <v>0</v>
      </c>
      <c r="D347" s="303">
        <v>0</v>
      </c>
    </row>
    <row r="348" spans="2:4">
      <c r="B348" s="193"/>
      <c r="C348" s="303">
        <v>0</v>
      </c>
      <c r="D348" s="303">
        <v>0</v>
      </c>
    </row>
    <row r="349" spans="2:4">
      <c r="B349" s="193"/>
      <c r="C349" s="303">
        <v>0</v>
      </c>
      <c r="D349" s="303">
        <v>0</v>
      </c>
    </row>
    <row r="350" spans="2:4">
      <c r="B350" s="306" t="s">
        <v>105</v>
      </c>
      <c r="C350" s="304">
        <f>SUM(C15:C349)</f>
        <v>756254.85000000021</v>
      </c>
      <c r="D350" s="304">
        <f>SUM(D15:D349)</f>
        <v>759257.38</v>
      </c>
    </row>
    <row r="351" spans="2:4">
      <c r="B351" s="892" t="s">
        <v>140</v>
      </c>
      <c r="C351" s="892"/>
      <c r="D351" s="305">
        <f>D13-C350+D350</f>
        <v>3002.5299999997951</v>
      </c>
    </row>
    <row r="353" spans="2:4">
      <c r="D353" s="295"/>
    </row>
    <row r="356" spans="2:4">
      <c r="B356" s="859" t="s">
        <v>141</v>
      </c>
      <c r="C356" s="859"/>
      <c r="D356" s="859"/>
    </row>
    <row r="357" spans="2:4">
      <c r="B357" s="860" t="s">
        <v>142</v>
      </c>
      <c r="C357" s="860"/>
      <c r="D357" s="860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zoomScaleNormal="100" workbookViewId="0">
      <selection activeCell="D27" sqref="D27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90" t="s">
        <v>0</v>
      </c>
      <c r="B3" s="890"/>
      <c r="C3" s="890"/>
      <c r="D3" s="890"/>
      <c r="E3" s="890"/>
    </row>
    <row r="4" spans="1:5" ht="15.75">
      <c r="A4" s="890" t="s">
        <v>1</v>
      </c>
      <c r="B4" s="890"/>
      <c r="C4" s="890"/>
      <c r="D4" s="890"/>
      <c r="E4" s="890"/>
    </row>
    <row r="5" spans="1:5" ht="15.75">
      <c r="A5" s="890" t="s">
        <v>4</v>
      </c>
      <c r="B5" s="890"/>
      <c r="C5" s="890"/>
      <c r="D5" s="890"/>
      <c r="E5" s="890"/>
    </row>
    <row r="8" spans="1:5" ht="47.25" customHeight="1">
      <c r="A8" s="893" t="s">
        <v>697</v>
      </c>
      <c r="B8" s="894"/>
      <c r="C8" s="894"/>
      <c r="D8" s="894"/>
      <c r="E8" s="894"/>
    </row>
    <row r="10" spans="1:5" ht="45.75" customHeight="1">
      <c r="A10" s="895" t="s">
        <v>700</v>
      </c>
      <c r="B10" s="896"/>
      <c r="C10" s="896"/>
      <c r="D10" s="896"/>
      <c r="E10" s="896"/>
    </row>
    <row r="13" spans="1:5">
      <c r="B13" s="891" t="s">
        <v>137</v>
      </c>
      <c r="C13" s="891"/>
      <c r="D13" s="125"/>
    </row>
    <row r="14" spans="1:5">
      <c r="B14" s="126" t="s">
        <v>123</v>
      </c>
      <c r="C14" s="126" t="s">
        <v>138</v>
      </c>
      <c r="D14" s="126" t="s">
        <v>139</v>
      </c>
    </row>
    <row r="15" spans="1:5">
      <c r="B15" s="193">
        <v>44727</v>
      </c>
      <c r="C15" s="303">
        <v>0</v>
      </c>
      <c r="D15" s="303">
        <v>239314.18</v>
      </c>
    </row>
    <row r="16" spans="1:5">
      <c r="B16" s="193"/>
      <c r="C16" s="303">
        <v>60.95</v>
      </c>
      <c r="D16" s="303">
        <v>0</v>
      </c>
    </row>
    <row r="17" spans="2:4">
      <c r="B17" s="193"/>
      <c r="C17" s="303">
        <v>60.95</v>
      </c>
      <c r="D17" s="303">
        <v>0</v>
      </c>
    </row>
    <row r="18" spans="2:4">
      <c r="B18" s="193"/>
      <c r="C18" s="303">
        <v>98500</v>
      </c>
      <c r="D18" s="303">
        <v>0</v>
      </c>
    </row>
    <row r="19" spans="2:4">
      <c r="B19" s="193">
        <v>44732</v>
      </c>
      <c r="C19" s="303">
        <v>9</v>
      </c>
      <c r="D19" s="303">
        <v>0</v>
      </c>
    </row>
    <row r="20" spans="2:4">
      <c r="B20" s="193">
        <v>44733</v>
      </c>
      <c r="C20" s="303">
        <v>306.52</v>
      </c>
      <c r="D20" s="303">
        <v>0</v>
      </c>
    </row>
    <row r="21" spans="2:4">
      <c r="B21" s="193"/>
      <c r="C21" s="303">
        <v>52000</v>
      </c>
      <c r="D21" s="303">
        <v>0</v>
      </c>
    </row>
    <row r="22" spans="2:4">
      <c r="B22" s="193"/>
      <c r="C22" s="303">
        <v>9</v>
      </c>
      <c r="D22" s="303">
        <v>0</v>
      </c>
    </row>
    <row r="23" spans="2:4">
      <c r="B23" s="193">
        <v>44741</v>
      </c>
      <c r="C23" s="303">
        <v>0</v>
      </c>
      <c r="D23" s="303">
        <v>7976.69</v>
      </c>
    </row>
    <row r="24" spans="2:4">
      <c r="B24" s="193"/>
      <c r="C24" s="303">
        <v>11483.95</v>
      </c>
      <c r="D24" s="303">
        <v>0</v>
      </c>
    </row>
    <row r="25" spans="2:4">
      <c r="B25" s="193"/>
      <c r="C25" s="303">
        <v>49</v>
      </c>
      <c r="D25" s="303">
        <v>0</v>
      </c>
    </row>
    <row r="26" spans="2:4">
      <c r="B26" s="193"/>
      <c r="C26" s="303">
        <v>19400.53</v>
      </c>
      <c r="D26" s="303">
        <v>0</v>
      </c>
    </row>
    <row r="27" spans="2:4">
      <c r="B27" s="193">
        <v>44742</v>
      </c>
      <c r="C27" s="303">
        <v>3</v>
      </c>
      <c r="D27" s="303">
        <v>0</v>
      </c>
    </row>
    <row r="28" spans="2:4">
      <c r="B28" s="193"/>
      <c r="C28" s="303">
        <v>0</v>
      </c>
      <c r="D28" s="303">
        <v>0</v>
      </c>
    </row>
    <row r="29" spans="2:4">
      <c r="B29" s="193"/>
      <c r="C29" s="303">
        <v>0</v>
      </c>
      <c r="D29" s="303">
        <v>0</v>
      </c>
    </row>
    <row r="30" spans="2:4">
      <c r="B30" s="193"/>
      <c r="C30" s="303">
        <v>0</v>
      </c>
      <c r="D30" s="303">
        <v>0</v>
      </c>
    </row>
    <row r="31" spans="2:4">
      <c r="B31" s="193"/>
      <c r="C31" s="303">
        <v>0</v>
      </c>
      <c r="D31" s="303">
        <v>0</v>
      </c>
    </row>
    <row r="32" spans="2:4">
      <c r="B32" s="193"/>
      <c r="C32" s="303">
        <v>0</v>
      </c>
      <c r="D32" s="303">
        <v>0</v>
      </c>
    </row>
    <row r="33" spans="2:4">
      <c r="B33" s="193"/>
      <c r="C33" s="303">
        <v>0</v>
      </c>
      <c r="D33" s="303">
        <v>0</v>
      </c>
    </row>
    <row r="34" spans="2:4">
      <c r="B34" s="193"/>
      <c r="C34" s="303">
        <v>0</v>
      </c>
      <c r="D34" s="303">
        <v>0</v>
      </c>
    </row>
    <row r="35" spans="2:4">
      <c r="B35" s="193"/>
      <c r="C35" s="303">
        <v>0</v>
      </c>
      <c r="D35" s="303">
        <v>0</v>
      </c>
    </row>
    <row r="36" spans="2:4">
      <c r="B36" s="193"/>
      <c r="C36" s="303">
        <v>0</v>
      </c>
      <c r="D36" s="303">
        <v>0</v>
      </c>
    </row>
    <row r="37" spans="2:4">
      <c r="B37" s="193"/>
      <c r="C37" s="303">
        <v>0</v>
      </c>
      <c r="D37" s="303">
        <v>0</v>
      </c>
    </row>
    <row r="38" spans="2:4">
      <c r="B38" s="193"/>
      <c r="C38" s="303">
        <v>0</v>
      </c>
      <c r="D38" s="303">
        <v>0</v>
      </c>
    </row>
    <row r="39" spans="2:4">
      <c r="B39" s="193"/>
      <c r="C39" s="303">
        <v>0</v>
      </c>
      <c r="D39" s="303">
        <v>0</v>
      </c>
    </row>
    <row r="40" spans="2:4">
      <c r="B40" s="193"/>
      <c r="C40" s="303">
        <v>0</v>
      </c>
      <c r="D40" s="303">
        <v>0</v>
      </c>
    </row>
    <row r="41" spans="2:4">
      <c r="B41" s="193"/>
      <c r="C41" s="303">
        <v>0</v>
      </c>
      <c r="D41" s="303">
        <v>0</v>
      </c>
    </row>
    <row r="42" spans="2:4">
      <c r="B42" s="193"/>
      <c r="C42" s="303">
        <v>0</v>
      </c>
      <c r="D42" s="303">
        <v>0</v>
      </c>
    </row>
    <row r="43" spans="2:4">
      <c r="B43" s="193"/>
      <c r="C43" s="303">
        <v>0</v>
      </c>
      <c r="D43" s="303">
        <v>0</v>
      </c>
    </row>
    <row r="44" spans="2:4">
      <c r="B44" s="193"/>
      <c r="C44" s="303">
        <v>0</v>
      </c>
      <c r="D44" s="303">
        <v>0</v>
      </c>
    </row>
    <row r="45" spans="2:4">
      <c r="B45" s="193"/>
      <c r="C45" s="303">
        <v>0</v>
      </c>
      <c r="D45" s="303">
        <v>0</v>
      </c>
    </row>
    <row r="46" spans="2:4">
      <c r="B46" s="193"/>
      <c r="C46" s="303">
        <v>0</v>
      </c>
      <c r="D46" s="303">
        <v>0</v>
      </c>
    </row>
    <row r="47" spans="2:4">
      <c r="B47" s="193"/>
      <c r="C47" s="303">
        <v>0</v>
      </c>
      <c r="D47" s="303">
        <v>0</v>
      </c>
    </row>
    <row r="48" spans="2:4">
      <c r="B48" s="193"/>
      <c r="C48" s="303">
        <v>0</v>
      </c>
      <c r="D48" s="303">
        <v>0</v>
      </c>
    </row>
    <row r="49" spans="2:4">
      <c r="B49" s="193"/>
      <c r="C49" s="303">
        <v>0</v>
      </c>
      <c r="D49" s="303">
        <v>0</v>
      </c>
    </row>
    <row r="50" spans="2:4">
      <c r="B50" s="193"/>
      <c r="C50" s="303">
        <v>0</v>
      </c>
      <c r="D50" s="303">
        <v>0</v>
      </c>
    </row>
    <row r="51" spans="2:4">
      <c r="B51" s="193"/>
      <c r="C51" s="303">
        <v>0</v>
      </c>
      <c r="D51" s="303">
        <v>0</v>
      </c>
    </row>
    <row r="52" spans="2:4">
      <c r="B52" s="193"/>
      <c r="C52" s="303">
        <v>0</v>
      </c>
      <c r="D52" s="303">
        <v>0</v>
      </c>
    </row>
    <row r="53" spans="2:4">
      <c r="B53" s="193"/>
      <c r="C53" s="303">
        <v>0</v>
      </c>
      <c r="D53" s="303">
        <v>0</v>
      </c>
    </row>
    <row r="54" spans="2:4">
      <c r="B54" s="193"/>
      <c r="C54" s="303">
        <v>0</v>
      </c>
      <c r="D54" s="303">
        <v>0</v>
      </c>
    </row>
    <row r="55" spans="2:4">
      <c r="B55" s="193"/>
      <c r="C55" s="303">
        <v>0</v>
      </c>
      <c r="D55" s="303">
        <v>0</v>
      </c>
    </row>
    <row r="56" spans="2:4">
      <c r="B56" s="193"/>
      <c r="C56" s="303">
        <v>0</v>
      </c>
      <c r="D56" s="303">
        <v>0</v>
      </c>
    </row>
    <row r="57" spans="2:4">
      <c r="B57" s="193"/>
      <c r="C57" s="303">
        <v>0</v>
      </c>
      <c r="D57" s="303">
        <v>0</v>
      </c>
    </row>
    <row r="58" spans="2:4">
      <c r="B58" s="193"/>
      <c r="C58" s="303">
        <v>0</v>
      </c>
      <c r="D58" s="303">
        <v>0</v>
      </c>
    </row>
    <row r="59" spans="2:4">
      <c r="B59" s="193"/>
      <c r="C59" s="303">
        <v>0</v>
      </c>
      <c r="D59" s="303">
        <v>0</v>
      </c>
    </row>
    <row r="60" spans="2:4">
      <c r="B60" s="193"/>
      <c r="C60" s="303">
        <v>0</v>
      </c>
      <c r="D60" s="303">
        <v>0</v>
      </c>
    </row>
    <row r="61" spans="2:4">
      <c r="B61" s="193"/>
      <c r="C61" s="303">
        <v>0</v>
      </c>
      <c r="D61" s="303">
        <v>0</v>
      </c>
    </row>
    <row r="62" spans="2:4">
      <c r="B62" s="193"/>
      <c r="C62" s="303">
        <v>0</v>
      </c>
      <c r="D62" s="303">
        <v>0</v>
      </c>
    </row>
    <row r="63" spans="2:4">
      <c r="B63" s="193"/>
      <c r="C63" s="303">
        <v>0</v>
      </c>
      <c r="D63" s="303">
        <v>0</v>
      </c>
    </row>
    <row r="64" spans="2:4">
      <c r="B64" s="193"/>
      <c r="C64" s="303">
        <v>0</v>
      </c>
      <c r="D64" s="303">
        <v>0</v>
      </c>
    </row>
    <row r="65" spans="2:4">
      <c r="B65" s="193"/>
      <c r="C65" s="303">
        <v>0</v>
      </c>
      <c r="D65" s="303">
        <v>0</v>
      </c>
    </row>
    <row r="66" spans="2:4">
      <c r="B66" s="193"/>
      <c r="C66" s="303">
        <v>0</v>
      </c>
      <c r="D66" s="303">
        <v>0</v>
      </c>
    </row>
    <row r="67" spans="2:4">
      <c r="B67" s="193"/>
      <c r="C67" s="303">
        <v>0</v>
      </c>
      <c r="D67" s="303">
        <v>0</v>
      </c>
    </row>
    <row r="68" spans="2:4">
      <c r="B68" s="193"/>
      <c r="C68" s="303">
        <v>0</v>
      </c>
      <c r="D68" s="303">
        <v>0</v>
      </c>
    </row>
    <row r="69" spans="2:4">
      <c r="B69" s="193"/>
      <c r="C69" s="303">
        <v>0</v>
      </c>
      <c r="D69" s="303">
        <v>0</v>
      </c>
    </row>
    <row r="70" spans="2:4">
      <c r="B70" s="193"/>
      <c r="C70" s="303">
        <v>0</v>
      </c>
      <c r="D70" s="303">
        <v>0</v>
      </c>
    </row>
    <row r="71" spans="2:4">
      <c r="B71" s="193"/>
      <c r="C71" s="303">
        <v>0</v>
      </c>
      <c r="D71" s="303">
        <v>0</v>
      </c>
    </row>
    <row r="72" spans="2:4">
      <c r="B72" s="193"/>
      <c r="C72" s="303">
        <v>0</v>
      </c>
      <c r="D72" s="303">
        <v>0</v>
      </c>
    </row>
    <row r="73" spans="2:4">
      <c r="B73" s="193"/>
      <c r="C73" s="303">
        <v>0</v>
      </c>
      <c r="D73" s="303">
        <v>0</v>
      </c>
    </row>
    <row r="74" spans="2:4">
      <c r="B74" s="193"/>
      <c r="C74" s="303">
        <v>0</v>
      </c>
      <c r="D74" s="303">
        <v>0</v>
      </c>
    </row>
    <row r="75" spans="2:4">
      <c r="B75" s="193"/>
      <c r="C75" s="303">
        <v>0</v>
      </c>
      <c r="D75" s="303">
        <v>0</v>
      </c>
    </row>
    <row r="76" spans="2:4">
      <c r="B76" s="193"/>
      <c r="C76" s="303">
        <v>0</v>
      </c>
      <c r="D76" s="303">
        <v>0</v>
      </c>
    </row>
    <row r="77" spans="2:4">
      <c r="B77" s="193"/>
      <c r="C77" s="303">
        <v>0</v>
      </c>
      <c r="D77" s="303">
        <v>0</v>
      </c>
    </row>
    <row r="78" spans="2:4">
      <c r="B78" s="193"/>
      <c r="C78" s="303">
        <v>0</v>
      </c>
      <c r="D78" s="303">
        <v>0</v>
      </c>
    </row>
    <row r="79" spans="2:4">
      <c r="B79" s="193"/>
      <c r="C79" s="303">
        <v>0</v>
      </c>
      <c r="D79" s="303">
        <v>0</v>
      </c>
    </row>
    <row r="80" spans="2:4">
      <c r="B80" s="193"/>
      <c r="C80" s="303">
        <v>0</v>
      </c>
      <c r="D80" s="303">
        <v>0</v>
      </c>
    </row>
    <row r="81" spans="1:6">
      <c r="B81" s="193"/>
      <c r="C81" s="303">
        <v>0</v>
      </c>
      <c r="D81" s="303">
        <v>0</v>
      </c>
    </row>
    <row r="82" spans="1:6">
      <c r="B82" s="193"/>
      <c r="C82" s="303">
        <v>0</v>
      </c>
      <c r="D82" s="303">
        <v>0</v>
      </c>
    </row>
    <row r="83" spans="1:6">
      <c r="B83" s="193"/>
      <c r="C83" s="303">
        <v>0</v>
      </c>
      <c r="D83" s="303">
        <v>0</v>
      </c>
    </row>
    <row r="84" spans="1:6">
      <c r="B84" s="193"/>
      <c r="C84" s="303">
        <v>0</v>
      </c>
      <c r="D84" s="303">
        <v>0</v>
      </c>
    </row>
    <row r="85" spans="1:6">
      <c r="B85" s="193"/>
      <c r="C85" s="303">
        <v>0</v>
      </c>
      <c r="D85" s="303">
        <v>0</v>
      </c>
    </row>
    <row r="86" spans="1:6">
      <c r="B86" s="193"/>
      <c r="C86" s="303">
        <v>0</v>
      </c>
      <c r="D86" s="303">
        <v>0</v>
      </c>
    </row>
    <row r="87" spans="1:6">
      <c r="B87" s="193"/>
      <c r="C87" s="303">
        <v>0</v>
      </c>
      <c r="D87" s="303">
        <v>0</v>
      </c>
    </row>
    <row r="88" spans="1:6">
      <c r="B88" s="193"/>
      <c r="C88" s="303">
        <v>0</v>
      </c>
      <c r="D88" s="303">
        <v>0</v>
      </c>
    </row>
    <row r="89" spans="1:6">
      <c r="B89" s="193"/>
      <c r="C89" s="303">
        <v>0</v>
      </c>
      <c r="D89" s="303">
        <v>0</v>
      </c>
    </row>
    <row r="90" spans="1:6">
      <c r="A90" s="295"/>
      <c r="B90" s="193"/>
      <c r="C90" s="303">
        <v>0</v>
      </c>
      <c r="D90" s="303">
        <v>0</v>
      </c>
      <c r="E90" s="295"/>
      <c r="F90" s="296"/>
    </row>
    <row r="91" spans="1:6">
      <c r="B91" s="193"/>
      <c r="C91" s="303">
        <v>0</v>
      </c>
      <c r="D91" s="303">
        <v>0</v>
      </c>
    </row>
    <row r="92" spans="1:6">
      <c r="B92" s="193"/>
      <c r="C92" s="303">
        <v>0</v>
      </c>
      <c r="D92" s="303">
        <v>0</v>
      </c>
    </row>
    <row r="93" spans="1:6">
      <c r="B93" s="193"/>
      <c r="C93" s="303">
        <v>0</v>
      </c>
      <c r="D93" s="303">
        <v>0</v>
      </c>
    </row>
    <row r="94" spans="1:6">
      <c r="B94" s="193"/>
      <c r="C94" s="303">
        <v>0</v>
      </c>
      <c r="D94" s="303">
        <v>0</v>
      </c>
    </row>
    <row r="95" spans="1:6">
      <c r="B95" s="193"/>
      <c r="C95" s="303">
        <v>0</v>
      </c>
      <c r="D95" s="303">
        <v>0</v>
      </c>
    </row>
    <row r="96" spans="1:6">
      <c r="B96" s="193"/>
      <c r="C96" s="303">
        <v>0</v>
      </c>
      <c r="D96" s="303">
        <v>0</v>
      </c>
    </row>
    <row r="97" spans="2:4">
      <c r="B97" s="193"/>
      <c r="C97" s="303">
        <v>0</v>
      </c>
      <c r="D97" s="303">
        <v>0</v>
      </c>
    </row>
    <row r="98" spans="2:4">
      <c r="B98" s="193"/>
      <c r="C98" s="303">
        <v>0</v>
      </c>
      <c r="D98" s="303">
        <v>0</v>
      </c>
    </row>
    <row r="99" spans="2:4">
      <c r="B99" s="193"/>
      <c r="C99" s="303">
        <v>0</v>
      </c>
      <c r="D99" s="303">
        <v>0</v>
      </c>
    </row>
    <row r="100" spans="2:4">
      <c r="B100" s="193"/>
      <c r="C100" s="303">
        <v>0</v>
      </c>
      <c r="D100" s="303">
        <v>0</v>
      </c>
    </row>
    <row r="101" spans="2:4">
      <c r="B101" s="193"/>
      <c r="C101" s="303">
        <v>0</v>
      </c>
      <c r="D101" s="303">
        <v>0</v>
      </c>
    </row>
    <row r="102" spans="2:4">
      <c r="B102" s="193"/>
      <c r="C102" s="303">
        <v>0</v>
      </c>
      <c r="D102" s="303">
        <v>0</v>
      </c>
    </row>
    <row r="103" spans="2:4">
      <c r="B103" s="193"/>
      <c r="C103" s="303">
        <v>0</v>
      </c>
      <c r="D103" s="303">
        <v>0</v>
      </c>
    </row>
    <row r="104" spans="2:4">
      <c r="B104" s="193"/>
      <c r="C104" s="303">
        <v>0</v>
      </c>
      <c r="D104" s="303">
        <v>0</v>
      </c>
    </row>
    <row r="105" spans="2:4">
      <c r="B105" s="193"/>
      <c r="C105" s="303">
        <v>0</v>
      </c>
      <c r="D105" s="303">
        <v>0</v>
      </c>
    </row>
    <row r="106" spans="2:4">
      <c r="B106" s="193"/>
      <c r="C106" s="303">
        <v>0</v>
      </c>
      <c r="D106" s="303">
        <v>0</v>
      </c>
    </row>
    <row r="107" spans="2:4">
      <c r="B107" s="193"/>
      <c r="C107" s="303">
        <v>0</v>
      </c>
      <c r="D107" s="303">
        <v>0</v>
      </c>
    </row>
    <row r="108" spans="2:4">
      <c r="B108" s="193"/>
      <c r="C108" s="303">
        <v>0</v>
      </c>
      <c r="D108" s="303">
        <v>0</v>
      </c>
    </row>
    <row r="109" spans="2:4">
      <c r="B109" s="193"/>
      <c r="C109" s="303">
        <v>0</v>
      </c>
      <c r="D109" s="303">
        <v>0</v>
      </c>
    </row>
    <row r="110" spans="2:4">
      <c r="B110" s="193"/>
      <c r="C110" s="303">
        <v>0</v>
      </c>
      <c r="D110" s="303">
        <v>0</v>
      </c>
    </row>
    <row r="111" spans="2:4">
      <c r="B111" s="193"/>
      <c r="C111" s="303">
        <v>0</v>
      </c>
      <c r="D111" s="303">
        <v>0</v>
      </c>
    </row>
    <row r="112" spans="2:4">
      <c r="B112" s="193"/>
      <c r="C112" s="303">
        <v>0</v>
      </c>
      <c r="D112" s="303">
        <v>0</v>
      </c>
    </row>
    <row r="113" spans="2:4">
      <c r="B113" s="193"/>
      <c r="C113" s="303">
        <v>0</v>
      </c>
      <c r="D113" s="303">
        <v>0</v>
      </c>
    </row>
    <row r="114" spans="2:4">
      <c r="B114" s="193"/>
      <c r="C114" s="303">
        <v>0</v>
      </c>
      <c r="D114" s="303">
        <v>0</v>
      </c>
    </row>
    <row r="115" spans="2:4">
      <c r="B115" s="193"/>
      <c r="C115" s="303">
        <v>0</v>
      </c>
      <c r="D115" s="303">
        <v>0</v>
      </c>
    </row>
    <row r="116" spans="2:4">
      <c r="B116" s="193"/>
      <c r="C116" s="303">
        <v>0</v>
      </c>
      <c r="D116" s="303">
        <v>0</v>
      </c>
    </row>
    <row r="117" spans="2:4">
      <c r="B117" s="193"/>
      <c r="C117" s="303">
        <v>0</v>
      </c>
      <c r="D117" s="303">
        <v>0</v>
      </c>
    </row>
    <row r="118" spans="2:4">
      <c r="B118" s="193"/>
      <c r="C118" s="303">
        <v>0</v>
      </c>
      <c r="D118" s="303">
        <v>0</v>
      </c>
    </row>
    <row r="119" spans="2:4">
      <c r="B119" s="193"/>
      <c r="C119" s="303">
        <v>0</v>
      </c>
      <c r="D119" s="303">
        <v>0</v>
      </c>
    </row>
    <row r="120" spans="2:4">
      <c r="B120" s="193"/>
      <c r="C120" s="303">
        <v>0</v>
      </c>
      <c r="D120" s="303">
        <v>0</v>
      </c>
    </row>
    <row r="121" spans="2:4">
      <c r="B121" s="193"/>
      <c r="C121" s="303">
        <v>0</v>
      </c>
      <c r="D121" s="303">
        <v>0</v>
      </c>
    </row>
    <row r="122" spans="2:4">
      <c r="B122" s="193"/>
      <c r="C122" s="303">
        <v>0</v>
      </c>
      <c r="D122" s="303">
        <v>0</v>
      </c>
    </row>
    <row r="123" spans="2:4">
      <c r="B123" s="193"/>
      <c r="C123" s="303">
        <v>0</v>
      </c>
      <c r="D123" s="303">
        <v>0</v>
      </c>
    </row>
    <row r="124" spans="2:4">
      <c r="B124" s="193"/>
      <c r="C124" s="303">
        <v>0</v>
      </c>
      <c r="D124" s="303">
        <v>0</v>
      </c>
    </row>
    <row r="125" spans="2:4">
      <c r="B125" s="193"/>
      <c r="C125" s="303">
        <v>0</v>
      </c>
      <c r="D125" s="303">
        <v>0</v>
      </c>
    </row>
    <row r="126" spans="2:4">
      <c r="B126" s="193"/>
      <c r="C126" s="303">
        <v>0</v>
      </c>
      <c r="D126" s="303">
        <v>0</v>
      </c>
    </row>
    <row r="127" spans="2:4">
      <c r="B127" s="193"/>
      <c r="C127" s="303">
        <v>0</v>
      </c>
      <c r="D127" s="303">
        <v>0</v>
      </c>
    </row>
    <row r="128" spans="2:4">
      <c r="B128" s="193"/>
      <c r="C128" s="303">
        <v>0</v>
      </c>
      <c r="D128" s="303">
        <v>0</v>
      </c>
    </row>
    <row r="129" spans="2:4">
      <c r="B129" s="193"/>
      <c r="C129" s="303">
        <v>0</v>
      </c>
      <c r="D129" s="303">
        <v>0</v>
      </c>
    </row>
    <row r="130" spans="2:4">
      <c r="B130" s="193"/>
      <c r="C130" s="303">
        <v>0</v>
      </c>
      <c r="D130" s="303">
        <v>0</v>
      </c>
    </row>
    <row r="131" spans="2:4">
      <c r="B131" s="193"/>
      <c r="C131" s="303">
        <v>0</v>
      </c>
      <c r="D131" s="303">
        <v>0</v>
      </c>
    </row>
    <row r="132" spans="2:4">
      <c r="B132" s="193"/>
      <c r="C132" s="303">
        <v>0</v>
      </c>
      <c r="D132" s="303">
        <v>0</v>
      </c>
    </row>
    <row r="133" spans="2:4">
      <c r="B133" s="193"/>
      <c r="C133" s="303">
        <v>0</v>
      </c>
      <c r="D133" s="303">
        <v>0</v>
      </c>
    </row>
    <row r="134" spans="2:4">
      <c r="B134" s="193"/>
      <c r="C134" s="303">
        <v>0</v>
      </c>
      <c r="D134" s="303">
        <v>0</v>
      </c>
    </row>
    <row r="135" spans="2:4">
      <c r="B135" s="193"/>
      <c r="C135" s="303">
        <v>0</v>
      </c>
      <c r="D135" s="303">
        <v>0</v>
      </c>
    </row>
    <row r="136" spans="2:4">
      <c r="B136" s="193"/>
      <c r="C136" s="303">
        <v>0</v>
      </c>
      <c r="D136" s="303">
        <v>0</v>
      </c>
    </row>
    <row r="137" spans="2:4">
      <c r="B137" s="193"/>
      <c r="C137" s="303">
        <v>0</v>
      </c>
      <c r="D137" s="303">
        <v>0</v>
      </c>
    </row>
    <row r="138" spans="2:4">
      <c r="B138" s="193"/>
      <c r="C138" s="303">
        <v>0</v>
      </c>
      <c r="D138" s="303">
        <v>0</v>
      </c>
    </row>
    <row r="139" spans="2:4">
      <c r="B139" s="193"/>
      <c r="C139" s="303">
        <v>0</v>
      </c>
      <c r="D139" s="303">
        <v>0</v>
      </c>
    </row>
    <row r="140" spans="2:4">
      <c r="B140" s="193"/>
      <c r="C140" s="303">
        <v>0</v>
      </c>
      <c r="D140" s="303">
        <v>0</v>
      </c>
    </row>
    <row r="141" spans="2:4">
      <c r="B141" s="193"/>
      <c r="C141" s="303">
        <v>0</v>
      </c>
      <c r="D141" s="303">
        <v>0</v>
      </c>
    </row>
    <row r="142" spans="2:4">
      <c r="B142" s="193"/>
      <c r="C142" s="303">
        <v>0</v>
      </c>
      <c r="D142" s="303">
        <v>0</v>
      </c>
    </row>
    <row r="143" spans="2:4">
      <c r="B143" s="193"/>
      <c r="C143" s="303">
        <v>0</v>
      </c>
      <c r="D143" s="303">
        <v>0</v>
      </c>
    </row>
    <row r="144" spans="2:4">
      <c r="B144" s="193"/>
      <c r="C144" s="303">
        <v>0</v>
      </c>
      <c r="D144" s="303">
        <v>0</v>
      </c>
    </row>
    <row r="145" spans="2:4">
      <c r="B145" s="193"/>
      <c r="C145" s="303">
        <v>0</v>
      </c>
      <c r="D145" s="303">
        <v>0</v>
      </c>
    </row>
    <row r="146" spans="2:4">
      <c r="B146" s="193"/>
      <c r="C146" s="303">
        <v>0</v>
      </c>
      <c r="D146" s="303">
        <v>0</v>
      </c>
    </row>
    <row r="147" spans="2:4">
      <c r="B147" s="193"/>
      <c r="C147" s="303">
        <v>0</v>
      </c>
      <c r="D147" s="303">
        <v>0</v>
      </c>
    </row>
    <row r="148" spans="2:4">
      <c r="B148" s="193"/>
      <c r="C148" s="303">
        <v>0</v>
      </c>
      <c r="D148" s="303">
        <v>0</v>
      </c>
    </row>
    <row r="149" spans="2:4">
      <c r="B149" s="193"/>
      <c r="C149" s="303">
        <v>0</v>
      </c>
      <c r="D149" s="303">
        <v>0</v>
      </c>
    </row>
    <row r="150" spans="2:4">
      <c r="B150" s="193"/>
      <c r="C150" s="303">
        <v>0</v>
      </c>
      <c r="D150" s="303">
        <v>0</v>
      </c>
    </row>
    <row r="151" spans="2:4">
      <c r="B151" s="193"/>
      <c r="C151" s="303">
        <v>0</v>
      </c>
      <c r="D151" s="303">
        <v>0</v>
      </c>
    </row>
    <row r="152" spans="2:4">
      <c r="B152" s="193"/>
      <c r="C152" s="303">
        <v>0</v>
      </c>
      <c r="D152" s="303">
        <v>0</v>
      </c>
    </row>
    <row r="153" spans="2:4">
      <c r="B153" s="193"/>
      <c r="C153" s="303">
        <v>0</v>
      </c>
      <c r="D153" s="303">
        <v>0</v>
      </c>
    </row>
    <row r="154" spans="2:4">
      <c r="B154" s="193"/>
      <c r="C154" s="303">
        <v>0</v>
      </c>
      <c r="D154" s="303">
        <v>0</v>
      </c>
    </row>
    <row r="155" spans="2:4">
      <c r="B155" s="193"/>
      <c r="C155" s="303">
        <v>0</v>
      </c>
      <c r="D155" s="303">
        <v>0</v>
      </c>
    </row>
    <row r="156" spans="2:4">
      <c r="B156" s="193"/>
      <c r="C156" s="303">
        <v>0</v>
      </c>
      <c r="D156" s="303">
        <v>0</v>
      </c>
    </row>
    <row r="157" spans="2:4">
      <c r="B157" s="193"/>
      <c r="C157" s="303">
        <v>0</v>
      </c>
      <c r="D157" s="303">
        <v>0</v>
      </c>
    </row>
    <row r="158" spans="2:4">
      <c r="B158" s="193"/>
      <c r="C158" s="303">
        <v>0</v>
      </c>
      <c r="D158" s="303">
        <v>0</v>
      </c>
    </row>
    <row r="159" spans="2:4">
      <c r="B159" s="193"/>
      <c r="C159" s="303">
        <v>0</v>
      </c>
      <c r="D159" s="303">
        <v>0</v>
      </c>
    </row>
    <row r="160" spans="2:4">
      <c r="B160" s="193"/>
      <c r="C160" s="303">
        <v>0</v>
      </c>
      <c r="D160" s="303">
        <v>0</v>
      </c>
    </row>
    <row r="161" spans="2:4">
      <c r="B161" s="193"/>
      <c r="C161" s="303">
        <v>0</v>
      </c>
      <c r="D161" s="303">
        <v>0</v>
      </c>
    </row>
    <row r="162" spans="2:4">
      <c r="B162" s="193"/>
      <c r="C162" s="303">
        <v>0</v>
      </c>
      <c r="D162" s="303">
        <v>0</v>
      </c>
    </row>
    <row r="163" spans="2:4">
      <c r="B163" s="193"/>
      <c r="C163" s="303">
        <v>0</v>
      </c>
      <c r="D163" s="303">
        <v>0</v>
      </c>
    </row>
    <row r="164" spans="2:4">
      <c r="B164" s="193"/>
      <c r="C164" s="303">
        <v>0</v>
      </c>
      <c r="D164" s="303">
        <v>0</v>
      </c>
    </row>
    <row r="165" spans="2:4">
      <c r="B165" s="193"/>
      <c r="C165" s="303">
        <v>0</v>
      </c>
      <c r="D165" s="303">
        <v>0</v>
      </c>
    </row>
    <row r="166" spans="2:4">
      <c r="B166" s="193"/>
      <c r="C166" s="303">
        <v>0</v>
      </c>
      <c r="D166" s="303">
        <v>0</v>
      </c>
    </row>
    <row r="167" spans="2:4">
      <c r="B167" s="193"/>
      <c r="C167" s="303">
        <v>0</v>
      </c>
      <c r="D167" s="303">
        <v>0</v>
      </c>
    </row>
    <row r="168" spans="2:4">
      <c r="B168" s="193"/>
      <c r="C168" s="303">
        <v>0</v>
      </c>
      <c r="D168" s="303">
        <v>0</v>
      </c>
    </row>
    <row r="169" spans="2:4">
      <c r="B169" s="193"/>
      <c r="C169" s="303">
        <v>0</v>
      </c>
      <c r="D169" s="303">
        <v>0</v>
      </c>
    </row>
    <row r="170" spans="2:4">
      <c r="B170" s="193"/>
      <c r="C170" s="303">
        <v>0</v>
      </c>
      <c r="D170" s="303">
        <v>0</v>
      </c>
    </row>
    <row r="171" spans="2:4">
      <c r="B171" s="193"/>
      <c r="C171" s="303">
        <v>0</v>
      </c>
      <c r="D171" s="303">
        <v>0</v>
      </c>
    </row>
    <row r="172" spans="2:4">
      <c r="B172" s="193"/>
      <c r="C172" s="303">
        <v>0</v>
      </c>
      <c r="D172" s="303">
        <v>0</v>
      </c>
    </row>
    <row r="173" spans="2:4">
      <c r="B173" s="193"/>
      <c r="C173" s="303">
        <v>0</v>
      </c>
      <c r="D173" s="303">
        <v>0</v>
      </c>
    </row>
    <row r="174" spans="2:4">
      <c r="B174" s="193"/>
      <c r="C174" s="303">
        <v>0</v>
      </c>
      <c r="D174" s="303">
        <v>0</v>
      </c>
    </row>
    <row r="175" spans="2:4">
      <c r="B175" s="193"/>
      <c r="C175" s="303">
        <v>0</v>
      </c>
      <c r="D175" s="303">
        <v>0</v>
      </c>
    </row>
    <row r="176" spans="2:4">
      <c r="B176" s="193"/>
      <c r="C176" s="303">
        <v>0</v>
      </c>
      <c r="D176" s="303">
        <v>0</v>
      </c>
    </row>
    <row r="177" spans="2:4">
      <c r="B177" s="193"/>
      <c r="C177" s="303">
        <v>0</v>
      </c>
      <c r="D177" s="303">
        <v>0</v>
      </c>
    </row>
    <row r="178" spans="2:4">
      <c r="B178" s="193"/>
      <c r="C178" s="303">
        <v>0</v>
      </c>
      <c r="D178" s="303">
        <v>0</v>
      </c>
    </row>
    <row r="179" spans="2:4">
      <c r="B179" s="193"/>
      <c r="C179" s="303">
        <v>0</v>
      </c>
      <c r="D179" s="303">
        <v>0</v>
      </c>
    </row>
    <row r="180" spans="2:4">
      <c r="B180" s="193"/>
      <c r="C180" s="303">
        <v>0</v>
      </c>
      <c r="D180" s="303">
        <v>0</v>
      </c>
    </row>
    <row r="181" spans="2:4">
      <c r="B181" s="193"/>
      <c r="C181" s="303">
        <v>0</v>
      </c>
      <c r="D181" s="303">
        <v>0</v>
      </c>
    </row>
    <row r="182" spans="2:4">
      <c r="B182" s="193"/>
      <c r="C182" s="303">
        <v>0</v>
      </c>
      <c r="D182" s="303">
        <v>0</v>
      </c>
    </row>
    <row r="183" spans="2:4">
      <c r="B183" s="193"/>
      <c r="C183" s="303">
        <v>0</v>
      </c>
      <c r="D183" s="303">
        <v>0</v>
      </c>
    </row>
    <row r="184" spans="2:4">
      <c r="B184" s="193"/>
      <c r="C184" s="303">
        <v>0</v>
      </c>
      <c r="D184" s="303">
        <v>0</v>
      </c>
    </row>
    <row r="185" spans="2:4">
      <c r="B185" s="193"/>
      <c r="C185" s="303">
        <v>0</v>
      </c>
      <c r="D185" s="303">
        <v>0</v>
      </c>
    </row>
    <row r="186" spans="2:4">
      <c r="B186" s="193"/>
      <c r="C186" s="303">
        <v>0</v>
      </c>
      <c r="D186" s="303">
        <v>0</v>
      </c>
    </row>
    <row r="187" spans="2:4">
      <c r="B187" s="193"/>
      <c r="C187" s="303">
        <v>0</v>
      </c>
      <c r="D187" s="303">
        <v>0</v>
      </c>
    </row>
    <row r="188" spans="2:4">
      <c r="B188" s="193"/>
      <c r="C188" s="303">
        <v>0</v>
      </c>
      <c r="D188" s="303">
        <v>0</v>
      </c>
    </row>
    <row r="189" spans="2:4">
      <c r="B189" s="193"/>
      <c r="C189" s="303">
        <v>0</v>
      </c>
      <c r="D189" s="303">
        <v>0</v>
      </c>
    </row>
    <row r="190" spans="2:4">
      <c r="B190" s="193"/>
      <c r="C190" s="303">
        <v>0</v>
      </c>
      <c r="D190" s="303">
        <v>0</v>
      </c>
    </row>
    <row r="191" spans="2:4">
      <c r="B191" s="193"/>
      <c r="C191" s="303">
        <v>0</v>
      </c>
      <c r="D191" s="303">
        <v>0</v>
      </c>
    </row>
    <row r="192" spans="2:4">
      <c r="B192" s="193"/>
      <c r="C192" s="303">
        <v>0</v>
      </c>
      <c r="D192" s="303">
        <v>0</v>
      </c>
    </row>
    <row r="193" spans="2:4">
      <c r="B193" s="193"/>
      <c r="C193" s="303">
        <v>0</v>
      </c>
      <c r="D193" s="303">
        <v>0</v>
      </c>
    </row>
    <row r="194" spans="2:4">
      <c r="B194" s="193"/>
      <c r="C194" s="303">
        <v>0</v>
      </c>
      <c r="D194" s="303">
        <v>0</v>
      </c>
    </row>
    <row r="195" spans="2:4">
      <c r="B195" s="193"/>
      <c r="C195" s="303">
        <v>0</v>
      </c>
      <c r="D195" s="303">
        <v>0</v>
      </c>
    </row>
    <row r="196" spans="2:4">
      <c r="B196" s="193"/>
      <c r="C196" s="303">
        <v>0</v>
      </c>
      <c r="D196" s="303">
        <v>0</v>
      </c>
    </row>
    <row r="197" spans="2:4">
      <c r="B197" s="193"/>
      <c r="C197" s="303">
        <v>0</v>
      </c>
      <c r="D197" s="303">
        <v>0</v>
      </c>
    </row>
    <row r="198" spans="2:4">
      <c r="B198" s="193"/>
      <c r="C198" s="303">
        <v>0</v>
      </c>
      <c r="D198" s="303">
        <v>0</v>
      </c>
    </row>
    <row r="199" spans="2:4">
      <c r="B199" s="193"/>
      <c r="C199" s="303">
        <v>0</v>
      </c>
      <c r="D199" s="303">
        <v>0</v>
      </c>
    </row>
    <row r="200" spans="2:4">
      <c r="B200" s="193"/>
      <c r="C200" s="303">
        <v>0</v>
      </c>
      <c r="D200" s="303">
        <v>0</v>
      </c>
    </row>
    <row r="201" spans="2:4">
      <c r="B201" s="193"/>
      <c r="C201" s="303">
        <v>0</v>
      </c>
      <c r="D201" s="303">
        <v>0</v>
      </c>
    </row>
    <row r="202" spans="2:4">
      <c r="B202" s="193"/>
      <c r="C202" s="303">
        <v>0</v>
      </c>
      <c r="D202" s="303">
        <v>0</v>
      </c>
    </row>
    <row r="203" spans="2:4">
      <c r="B203" s="193"/>
      <c r="C203" s="303">
        <v>0</v>
      </c>
      <c r="D203" s="303">
        <v>0</v>
      </c>
    </row>
    <row r="204" spans="2:4">
      <c r="B204" s="193"/>
      <c r="C204" s="303">
        <v>0</v>
      </c>
      <c r="D204" s="303">
        <v>0</v>
      </c>
    </row>
    <row r="205" spans="2:4">
      <c r="B205" s="193"/>
      <c r="C205" s="303">
        <v>0</v>
      </c>
      <c r="D205" s="303">
        <v>0</v>
      </c>
    </row>
    <row r="206" spans="2:4">
      <c r="B206" s="193"/>
      <c r="C206" s="303">
        <v>0</v>
      </c>
      <c r="D206" s="303">
        <v>0</v>
      </c>
    </row>
    <row r="207" spans="2:4">
      <c r="B207" s="193"/>
      <c r="C207" s="303">
        <v>0</v>
      </c>
      <c r="D207" s="303">
        <v>0</v>
      </c>
    </row>
    <row r="208" spans="2:4">
      <c r="B208" s="193"/>
      <c r="C208" s="303">
        <v>0</v>
      </c>
      <c r="D208" s="303">
        <v>0</v>
      </c>
    </row>
    <row r="209" spans="2:4">
      <c r="B209" s="193"/>
      <c r="C209" s="303">
        <v>0</v>
      </c>
      <c r="D209" s="303">
        <v>0</v>
      </c>
    </row>
    <row r="210" spans="2:4">
      <c r="B210" s="193"/>
      <c r="C210" s="303">
        <v>0</v>
      </c>
      <c r="D210" s="303">
        <v>0</v>
      </c>
    </row>
    <row r="211" spans="2:4">
      <c r="B211" s="193"/>
      <c r="C211" s="303">
        <v>0</v>
      </c>
      <c r="D211" s="303">
        <v>0</v>
      </c>
    </row>
    <row r="212" spans="2:4">
      <c r="B212" s="193"/>
      <c r="C212" s="303">
        <v>0</v>
      </c>
      <c r="D212" s="303">
        <v>0</v>
      </c>
    </row>
    <row r="213" spans="2:4">
      <c r="B213" s="193"/>
      <c r="C213" s="303">
        <v>0</v>
      </c>
      <c r="D213" s="303">
        <v>0</v>
      </c>
    </row>
    <row r="214" spans="2:4">
      <c r="B214" s="193"/>
      <c r="C214" s="303">
        <v>0</v>
      </c>
      <c r="D214" s="303">
        <v>0</v>
      </c>
    </row>
    <row r="215" spans="2:4">
      <c r="B215" s="193"/>
      <c r="C215" s="303">
        <v>0</v>
      </c>
      <c r="D215" s="303">
        <v>0</v>
      </c>
    </row>
    <row r="216" spans="2:4">
      <c r="B216" s="193"/>
      <c r="C216" s="303">
        <v>0</v>
      </c>
      <c r="D216" s="303">
        <v>0</v>
      </c>
    </row>
    <row r="217" spans="2:4">
      <c r="B217" s="193"/>
      <c r="C217" s="303">
        <v>0</v>
      </c>
      <c r="D217" s="303">
        <v>0</v>
      </c>
    </row>
    <row r="218" spans="2:4">
      <c r="B218" s="193"/>
      <c r="C218" s="303">
        <v>0</v>
      </c>
      <c r="D218" s="303">
        <v>0</v>
      </c>
    </row>
    <row r="219" spans="2:4">
      <c r="B219" s="193"/>
      <c r="C219" s="303">
        <v>0</v>
      </c>
      <c r="D219" s="303">
        <v>0</v>
      </c>
    </row>
    <row r="220" spans="2:4">
      <c r="B220" s="193"/>
      <c r="C220" s="303">
        <v>0</v>
      </c>
      <c r="D220" s="303">
        <v>0</v>
      </c>
    </row>
    <row r="221" spans="2:4">
      <c r="B221" s="193"/>
      <c r="C221" s="303">
        <v>0</v>
      </c>
      <c r="D221" s="303">
        <v>0</v>
      </c>
    </row>
    <row r="222" spans="2:4">
      <c r="B222" s="193"/>
      <c r="C222" s="303">
        <v>0</v>
      </c>
      <c r="D222" s="303">
        <v>0</v>
      </c>
    </row>
    <row r="223" spans="2:4">
      <c r="B223" s="193"/>
      <c r="C223" s="303">
        <v>0</v>
      </c>
      <c r="D223" s="303">
        <v>0</v>
      </c>
    </row>
    <row r="224" spans="2:4">
      <c r="B224" s="193"/>
      <c r="C224" s="303">
        <v>0</v>
      </c>
      <c r="D224" s="303">
        <v>0</v>
      </c>
    </row>
    <row r="225" spans="2:4">
      <c r="B225" s="193"/>
      <c r="C225" s="303">
        <v>0</v>
      </c>
      <c r="D225" s="303">
        <v>0</v>
      </c>
    </row>
    <row r="226" spans="2:4">
      <c r="B226" s="193"/>
      <c r="C226" s="303">
        <v>0</v>
      </c>
      <c r="D226" s="303">
        <v>0</v>
      </c>
    </row>
    <row r="227" spans="2:4">
      <c r="B227" s="193"/>
      <c r="C227" s="303">
        <v>0</v>
      </c>
      <c r="D227" s="303">
        <v>0</v>
      </c>
    </row>
    <row r="228" spans="2:4">
      <c r="B228" s="193"/>
      <c r="C228" s="303">
        <v>0</v>
      </c>
      <c r="D228" s="303">
        <v>0</v>
      </c>
    </row>
    <row r="229" spans="2:4">
      <c r="B229" s="193"/>
      <c r="C229" s="303">
        <v>0</v>
      </c>
      <c r="D229" s="303">
        <v>0</v>
      </c>
    </row>
    <row r="230" spans="2:4">
      <c r="B230" s="193"/>
      <c r="C230" s="303">
        <v>0</v>
      </c>
      <c r="D230" s="303">
        <v>0</v>
      </c>
    </row>
    <row r="231" spans="2:4">
      <c r="B231" s="193"/>
      <c r="C231" s="303">
        <v>0</v>
      </c>
      <c r="D231" s="303">
        <v>0</v>
      </c>
    </row>
    <row r="232" spans="2:4">
      <c r="B232" s="193"/>
      <c r="C232" s="303">
        <v>0</v>
      </c>
      <c r="D232" s="303">
        <v>0</v>
      </c>
    </row>
    <row r="233" spans="2:4">
      <c r="B233" s="193"/>
      <c r="C233" s="303">
        <v>0</v>
      </c>
      <c r="D233" s="303">
        <v>0</v>
      </c>
    </row>
    <row r="234" spans="2:4">
      <c r="B234" s="193"/>
      <c r="C234" s="303">
        <v>0</v>
      </c>
      <c r="D234" s="303">
        <v>0</v>
      </c>
    </row>
    <row r="235" spans="2:4">
      <c r="B235" s="193"/>
      <c r="C235" s="303">
        <v>0</v>
      </c>
      <c r="D235" s="303">
        <v>0</v>
      </c>
    </row>
    <row r="236" spans="2:4">
      <c r="B236" s="193"/>
      <c r="C236" s="303">
        <v>0</v>
      </c>
      <c r="D236" s="303">
        <v>0</v>
      </c>
    </row>
    <row r="237" spans="2:4">
      <c r="B237" s="193"/>
      <c r="C237" s="303">
        <v>0</v>
      </c>
      <c r="D237" s="303">
        <v>0</v>
      </c>
    </row>
    <row r="238" spans="2:4">
      <c r="B238" s="193"/>
      <c r="C238" s="303">
        <v>0</v>
      </c>
      <c r="D238" s="303">
        <v>0</v>
      </c>
    </row>
    <row r="239" spans="2:4">
      <c r="B239" s="193"/>
      <c r="C239" s="303">
        <v>0</v>
      </c>
      <c r="D239" s="303">
        <v>0</v>
      </c>
    </row>
    <row r="240" spans="2:4">
      <c r="B240" s="193"/>
      <c r="C240" s="303">
        <v>0</v>
      </c>
      <c r="D240" s="303">
        <v>0</v>
      </c>
    </row>
    <row r="241" spans="2:4">
      <c r="B241" s="193"/>
      <c r="C241" s="303">
        <v>0</v>
      </c>
      <c r="D241" s="303">
        <v>0</v>
      </c>
    </row>
    <row r="242" spans="2:4">
      <c r="B242" s="193"/>
      <c r="C242" s="303">
        <v>0</v>
      </c>
      <c r="D242" s="303">
        <v>0</v>
      </c>
    </row>
    <row r="243" spans="2:4">
      <c r="B243" s="193"/>
      <c r="C243" s="303">
        <v>0</v>
      </c>
      <c r="D243" s="303">
        <v>0</v>
      </c>
    </row>
    <row r="244" spans="2:4">
      <c r="B244" s="193"/>
      <c r="C244" s="303">
        <v>0</v>
      </c>
      <c r="D244" s="303">
        <v>0</v>
      </c>
    </row>
    <row r="245" spans="2:4">
      <c r="B245" s="193"/>
      <c r="C245" s="303">
        <v>0</v>
      </c>
      <c r="D245" s="303">
        <v>0</v>
      </c>
    </row>
    <row r="246" spans="2:4">
      <c r="B246" s="193"/>
      <c r="C246" s="303">
        <v>0</v>
      </c>
      <c r="D246" s="303">
        <v>0</v>
      </c>
    </row>
    <row r="247" spans="2:4">
      <c r="B247" s="193"/>
      <c r="C247" s="303">
        <v>0</v>
      </c>
      <c r="D247" s="303">
        <v>0</v>
      </c>
    </row>
    <row r="248" spans="2:4">
      <c r="B248" s="193"/>
      <c r="C248" s="303">
        <v>0</v>
      </c>
      <c r="D248" s="303">
        <v>0</v>
      </c>
    </row>
    <row r="249" spans="2:4">
      <c r="B249" s="193"/>
      <c r="C249" s="303">
        <v>0</v>
      </c>
      <c r="D249" s="303">
        <v>0</v>
      </c>
    </row>
    <row r="250" spans="2:4">
      <c r="B250" s="193"/>
      <c r="C250" s="303">
        <v>0</v>
      </c>
      <c r="D250" s="303">
        <v>0</v>
      </c>
    </row>
    <row r="251" spans="2:4">
      <c r="B251" s="193"/>
      <c r="C251" s="303">
        <v>0</v>
      </c>
      <c r="D251" s="303">
        <v>0</v>
      </c>
    </row>
    <row r="252" spans="2:4">
      <c r="B252" s="193"/>
      <c r="C252" s="303">
        <v>0</v>
      </c>
      <c r="D252" s="303">
        <v>0</v>
      </c>
    </row>
    <row r="253" spans="2:4">
      <c r="B253" s="193"/>
      <c r="C253" s="303">
        <v>0</v>
      </c>
      <c r="D253" s="303">
        <v>0</v>
      </c>
    </row>
    <row r="254" spans="2:4">
      <c r="B254" s="193"/>
      <c r="C254" s="303">
        <v>0</v>
      </c>
      <c r="D254" s="303">
        <v>0</v>
      </c>
    </row>
    <row r="255" spans="2:4">
      <c r="B255" s="193"/>
      <c r="C255" s="303">
        <v>0</v>
      </c>
      <c r="D255" s="303">
        <v>0</v>
      </c>
    </row>
    <row r="256" spans="2:4">
      <c r="B256" s="193"/>
      <c r="C256" s="303">
        <v>0</v>
      </c>
      <c r="D256" s="303">
        <v>0</v>
      </c>
    </row>
    <row r="257" spans="2:4">
      <c r="B257" s="193"/>
      <c r="C257" s="303">
        <v>0</v>
      </c>
      <c r="D257" s="303">
        <v>0</v>
      </c>
    </row>
    <row r="258" spans="2:4">
      <c r="B258" s="193"/>
      <c r="C258" s="303">
        <v>0</v>
      </c>
      <c r="D258" s="303">
        <v>0</v>
      </c>
    </row>
    <row r="259" spans="2:4">
      <c r="B259" s="193"/>
      <c r="C259" s="303">
        <v>0</v>
      </c>
      <c r="D259" s="303">
        <v>0</v>
      </c>
    </row>
    <row r="260" spans="2:4">
      <c r="B260" s="193"/>
      <c r="C260" s="303">
        <v>0</v>
      </c>
      <c r="D260" s="303">
        <v>0</v>
      </c>
    </row>
    <row r="261" spans="2:4">
      <c r="B261" s="193"/>
      <c r="C261" s="303">
        <v>0</v>
      </c>
      <c r="D261" s="303">
        <v>0</v>
      </c>
    </row>
    <row r="262" spans="2:4">
      <c r="B262" s="193"/>
      <c r="C262" s="303">
        <v>0</v>
      </c>
      <c r="D262" s="303">
        <v>0</v>
      </c>
    </row>
    <row r="263" spans="2:4">
      <c r="B263" s="193"/>
      <c r="C263" s="303">
        <v>0</v>
      </c>
      <c r="D263" s="303">
        <v>0</v>
      </c>
    </row>
    <row r="264" spans="2:4">
      <c r="B264" s="193"/>
      <c r="C264" s="303">
        <v>0</v>
      </c>
      <c r="D264" s="303">
        <v>0</v>
      </c>
    </row>
    <row r="265" spans="2:4">
      <c r="B265" s="193"/>
      <c r="C265" s="303">
        <v>0</v>
      </c>
      <c r="D265" s="303">
        <v>0</v>
      </c>
    </row>
    <row r="266" spans="2:4">
      <c r="B266" s="193"/>
      <c r="C266" s="303">
        <v>0</v>
      </c>
      <c r="D266" s="303">
        <v>0</v>
      </c>
    </row>
    <row r="267" spans="2:4">
      <c r="B267" s="193"/>
      <c r="C267" s="303">
        <v>0</v>
      </c>
      <c r="D267" s="303">
        <v>0</v>
      </c>
    </row>
    <row r="268" spans="2:4">
      <c r="B268" s="193"/>
      <c r="C268" s="303">
        <v>0</v>
      </c>
      <c r="D268" s="303">
        <v>0</v>
      </c>
    </row>
    <row r="269" spans="2:4">
      <c r="B269" s="193"/>
      <c r="C269" s="303">
        <v>0</v>
      </c>
      <c r="D269" s="303">
        <v>0</v>
      </c>
    </row>
    <row r="270" spans="2:4">
      <c r="B270" s="193"/>
      <c r="C270" s="303">
        <v>0</v>
      </c>
      <c r="D270" s="303">
        <v>0</v>
      </c>
    </row>
    <row r="271" spans="2:4">
      <c r="B271" s="193"/>
      <c r="C271" s="303">
        <v>0</v>
      </c>
      <c r="D271" s="303">
        <v>0</v>
      </c>
    </row>
    <row r="272" spans="2:4">
      <c r="B272" s="193"/>
      <c r="C272" s="303">
        <v>0</v>
      </c>
      <c r="D272" s="303">
        <v>0</v>
      </c>
    </row>
    <row r="273" spans="2:4">
      <c r="B273" s="193"/>
      <c r="C273" s="303">
        <v>0</v>
      </c>
      <c r="D273" s="303">
        <v>0</v>
      </c>
    </row>
    <row r="274" spans="2:4">
      <c r="B274" s="193"/>
      <c r="C274" s="303">
        <v>0</v>
      </c>
      <c r="D274" s="303">
        <v>0</v>
      </c>
    </row>
    <row r="275" spans="2:4">
      <c r="B275" s="193"/>
      <c r="C275" s="303">
        <v>0</v>
      </c>
      <c r="D275" s="303">
        <v>0</v>
      </c>
    </row>
    <row r="276" spans="2:4">
      <c r="B276" s="193"/>
      <c r="C276" s="303">
        <v>0</v>
      </c>
      <c r="D276" s="303">
        <v>0</v>
      </c>
    </row>
    <row r="277" spans="2:4">
      <c r="B277" s="193"/>
      <c r="C277" s="303">
        <v>0</v>
      </c>
      <c r="D277" s="303">
        <v>0</v>
      </c>
    </row>
    <row r="278" spans="2:4">
      <c r="B278" s="193"/>
      <c r="C278" s="303">
        <v>0</v>
      </c>
      <c r="D278" s="303">
        <v>0</v>
      </c>
    </row>
    <row r="279" spans="2:4">
      <c r="B279" s="193"/>
      <c r="C279" s="303">
        <v>0</v>
      </c>
      <c r="D279" s="303">
        <v>0</v>
      </c>
    </row>
    <row r="280" spans="2:4">
      <c r="B280" s="193"/>
      <c r="C280" s="303">
        <v>0</v>
      </c>
      <c r="D280" s="303">
        <v>0</v>
      </c>
    </row>
    <row r="281" spans="2:4">
      <c r="B281" s="193"/>
      <c r="C281" s="303">
        <v>0</v>
      </c>
      <c r="D281" s="303">
        <v>0</v>
      </c>
    </row>
    <row r="282" spans="2:4">
      <c r="B282" s="193"/>
      <c r="C282" s="303">
        <v>0</v>
      </c>
      <c r="D282" s="303">
        <v>0</v>
      </c>
    </row>
    <row r="283" spans="2:4">
      <c r="B283" s="193"/>
      <c r="C283" s="303">
        <v>0</v>
      </c>
      <c r="D283" s="303">
        <v>0</v>
      </c>
    </row>
    <row r="284" spans="2:4">
      <c r="B284" s="193"/>
      <c r="C284" s="303">
        <v>0</v>
      </c>
      <c r="D284" s="303">
        <v>0</v>
      </c>
    </row>
    <row r="285" spans="2:4">
      <c r="B285" s="193"/>
      <c r="C285" s="303">
        <v>0</v>
      </c>
      <c r="D285" s="303">
        <v>0</v>
      </c>
    </row>
    <row r="286" spans="2:4">
      <c r="B286" s="193"/>
      <c r="C286" s="303">
        <v>0</v>
      </c>
      <c r="D286" s="303">
        <v>0</v>
      </c>
    </row>
    <row r="287" spans="2:4">
      <c r="B287" s="193"/>
      <c r="C287" s="303">
        <v>0</v>
      </c>
      <c r="D287" s="303">
        <v>0</v>
      </c>
    </row>
    <row r="288" spans="2:4">
      <c r="B288" s="193"/>
      <c r="C288" s="303">
        <v>0</v>
      </c>
      <c r="D288" s="303">
        <v>0</v>
      </c>
    </row>
    <row r="289" spans="2:4">
      <c r="B289" s="193"/>
      <c r="C289" s="303">
        <v>0</v>
      </c>
      <c r="D289" s="303">
        <v>0</v>
      </c>
    </row>
    <row r="290" spans="2:4">
      <c r="B290" s="193"/>
      <c r="C290" s="303">
        <v>0</v>
      </c>
      <c r="D290" s="303">
        <v>0</v>
      </c>
    </row>
    <row r="291" spans="2:4">
      <c r="B291" s="193"/>
      <c r="C291" s="303">
        <v>0</v>
      </c>
      <c r="D291" s="303">
        <v>0</v>
      </c>
    </row>
    <row r="292" spans="2:4">
      <c r="B292" s="193"/>
      <c r="C292" s="303">
        <v>0</v>
      </c>
      <c r="D292" s="303">
        <v>0</v>
      </c>
    </row>
    <row r="293" spans="2:4">
      <c r="B293" s="193"/>
      <c r="C293" s="303">
        <v>0</v>
      </c>
      <c r="D293" s="303">
        <v>0</v>
      </c>
    </row>
    <row r="294" spans="2:4">
      <c r="B294" s="193"/>
      <c r="C294" s="303">
        <v>0</v>
      </c>
      <c r="D294" s="303">
        <v>0</v>
      </c>
    </row>
    <row r="295" spans="2:4">
      <c r="B295" s="193"/>
      <c r="C295" s="303">
        <v>0</v>
      </c>
      <c r="D295" s="303">
        <v>0</v>
      </c>
    </row>
    <row r="296" spans="2:4">
      <c r="B296" s="193"/>
      <c r="C296" s="303">
        <v>0</v>
      </c>
      <c r="D296" s="303">
        <v>0</v>
      </c>
    </row>
    <row r="297" spans="2:4">
      <c r="B297" s="193"/>
      <c r="C297" s="303">
        <v>0</v>
      </c>
      <c r="D297" s="303">
        <v>0</v>
      </c>
    </row>
    <row r="298" spans="2:4">
      <c r="B298" s="193"/>
      <c r="C298" s="303">
        <v>0</v>
      </c>
      <c r="D298" s="303">
        <v>0</v>
      </c>
    </row>
    <row r="299" spans="2:4">
      <c r="B299" s="193"/>
      <c r="C299" s="303">
        <v>0</v>
      </c>
      <c r="D299" s="303">
        <v>0</v>
      </c>
    </row>
    <row r="300" spans="2:4">
      <c r="B300" s="193"/>
      <c r="C300" s="303">
        <v>0</v>
      </c>
      <c r="D300" s="303">
        <v>0</v>
      </c>
    </row>
    <row r="301" spans="2:4">
      <c r="B301" s="193"/>
      <c r="C301" s="303">
        <v>0</v>
      </c>
      <c r="D301" s="303">
        <v>0</v>
      </c>
    </row>
    <row r="302" spans="2:4">
      <c r="B302" s="193"/>
      <c r="C302" s="303">
        <v>0</v>
      </c>
      <c r="D302" s="303">
        <v>0</v>
      </c>
    </row>
    <row r="303" spans="2:4">
      <c r="B303" s="193"/>
      <c r="C303" s="303">
        <v>0</v>
      </c>
      <c r="D303" s="303">
        <v>0</v>
      </c>
    </row>
    <row r="304" spans="2:4">
      <c r="B304" s="193"/>
      <c r="C304" s="303">
        <v>0</v>
      </c>
      <c r="D304" s="303">
        <v>0</v>
      </c>
    </row>
    <row r="305" spans="2:4">
      <c r="B305" s="193"/>
      <c r="C305" s="303">
        <v>0</v>
      </c>
      <c r="D305" s="303">
        <v>0</v>
      </c>
    </row>
    <row r="306" spans="2:4">
      <c r="B306" s="193"/>
      <c r="C306" s="303">
        <v>0</v>
      </c>
      <c r="D306" s="303">
        <v>0</v>
      </c>
    </row>
    <row r="307" spans="2:4">
      <c r="B307" s="193"/>
      <c r="C307" s="303">
        <v>0</v>
      </c>
      <c r="D307" s="303">
        <v>0</v>
      </c>
    </row>
    <row r="308" spans="2:4">
      <c r="B308" s="193"/>
      <c r="C308" s="303">
        <v>0</v>
      </c>
      <c r="D308" s="303">
        <v>0</v>
      </c>
    </row>
    <row r="309" spans="2:4">
      <c r="B309" s="193"/>
      <c r="C309" s="303">
        <v>0</v>
      </c>
      <c r="D309" s="303">
        <v>0</v>
      </c>
    </row>
    <row r="310" spans="2:4">
      <c r="B310" s="193"/>
      <c r="C310" s="303">
        <v>0</v>
      </c>
      <c r="D310" s="303">
        <v>0</v>
      </c>
    </row>
    <row r="311" spans="2:4">
      <c r="B311" s="193"/>
      <c r="C311" s="303">
        <v>0</v>
      </c>
      <c r="D311" s="303">
        <v>0</v>
      </c>
    </row>
    <row r="312" spans="2:4">
      <c r="B312" s="193"/>
      <c r="C312" s="303">
        <v>0</v>
      </c>
      <c r="D312" s="303">
        <v>0</v>
      </c>
    </row>
    <row r="313" spans="2:4">
      <c r="B313" s="193"/>
      <c r="C313" s="303">
        <v>0</v>
      </c>
      <c r="D313" s="303">
        <v>0</v>
      </c>
    </row>
    <row r="314" spans="2:4">
      <c r="B314" s="193"/>
      <c r="C314" s="303">
        <v>0</v>
      </c>
      <c r="D314" s="303">
        <v>0</v>
      </c>
    </row>
    <row r="315" spans="2:4">
      <c r="B315" s="193"/>
      <c r="C315" s="303">
        <v>0</v>
      </c>
      <c r="D315" s="303">
        <v>0</v>
      </c>
    </row>
    <row r="316" spans="2:4">
      <c r="B316" s="193"/>
      <c r="C316" s="303">
        <v>0</v>
      </c>
      <c r="D316" s="303">
        <v>0</v>
      </c>
    </row>
    <row r="317" spans="2:4">
      <c r="B317" s="193"/>
      <c r="C317" s="303">
        <v>0</v>
      </c>
      <c r="D317" s="303">
        <v>0</v>
      </c>
    </row>
    <row r="318" spans="2:4">
      <c r="B318" s="193"/>
      <c r="C318" s="303">
        <v>0</v>
      </c>
      <c r="D318" s="303">
        <v>0</v>
      </c>
    </row>
    <row r="319" spans="2:4">
      <c r="B319" s="193"/>
      <c r="C319" s="303">
        <v>0</v>
      </c>
      <c r="D319" s="303">
        <v>0</v>
      </c>
    </row>
    <row r="320" spans="2:4">
      <c r="B320" s="193"/>
      <c r="C320" s="303">
        <v>0</v>
      </c>
      <c r="D320" s="303">
        <v>0</v>
      </c>
    </row>
    <row r="321" spans="2:4">
      <c r="B321" s="193"/>
      <c r="C321" s="303">
        <v>0</v>
      </c>
      <c r="D321" s="303">
        <v>0</v>
      </c>
    </row>
    <row r="322" spans="2:4">
      <c r="B322" s="193"/>
      <c r="C322" s="303">
        <v>0</v>
      </c>
      <c r="D322" s="303">
        <v>0</v>
      </c>
    </row>
    <row r="323" spans="2:4">
      <c r="B323" s="193"/>
      <c r="C323" s="303">
        <v>0</v>
      </c>
      <c r="D323" s="303">
        <v>0</v>
      </c>
    </row>
    <row r="324" spans="2:4">
      <c r="B324" s="193"/>
      <c r="C324" s="303">
        <v>0</v>
      </c>
      <c r="D324" s="303">
        <v>0</v>
      </c>
    </row>
    <row r="325" spans="2:4">
      <c r="B325" s="193"/>
      <c r="C325" s="303">
        <v>0</v>
      </c>
      <c r="D325" s="303">
        <v>0</v>
      </c>
    </row>
    <row r="326" spans="2:4">
      <c r="B326" s="193"/>
      <c r="C326" s="303">
        <v>0</v>
      </c>
      <c r="D326" s="303">
        <v>0</v>
      </c>
    </row>
    <row r="327" spans="2:4">
      <c r="B327" s="193"/>
      <c r="C327" s="303">
        <v>0</v>
      </c>
      <c r="D327" s="303">
        <v>0</v>
      </c>
    </row>
    <row r="328" spans="2:4">
      <c r="B328" s="193"/>
      <c r="C328" s="303">
        <v>0</v>
      </c>
      <c r="D328" s="303">
        <v>0</v>
      </c>
    </row>
    <row r="329" spans="2:4">
      <c r="B329" s="193"/>
      <c r="C329" s="303">
        <v>0</v>
      </c>
      <c r="D329" s="303">
        <v>0</v>
      </c>
    </row>
    <row r="330" spans="2:4">
      <c r="B330" s="193"/>
      <c r="C330" s="303">
        <v>0</v>
      </c>
      <c r="D330" s="303">
        <v>0</v>
      </c>
    </row>
    <row r="331" spans="2:4">
      <c r="B331" s="193"/>
      <c r="C331" s="303">
        <v>0</v>
      </c>
      <c r="D331" s="303">
        <v>0</v>
      </c>
    </row>
    <row r="332" spans="2:4">
      <c r="B332" s="193"/>
      <c r="C332" s="303">
        <v>0</v>
      </c>
      <c r="D332" s="303">
        <v>0</v>
      </c>
    </row>
    <row r="333" spans="2:4">
      <c r="B333" s="193"/>
      <c r="C333" s="303">
        <v>0</v>
      </c>
      <c r="D333" s="303">
        <v>0</v>
      </c>
    </row>
    <row r="334" spans="2:4">
      <c r="B334" s="193"/>
      <c r="C334" s="303">
        <v>0</v>
      </c>
      <c r="D334" s="303">
        <v>0</v>
      </c>
    </row>
    <row r="335" spans="2:4">
      <c r="B335" s="193"/>
      <c r="C335" s="303">
        <v>0</v>
      </c>
      <c r="D335" s="303">
        <v>0</v>
      </c>
    </row>
    <row r="336" spans="2:4">
      <c r="B336" s="193"/>
      <c r="C336" s="303">
        <v>0</v>
      </c>
      <c r="D336" s="303">
        <v>0</v>
      </c>
    </row>
    <row r="337" spans="2:4">
      <c r="B337" s="193"/>
      <c r="C337" s="303">
        <v>0</v>
      </c>
      <c r="D337" s="303">
        <v>0</v>
      </c>
    </row>
    <row r="338" spans="2:4">
      <c r="B338" s="193"/>
      <c r="C338" s="303">
        <v>0</v>
      </c>
      <c r="D338" s="303">
        <v>0</v>
      </c>
    </row>
    <row r="339" spans="2:4">
      <c r="B339" s="193"/>
      <c r="C339" s="303">
        <v>0</v>
      </c>
      <c r="D339" s="303">
        <v>0</v>
      </c>
    </row>
    <row r="340" spans="2:4">
      <c r="B340" s="193"/>
      <c r="C340" s="303">
        <v>0</v>
      </c>
      <c r="D340" s="303">
        <v>0</v>
      </c>
    </row>
    <row r="341" spans="2:4">
      <c r="B341" s="193"/>
      <c r="C341" s="303">
        <v>0</v>
      </c>
      <c r="D341" s="303">
        <v>0</v>
      </c>
    </row>
    <row r="342" spans="2:4">
      <c r="B342" s="193"/>
      <c r="C342" s="303">
        <v>0</v>
      </c>
      <c r="D342" s="303">
        <v>0</v>
      </c>
    </row>
    <row r="343" spans="2:4">
      <c r="B343" s="193"/>
      <c r="C343" s="303">
        <v>0</v>
      </c>
      <c r="D343" s="303">
        <v>0</v>
      </c>
    </row>
    <row r="344" spans="2:4">
      <c r="B344" s="193"/>
      <c r="C344" s="303">
        <v>0</v>
      </c>
      <c r="D344" s="303">
        <v>0</v>
      </c>
    </row>
    <row r="345" spans="2:4">
      <c r="B345" s="193"/>
      <c r="C345" s="303">
        <v>0</v>
      </c>
      <c r="D345" s="303">
        <v>0</v>
      </c>
    </row>
    <row r="346" spans="2:4">
      <c r="B346" s="193"/>
      <c r="C346" s="303">
        <v>0</v>
      </c>
      <c r="D346" s="303">
        <v>0</v>
      </c>
    </row>
    <row r="347" spans="2:4">
      <c r="B347" s="193"/>
      <c r="C347" s="303">
        <v>0</v>
      </c>
      <c r="D347" s="303">
        <v>0</v>
      </c>
    </row>
    <row r="348" spans="2:4">
      <c r="B348" s="193"/>
      <c r="C348" s="303">
        <v>0</v>
      </c>
      <c r="D348" s="303">
        <v>0</v>
      </c>
    </row>
    <row r="349" spans="2:4">
      <c r="B349" s="193"/>
      <c r="C349" s="303">
        <v>0</v>
      </c>
      <c r="D349" s="303">
        <v>0</v>
      </c>
    </row>
    <row r="350" spans="2:4">
      <c r="B350" s="306" t="s">
        <v>105</v>
      </c>
      <c r="C350" s="304">
        <f>SUM(C15:C349)</f>
        <v>181882.9</v>
      </c>
      <c r="D350" s="304">
        <f>SUM(D15:D349)</f>
        <v>247290.87</v>
      </c>
    </row>
    <row r="351" spans="2:4">
      <c r="B351" s="892" t="s">
        <v>140</v>
      </c>
      <c r="C351" s="892"/>
      <c r="D351" s="305">
        <f>D13-C350+D350</f>
        <v>65407.97</v>
      </c>
    </row>
    <row r="353" spans="2:4">
      <c r="D353" s="295"/>
    </row>
    <row r="356" spans="2:4">
      <c r="B356" s="859" t="s">
        <v>141</v>
      </c>
      <c r="C356" s="859"/>
      <c r="D356" s="859"/>
    </row>
    <row r="357" spans="2:4">
      <c r="B357" s="860" t="s">
        <v>142</v>
      </c>
      <c r="C357" s="860"/>
      <c r="D357" s="860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opLeftCell="A4" workbookViewId="0">
      <selection activeCell="A15" sqref="A15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9" ht="15.75" customHeight="1">
      <c r="B2" s="855" t="s">
        <v>0</v>
      </c>
      <c r="C2" s="855"/>
      <c r="D2" s="855"/>
      <c r="E2" s="855"/>
    </row>
    <row r="3" spans="1:9" ht="15.75">
      <c r="B3" s="883" t="s">
        <v>1</v>
      </c>
      <c r="C3" s="883"/>
      <c r="D3" s="883"/>
      <c r="E3" s="883"/>
    </row>
    <row r="4" spans="1:9" ht="15" customHeight="1">
      <c r="B4" s="905" t="s">
        <v>4</v>
      </c>
      <c r="C4" s="905"/>
      <c r="D4" s="905"/>
      <c r="E4" s="905"/>
    </row>
    <row r="8" spans="1:9" ht="34.5" customHeight="1">
      <c r="A8" s="906" t="s">
        <v>162</v>
      </c>
      <c r="B8" s="906"/>
      <c r="C8" s="906"/>
      <c r="D8" s="906"/>
      <c r="E8" s="906"/>
      <c r="F8" s="906"/>
      <c r="G8" s="906"/>
    </row>
    <row r="9" spans="1:9" ht="30" customHeight="1">
      <c r="A9" s="903" t="s">
        <v>392</v>
      </c>
      <c r="B9" s="907" t="s">
        <v>693</v>
      </c>
      <c r="C9" s="907"/>
      <c r="D9" s="907"/>
      <c r="E9" s="907"/>
      <c r="F9" s="907"/>
      <c r="G9" s="907"/>
    </row>
    <row r="10" spans="1:9" ht="17.25" customHeight="1">
      <c r="A10" s="903"/>
      <c r="B10" s="904" t="s">
        <v>163</v>
      </c>
      <c r="C10" s="904"/>
      <c r="D10" s="904"/>
      <c r="E10" s="904"/>
      <c r="F10" s="904"/>
      <c r="G10" s="904"/>
    </row>
    <row r="11" spans="1:9" ht="17.25" customHeight="1">
      <c r="A11" s="901" t="s">
        <v>164</v>
      </c>
      <c r="B11" s="904"/>
      <c r="C11" s="904"/>
      <c r="D11" s="904"/>
      <c r="E11" s="904"/>
      <c r="F11" s="904"/>
      <c r="G11" s="904"/>
    </row>
    <row r="12" spans="1:9" ht="21.75" customHeight="1">
      <c r="A12" s="901"/>
      <c r="B12" s="110" t="s">
        <v>165</v>
      </c>
      <c r="C12" s="110" t="s">
        <v>166</v>
      </c>
      <c r="D12" s="110" t="s">
        <v>167</v>
      </c>
      <c r="E12" s="110" t="s">
        <v>168</v>
      </c>
      <c r="F12" s="110" t="s">
        <v>169</v>
      </c>
      <c r="G12" s="111" t="s">
        <v>170</v>
      </c>
    </row>
    <row r="13" spans="1:9" ht="51">
      <c r="A13" s="190" t="s">
        <v>603</v>
      </c>
      <c r="B13" s="113">
        <v>24707.5</v>
      </c>
      <c r="C13" s="114">
        <v>24843.45</v>
      </c>
      <c r="D13" s="114">
        <v>0</v>
      </c>
      <c r="E13" s="280">
        <v>135.94999999999999</v>
      </c>
      <c r="F13" s="114">
        <v>0</v>
      </c>
      <c r="G13" s="114">
        <f t="shared" ref="G13:G16" si="0">B13-C13+D13+E13-F13</f>
        <v>-7.3896444519050419E-13</v>
      </c>
      <c r="H13" s="375"/>
      <c r="I13" s="375"/>
    </row>
    <row r="14" spans="1:9" ht="51">
      <c r="A14" s="190" t="s">
        <v>407</v>
      </c>
      <c r="B14" s="113">
        <v>0</v>
      </c>
      <c r="C14" s="114">
        <v>0</v>
      </c>
      <c r="D14" s="114">
        <v>0</v>
      </c>
      <c r="E14" s="114">
        <v>0</v>
      </c>
      <c r="F14" s="114">
        <v>0</v>
      </c>
      <c r="G14" s="114">
        <f t="shared" si="0"/>
        <v>0</v>
      </c>
    </row>
    <row r="15" spans="1:9" ht="51">
      <c r="A15" s="112" t="s">
        <v>171</v>
      </c>
      <c r="B15" s="113">
        <v>0</v>
      </c>
      <c r="C15" s="114">
        <v>0</v>
      </c>
      <c r="D15" s="114">
        <v>0</v>
      </c>
      <c r="E15" s="114">
        <v>0</v>
      </c>
      <c r="F15" s="114">
        <v>0</v>
      </c>
      <c r="G15" s="114">
        <f t="shared" si="0"/>
        <v>0</v>
      </c>
    </row>
    <row r="16" spans="1:9" ht="51">
      <c r="A16" s="112" t="s">
        <v>171</v>
      </c>
      <c r="B16" s="113">
        <v>0</v>
      </c>
      <c r="C16" s="114">
        <v>0</v>
      </c>
      <c r="D16" s="114">
        <v>0</v>
      </c>
      <c r="E16" s="114">
        <v>0</v>
      </c>
      <c r="F16" s="114">
        <v>0</v>
      </c>
      <c r="G16" s="114">
        <f t="shared" si="0"/>
        <v>0</v>
      </c>
    </row>
    <row r="17" spans="1:7">
      <c r="A17" s="115" t="s">
        <v>172</v>
      </c>
      <c r="B17" s="116">
        <f t="shared" ref="B17:G17" si="1">SUM(B13:B16)</f>
        <v>24707.5</v>
      </c>
      <c r="C17" s="116">
        <f t="shared" si="1"/>
        <v>24843.45</v>
      </c>
      <c r="D17" s="116">
        <f t="shared" si="1"/>
        <v>0</v>
      </c>
      <c r="E17" s="116">
        <f t="shared" si="1"/>
        <v>135.94999999999999</v>
      </c>
      <c r="F17" s="116">
        <f t="shared" si="1"/>
        <v>0</v>
      </c>
      <c r="G17" s="116">
        <f t="shared" si="1"/>
        <v>-7.3896444519050419E-13</v>
      </c>
    </row>
    <row r="18" spans="1:7" ht="31.5" customHeight="1">
      <c r="A18" s="901" t="s">
        <v>173</v>
      </c>
      <c r="B18" s="901" t="s">
        <v>173</v>
      </c>
      <c r="C18" s="901"/>
      <c r="D18" s="901"/>
      <c r="E18" s="901"/>
      <c r="F18" s="901"/>
      <c r="G18" s="117">
        <f>G20</f>
        <v>0</v>
      </c>
    </row>
    <row r="19" spans="1:7" ht="22.5" customHeight="1">
      <c r="A19" s="901"/>
      <c r="B19" s="110" t="s">
        <v>165</v>
      </c>
      <c r="C19" s="110" t="s">
        <v>166</v>
      </c>
      <c r="D19" s="110" t="s">
        <v>167</v>
      </c>
      <c r="E19" s="110" t="s">
        <v>168</v>
      </c>
      <c r="F19" s="110" t="s">
        <v>169</v>
      </c>
      <c r="G19" s="111" t="s">
        <v>170</v>
      </c>
    </row>
    <row r="20" spans="1:7" ht="51">
      <c r="A20" s="112" t="s">
        <v>171</v>
      </c>
      <c r="B20" s="113">
        <v>0</v>
      </c>
      <c r="C20" s="114">
        <v>0</v>
      </c>
      <c r="D20" s="114">
        <v>0</v>
      </c>
      <c r="E20" s="114">
        <v>0</v>
      </c>
      <c r="F20" s="114">
        <v>0</v>
      </c>
      <c r="G20" s="114">
        <f>B20-C20+D20+E20-F20</f>
        <v>0</v>
      </c>
    </row>
    <row r="21" spans="1:7" ht="51">
      <c r="A21" s="112" t="s">
        <v>171</v>
      </c>
      <c r="B21" s="113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f>B21-C21+D21+E21-F21</f>
        <v>0</v>
      </c>
    </row>
    <row r="22" spans="1:7">
      <c r="A22" s="115" t="s">
        <v>174</v>
      </c>
      <c r="B22" s="116">
        <f t="shared" ref="B22:G22" si="2">SUM(B20:B21)</f>
        <v>0</v>
      </c>
      <c r="C22" s="116">
        <f t="shared" si="2"/>
        <v>0</v>
      </c>
      <c r="D22" s="116">
        <f t="shared" si="2"/>
        <v>0</v>
      </c>
      <c r="E22" s="116">
        <f t="shared" si="2"/>
        <v>0</v>
      </c>
      <c r="F22" s="116">
        <f t="shared" si="2"/>
        <v>0</v>
      </c>
      <c r="G22" s="116">
        <f t="shared" si="2"/>
        <v>0</v>
      </c>
    </row>
    <row r="23" spans="1:7" ht="17.25">
      <c r="A23" s="118" t="s">
        <v>105</v>
      </c>
      <c r="B23" s="118">
        <f t="shared" ref="B23:G23" si="3">B17+B22</f>
        <v>24707.5</v>
      </c>
      <c r="C23" s="118">
        <f t="shared" si="3"/>
        <v>24843.45</v>
      </c>
      <c r="D23" s="118">
        <f t="shared" si="3"/>
        <v>0</v>
      </c>
      <c r="E23" s="118">
        <f t="shared" si="3"/>
        <v>135.94999999999999</v>
      </c>
      <c r="F23" s="118">
        <f t="shared" si="3"/>
        <v>0</v>
      </c>
      <c r="G23" s="118">
        <f t="shared" si="3"/>
        <v>-7.3896444519050419E-13</v>
      </c>
    </row>
    <row r="28" spans="1:7" ht="15" customHeight="1">
      <c r="B28" s="902" t="s">
        <v>175</v>
      </c>
      <c r="C28" s="902"/>
      <c r="D28" s="902"/>
    </row>
    <row r="29" spans="1:7" ht="15" customHeight="1">
      <c r="B29" s="902" t="s">
        <v>176</v>
      </c>
      <c r="C29" s="902"/>
      <c r="D29" s="902"/>
    </row>
  </sheetData>
  <sheetProtection password="B090" sheet="1" objects="1" scenarios="1"/>
  <mergeCells count="12">
    <mergeCell ref="B2:E2"/>
    <mergeCell ref="B3:E3"/>
    <mergeCell ref="B4:E4"/>
    <mergeCell ref="A8:G8"/>
    <mergeCell ref="B9:G9"/>
    <mergeCell ref="B18:F18"/>
    <mergeCell ref="B28:D28"/>
    <mergeCell ref="B29:D29"/>
    <mergeCell ref="A9:A10"/>
    <mergeCell ref="A11:A12"/>
    <mergeCell ref="A18:A19"/>
    <mergeCell ref="B10:G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opLeftCell="A4" workbookViewId="0">
      <selection activeCell="A14" sqref="A14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9" ht="15.75" customHeight="1">
      <c r="B2" s="855" t="s">
        <v>0</v>
      </c>
      <c r="C2" s="855"/>
      <c r="D2" s="855"/>
      <c r="E2" s="855"/>
    </row>
    <row r="3" spans="1:9" ht="15.75">
      <c r="B3" s="883" t="s">
        <v>1</v>
      </c>
      <c r="C3" s="883"/>
      <c r="D3" s="883"/>
      <c r="E3" s="883"/>
    </row>
    <row r="4" spans="1:9" ht="15" customHeight="1">
      <c r="B4" s="905" t="s">
        <v>4</v>
      </c>
      <c r="C4" s="905"/>
      <c r="D4" s="905"/>
      <c r="E4" s="905"/>
    </row>
    <row r="8" spans="1:9" ht="34.5" customHeight="1">
      <c r="A8" s="906" t="s">
        <v>162</v>
      </c>
      <c r="B8" s="906"/>
      <c r="C8" s="906"/>
      <c r="D8" s="906"/>
      <c r="E8" s="906"/>
      <c r="F8" s="906"/>
      <c r="G8" s="906"/>
    </row>
    <row r="9" spans="1:9" ht="30" customHeight="1">
      <c r="A9" s="903" t="s">
        <v>392</v>
      </c>
      <c r="B9" s="907" t="s">
        <v>693</v>
      </c>
      <c r="C9" s="907"/>
      <c r="D9" s="907"/>
      <c r="E9" s="907"/>
      <c r="F9" s="907"/>
      <c r="G9" s="907"/>
    </row>
    <row r="10" spans="1:9" ht="17.25" customHeight="1">
      <c r="A10" s="903"/>
      <c r="B10" s="904" t="s">
        <v>163</v>
      </c>
      <c r="C10" s="904"/>
      <c r="D10" s="904"/>
      <c r="E10" s="904"/>
      <c r="F10" s="904"/>
      <c r="G10" s="904"/>
    </row>
    <row r="11" spans="1:9" ht="17.25" customHeight="1">
      <c r="A11" s="901" t="s">
        <v>164</v>
      </c>
      <c r="B11" s="904"/>
      <c r="C11" s="904"/>
      <c r="D11" s="904"/>
      <c r="E11" s="904"/>
      <c r="F11" s="904"/>
      <c r="G11" s="904"/>
    </row>
    <row r="12" spans="1:9" ht="21.75" customHeight="1">
      <c r="A12" s="901"/>
      <c r="B12" s="110" t="s">
        <v>165</v>
      </c>
      <c r="C12" s="110" t="s">
        <v>166</v>
      </c>
      <c r="D12" s="110" t="s">
        <v>167</v>
      </c>
      <c r="E12" s="110" t="s">
        <v>168</v>
      </c>
      <c r="F12" s="110" t="s">
        <v>169</v>
      </c>
      <c r="G12" s="111" t="s">
        <v>170</v>
      </c>
    </row>
    <row r="13" spans="1:9" ht="51">
      <c r="A13" s="190" t="s">
        <v>701</v>
      </c>
      <c r="B13" s="113">
        <v>0</v>
      </c>
      <c r="C13" s="114">
        <f>63650.07</f>
        <v>63650.07</v>
      </c>
      <c r="D13" s="114">
        <v>478000</v>
      </c>
      <c r="E13" s="280">
        <f>1910.6+206.21</f>
        <v>2116.81</v>
      </c>
      <c r="F13" s="114">
        <v>0</v>
      </c>
      <c r="G13" s="114">
        <f t="shared" ref="G13:G16" si="0">B13-C13+D13+E13-F13</f>
        <v>416466.74</v>
      </c>
      <c r="H13" s="375"/>
      <c r="I13" s="375"/>
    </row>
    <row r="14" spans="1:9" ht="51">
      <c r="A14" s="190" t="s">
        <v>407</v>
      </c>
      <c r="B14" s="113">
        <v>0</v>
      </c>
      <c r="C14" s="114">
        <v>0</v>
      </c>
      <c r="D14" s="114">
        <v>0</v>
      </c>
      <c r="E14" s="114">
        <v>0</v>
      </c>
      <c r="F14" s="114">
        <v>0</v>
      </c>
      <c r="G14" s="114">
        <f t="shared" si="0"/>
        <v>0</v>
      </c>
    </row>
    <row r="15" spans="1:9" ht="51">
      <c r="A15" s="112" t="s">
        <v>171</v>
      </c>
      <c r="B15" s="113">
        <v>0</v>
      </c>
      <c r="C15" s="114">
        <v>0</v>
      </c>
      <c r="D15" s="114">
        <v>0</v>
      </c>
      <c r="E15" s="114">
        <v>0</v>
      </c>
      <c r="F15" s="114">
        <v>0</v>
      </c>
      <c r="G15" s="114">
        <f t="shared" si="0"/>
        <v>0</v>
      </c>
    </row>
    <row r="16" spans="1:9" ht="51">
      <c r="A16" s="112" t="s">
        <v>171</v>
      </c>
      <c r="B16" s="113">
        <v>0</v>
      </c>
      <c r="C16" s="114">
        <v>0</v>
      </c>
      <c r="D16" s="114">
        <v>0</v>
      </c>
      <c r="E16" s="114">
        <v>0</v>
      </c>
      <c r="F16" s="114">
        <v>0</v>
      </c>
      <c r="G16" s="114">
        <f t="shared" si="0"/>
        <v>0</v>
      </c>
    </row>
    <row r="17" spans="1:7">
      <c r="A17" s="115" t="s">
        <v>172</v>
      </c>
      <c r="B17" s="116">
        <f t="shared" ref="B17:G17" si="1">SUM(B13:B16)</f>
        <v>0</v>
      </c>
      <c r="C17" s="116">
        <f t="shared" si="1"/>
        <v>63650.07</v>
      </c>
      <c r="D17" s="116">
        <f t="shared" si="1"/>
        <v>478000</v>
      </c>
      <c r="E17" s="116">
        <f t="shared" si="1"/>
        <v>2116.81</v>
      </c>
      <c r="F17" s="116">
        <f t="shared" si="1"/>
        <v>0</v>
      </c>
      <c r="G17" s="116">
        <f t="shared" si="1"/>
        <v>416466.74</v>
      </c>
    </row>
    <row r="18" spans="1:7" ht="31.5" customHeight="1">
      <c r="A18" s="901" t="s">
        <v>173</v>
      </c>
      <c r="B18" s="901" t="s">
        <v>173</v>
      </c>
      <c r="C18" s="901"/>
      <c r="D18" s="901"/>
      <c r="E18" s="901"/>
      <c r="F18" s="901"/>
      <c r="G18" s="117">
        <f>G20</f>
        <v>0</v>
      </c>
    </row>
    <row r="19" spans="1:7" ht="22.5" customHeight="1">
      <c r="A19" s="901"/>
      <c r="B19" s="110" t="s">
        <v>165</v>
      </c>
      <c r="C19" s="110" t="s">
        <v>166</v>
      </c>
      <c r="D19" s="110" t="s">
        <v>167</v>
      </c>
      <c r="E19" s="110" t="s">
        <v>168</v>
      </c>
      <c r="F19" s="110" t="s">
        <v>169</v>
      </c>
      <c r="G19" s="111" t="s">
        <v>170</v>
      </c>
    </row>
    <row r="20" spans="1:7" ht="51">
      <c r="A20" s="112" t="s">
        <v>171</v>
      </c>
      <c r="B20" s="113">
        <v>0</v>
      </c>
      <c r="C20" s="114">
        <v>0</v>
      </c>
      <c r="D20" s="114">
        <v>0</v>
      </c>
      <c r="E20" s="114">
        <v>0</v>
      </c>
      <c r="F20" s="114">
        <v>0</v>
      </c>
      <c r="G20" s="114">
        <f>B20-C20+D20+E20-F20</f>
        <v>0</v>
      </c>
    </row>
    <row r="21" spans="1:7" ht="51">
      <c r="A21" s="112" t="s">
        <v>171</v>
      </c>
      <c r="B21" s="113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f>B21-C21+D21+E21-F21</f>
        <v>0</v>
      </c>
    </row>
    <row r="22" spans="1:7">
      <c r="A22" s="115" t="s">
        <v>174</v>
      </c>
      <c r="B22" s="116">
        <f t="shared" ref="B22:G22" si="2">SUM(B20:B21)</f>
        <v>0</v>
      </c>
      <c r="C22" s="116">
        <f t="shared" si="2"/>
        <v>0</v>
      </c>
      <c r="D22" s="116">
        <f t="shared" si="2"/>
        <v>0</v>
      </c>
      <c r="E22" s="116">
        <f t="shared" si="2"/>
        <v>0</v>
      </c>
      <c r="F22" s="116">
        <f t="shared" si="2"/>
        <v>0</v>
      </c>
      <c r="G22" s="116">
        <f t="shared" si="2"/>
        <v>0</v>
      </c>
    </row>
    <row r="23" spans="1:7" ht="17.25">
      <c r="A23" s="118" t="s">
        <v>105</v>
      </c>
      <c r="B23" s="118">
        <f t="shared" ref="B23:G23" si="3">B17+B22</f>
        <v>0</v>
      </c>
      <c r="C23" s="118">
        <f t="shared" si="3"/>
        <v>63650.07</v>
      </c>
      <c r="D23" s="118">
        <f t="shared" si="3"/>
        <v>478000</v>
      </c>
      <c r="E23" s="118">
        <f t="shared" si="3"/>
        <v>2116.81</v>
      </c>
      <c r="F23" s="118">
        <f t="shared" si="3"/>
        <v>0</v>
      </c>
      <c r="G23" s="118">
        <f t="shared" si="3"/>
        <v>416466.74</v>
      </c>
    </row>
    <row r="28" spans="1:7" ht="15" customHeight="1">
      <c r="B28" s="902" t="s">
        <v>175</v>
      </c>
      <c r="C28" s="902"/>
      <c r="D28" s="902"/>
    </row>
    <row r="29" spans="1:7" ht="15" customHeight="1">
      <c r="B29" s="902" t="s">
        <v>176</v>
      </c>
      <c r="C29" s="902"/>
      <c r="D29" s="902"/>
    </row>
  </sheetData>
  <sheetProtection password="B090" sheet="1" objects="1" scenarios="1"/>
  <mergeCells count="12">
    <mergeCell ref="A18:A19"/>
    <mergeCell ref="B18:F18"/>
    <mergeCell ref="B28:D28"/>
    <mergeCell ref="B29:D29"/>
    <mergeCell ref="B2:E2"/>
    <mergeCell ref="B3:E3"/>
    <mergeCell ref="B4:E4"/>
    <mergeCell ref="A8:G8"/>
    <mergeCell ref="A9:A10"/>
    <mergeCell ref="B9:G9"/>
    <mergeCell ref="B10:G11"/>
    <mergeCell ref="A11:A1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topLeftCell="A43" zoomScaleNormal="100" workbookViewId="0">
      <selection activeCell="D46" sqref="D46"/>
    </sheetView>
  </sheetViews>
  <sheetFormatPr defaultColWidth="9.140625" defaultRowHeight="15"/>
  <cols>
    <col min="1" max="1" width="23.5703125" style="119" customWidth="1"/>
    <col min="2" max="2" width="18.85546875" style="119" customWidth="1"/>
    <col min="3" max="3" width="66.5703125" style="119" customWidth="1"/>
    <col min="4" max="4" width="27.7109375" style="119" customWidth="1"/>
    <col min="5" max="5" width="23.140625" style="119" customWidth="1"/>
    <col min="6" max="6" width="23.5703125" style="119" customWidth="1"/>
    <col min="7" max="1023" width="8.7109375" style="119" customWidth="1"/>
    <col min="1024" max="16384" width="9.140625" style="119"/>
  </cols>
  <sheetData>
    <row r="3" spans="1:8" ht="15.75">
      <c r="B3" s="883" t="s">
        <v>0</v>
      </c>
      <c r="C3" s="883"/>
      <c r="D3" s="883"/>
      <c r="E3" s="69"/>
    </row>
    <row r="4" spans="1:8" ht="15.75">
      <c r="B4" s="883" t="s">
        <v>1</v>
      </c>
      <c r="C4" s="883"/>
      <c r="D4" s="883"/>
      <c r="E4" s="69"/>
    </row>
    <row r="5" spans="1:8">
      <c r="B5" s="914" t="s">
        <v>4</v>
      </c>
      <c r="C5" s="914"/>
      <c r="D5" s="914"/>
      <c r="E5" s="120"/>
    </row>
    <row r="8" spans="1:8" ht="31.5">
      <c r="A8" s="915" t="s">
        <v>408</v>
      </c>
      <c r="B8" s="916"/>
      <c r="C8" s="916"/>
      <c r="D8" s="916"/>
      <c r="E8" s="325" t="s">
        <v>406</v>
      </c>
    </row>
    <row r="9" spans="1:8" ht="15.75">
      <c r="A9" s="738" t="s">
        <v>6</v>
      </c>
      <c r="B9" s="917"/>
      <c r="C9" s="740" t="s">
        <v>7</v>
      </c>
      <c r="D9" s="741"/>
      <c r="E9" s="326" t="s">
        <v>230</v>
      </c>
    </row>
    <row r="10" spans="1:8" ht="24" customHeight="1">
      <c r="A10" s="919" t="s">
        <v>392</v>
      </c>
      <c r="B10" s="920"/>
      <c r="C10" s="921" t="s">
        <v>556</v>
      </c>
      <c r="D10" s="922"/>
      <c r="E10" s="308" t="s">
        <v>693</v>
      </c>
    </row>
    <row r="12" spans="1:8" ht="15.75" customHeight="1"/>
    <row r="13" spans="1:8" ht="15.75">
      <c r="B13" s="910" t="s">
        <v>409</v>
      </c>
      <c r="C13" s="910"/>
      <c r="D13" s="910"/>
    </row>
    <row r="14" spans="1:8" ht="15.75">
      <c r="B14" s="911" t="s">
        <v>143</v>
      </c>
      <c r="C14" s="911"/>
      <c r="D14" s="911"/>
      <c r="E14" s="913"/>
      <c r="F14" s="913"/>
      <c r="G14" s="913"/>
      <c r="H14" s="913"/>
    </row>
    <row r="15" spans="1:8" ht="15.75">
      <c r="B15" s="309" t="s">
        <v>144</v>
      </c>
      <c r="C15" s="310" t="s">
        <v>410</v>
      </c>
      <c r="D15" s="328">
        <v>-22622.17</v>
      </c>
    </row>
    <row r="16" spans="1:8" ht="15.75">
      <c r="B16" s="309" t="s">
        <v>145</v>
      </c>
      <c r="C16" s="310" t="s">
        <v>411</v>
      </c>
      <c r="D16" s="328">
        <v>139045.76999999999</v>
      </c>
    </row>
    <row r="17" spans="2:4" ht="15.75">
      <c r="B17" s="309" t="s">
        <v>146</v>
      </c>
      <c r="C17" s="310" t="s">
        <v>412</v>
      </c>
      <c r="D17" s="328">
        <v>2958.16</v>
      </c>
    </row>
    <row r="18" spans="2:4" ht="15.75">
      <c r="B18" s="311" t="s">
        <v>147</v>
      </c>
      <c r="C18" s="310" t="s">
        <v>413</v>
      </c>
      <c r="D18" s="328">
        <v>0</v>
      </c>
    </row>
    <row r="19" spans="2:4" ht="15.75">
      <c r="B19" s="309" t="s">
        <v>148</v>
      </c>
      <c r="C19" s="310" t="s">
        <v>149</v>
      </c>
      <c r="D19" s="328">
        <v>0</v>
      </c>
    </row>
    <row r="20" spans="2:4" ht="15.75" customHeight="1">
      <c r="B20" s="311" t="s">
        <v>150</v>
      </c>
      <c r="C20" s="310" t="s">
        <v>414</v>
      </c>
      <c r="D20" s="328">
        <v>0</v>
      </c>
    </row>
    <row r="21" spans="2:4" ht="15.75">
      <c r="B21" s="309" t="s">
        <v>151</v>
      </c>
      <c r="C21" s="310" t="s">
        <v>415</v>
      </c>
      <c r="D21" s="328">
        <v>0</v>
      </c>
    </row>
    <row r="22" spans="2:4" ht="15.75">
      <c r="B22" s="309" t="s">
        <v>416</v>
      </c>
      <c r="C22" s="310" t="s">
        <v>417</v>
      </c>
      <c r="D22" s="328">
        <v>0</v>
      </c>
    </row>
    <row r="23" spans="2:4" ht="15.75" customHeight="1">
      <c r="B23" s="909" t="s">
        <v>152</v>
      </c>
      <c r="C23" s="909"/>
      <c r="D23" s="333">
        <f>SUM(D15:D22)</f>
        <v>119381.75999999999</v>
      </c>
    </row>
    <row r="24" spans="2:4" ht="15.75">
      <c r="B24" s="121"/>
      <c r="C24" s="122"/>
      <c r="D24" s="123"/>
    </row>
    <row r="25" spans="2:4" ht="15.75">
      <c r="B25" s="910" t="s">
        <v>418</v>
      </c>
      <c r="C25" s="910"/>
      <c r="D25" s="910"/>
    </row>
    <row r="26" spans="2:4" ht="15.75">
      <c r="B26" s="918" t="s">
        <v>153</v>
      </c>
      <c r="C26" s="918"/>
      <c r="D26" s="918"/>
    </row>
    <row r="27" spans="2:4" ht="15.75">
      <c r="B27" s="309" t="s">
        <v>154</v>
      </c>
      <c r="C27" s="310" t="s">
        <v>44</v>
      </c>
      <c r="D27" s="328">
        <v>26526.26</v>
      </c>
    </row>
    <row r="28" spans="2:4" ht="15.75">
      <c r="B28" s="309" t="s">
        <v>155</v>
      </c>
      <c r="C28" s="310" t="s">
        <v>45</v>
      </c>
      <c r="D28" s="328">
        <v>2879.19</v>
      </c>
    </row>
    <row r="29" spans="2:4" ht="15.75">
      <c r="B29" s="309" t="s">
        <v>156</v>
      </c>
      <c r="C29" s="310" t="s">
        <v>46</v>
      </c>
      <c r="D29" s="328">
        <v>38202.080000000002</v>
      </c>
    </row>
    <row r="30" spans="2:4" ht="15.75">
      <c r="B30" s="311" t="s">
        <v>157</v>
      </c>
      <c r="C30" s="310" t="s">
        <v>47</v>
      </c>
      <c r="D30" s="328">
        <v>0</v>
      </c>
    </row>
    <row r="31" spans="2:4" ht="15.75">
      <c r="B31" s="311" t="s">
        <v>158</v>
      </c>
      <c r="C31" s="310" t="s">
        <v>48</v>
      </c>
      <c r="D31" s="328">
        <v>0</v>
      </c>
    </row>
    <row r="32" spans="2:4" ht="15.75">
      <c r="B32" s="312" t="s">
        <v>419</v>
      </c>
      <c r="C32" s="313" t="s">
        <v>49</v>
      </c>
      <c r="D32" s="313">
        <f>D33+D35+D37+D40+D43</f>
        <v>72.55</v>
      </c>
    </row>
    <row r="33" spans="2:6" ht="18.75">
      <c r="B33" s="314" t="s">
        <v>420</v>
      </c>
      <c r="C33" s="315" t="s">
        <v>421</v>
      </c>
      <c r="D33" s="315">
        <f>D34</f>
        <v>72.55</v>
      </c>
    </row>
    <row r="34" spans="2:6" ht="18.75">
      <c r="B34" s="316" t="s">
        <v>422</v>
      </c>
      <c r="C34" s="317" t="s">
        <v>423</v>
      </c>
      <c r="D34" s="329">
        <v>72.55</v>
      </c>
    </row>
    <row r="35" spans="2:6" ht="15.75">
      <c r="B35" s="318" t="s">
        <v>424</v>
      </c>
      <c r="C35" s="319" t="s">
        <v>425</v>
      </c>
      <c r="D35" s="319">
        <f>D36</f>
        <v>0</v>
      </c>
    </row>
    <row r="36" spans="2:6" ht="15.75">
      <c r="B36" s="316" t="s">
        <v>426</v>
      </c>
      <c r="C36" s="317" t="s">
        <v>427</v>
      </c>
      <c r="D36" s="329">
        <v>0</v>
      </c>
    </row>
    <row r="37" spans="2:6" ht="15.75">
      <c r="B37" s="318" t="s">
        <v>428</v>
      </c>
      <c r="C37" s="319" t="s">
        <v>429</v>
      </c>
      <c r="D37" s="319">
        <f>SUM(D38:D39)</f>
        <v>0</v>
      </c>
    </row>
    <row r="38" spans="2:6" ht="15.75" customHeight="1">
      <c r="B38" s="316" t="s">
        <v>430</v>
      </c>
      <c r="C38" s="317" t="s">
        <v>431</v>
      </c>
      <c r="D38" s="329">
        <v>0</v>
      </c>
    </row>
    <row r="39" spans="2:6" ht="15.75">
      <c r="B39" s="316" t="s">
        <v>432</v>
      </c>
      <c r="C39" s="317" t="s">
        <v>433</v>
      </c>
      <c r="D39" s="329">
        <v>0</v>
      </c>
    </row>
    <row r="40" spans="2:6" ht="15.75">
      <c r="B40" s="318" t="s">
        <v>434</v>
      </c>
      <c r="C40" s="319" t="s">
        <v>435</v>
      </c>
      <c r="D40" s="319">
        <f>SUM(D41:D42)</f>
        <v>0</v>
      </c>
    </row>
    <row r="41" spans="2:6" ht="15.75">
      <c r="B41" s="316" t="s">
        <v>436</v>
      </c>
      <c r="C41" s="317" t="s">
        <v>437</v>
      </c>
      <c r="D41" s="329">
        <v>0</v>
      </c>
    </row>
    <row r="42" spans="2:6" ht="15.75">
      <c r="B42" s="316" t="s">
        <v>438</v>
      </c>
      <c r="C42" s="317" t="s">
        <v>439</v>
      </c>
      <c r="D42" s="329">
        <v>0</v>
      </c>
    </row>
    <row r="43" spans="2:6" ht="15.75">
      <c r="B43" s="314" t="s">
        <v>440</v>
      </c>
      <c r="C43" s="315" t="s">
        <v>441</v>
      </c>
      <c r="D43" s="315">
        <v>0</v>
      </c>
    </row>
    <row r="44" spans="2:6" ht="15.75">
      <c r="B44" s="320" t="s">
        <v>159</v>
      </c>
      <c r="C44" s="321" t="s">
        <v>50</v>
      </c>
      <c r="D44" s="330">
        <f>685+2744.74</f>
        <v>3429.74</v>
      </c>
    </row>
    <row r="45" spans="2:6" ht="15.75">
      <c r="B45" s="320" t="s">
        <v>160</v>
      </c>
      <c r="C45" s="322" t="s">
        <v>51</v>
      </c>
      <c r="D45" s="331">
        <f>519.1</f>
        <v>519.1</v>
      </c>
    </row>
    <row r="46" spans="2:6" ht="15.75">
      <c r="B46" s="909" t="s">
        <v>161</v>
      </c>
      <c r="C46" s="909"/>
      <c r="D46" s="356">
        <f>D27+D28+D30+D29+D31+D32+D35+D37+D40+D43+D44+D45</f>
        <v>71628.920000000013</v>
      </c>
      <c r="E46" s="355"/>
      <c r="F46" s="354"/>
    </row>
    <row r="47" spans="2:6" ht="15.75">
      <c r="B47" s="124"/>
      <c r="C47" s="124"/>
    </row>
    <row r="48" spans="2:6" ht="15.75">
      <c r="B48" s="910" t="s">
        <v>512</v>
      </c>
      <c r="C48" s="910"/>
      <c r="D48" s="910"/>
    </row>
    <row r="49" spans="2:5" ht="15.75">
      <c r="B49" s="911" t="s">
        <v>442</v>
      </c>
      <c r="C49" s="911"/>
      <c r="D49" s="911"/>
    </row>
    <row r="50" spans="2:5" ht="15.75">
      <c r="B50" s="327"/>
      <c r="C50" s="328"/>
      <c r="D50" s="323">
        <v>0</v>
      </c>
    </row>
    <row r="51" spans="2:5" ht="15.75">
      <c r="B51" s="327"/>
      <c r="C51" s="328"/>
      <c r="D51" s="323">
        <v>0</v>
      </c>
    </row>
    <row r="52" spans="2:5" ht="15.75">
      <c r="B52" s="327"/>
      <c r="C52" s="328"/>
      <c r="D52" s="323">
        <v>0</v>
      </c>
    </row>
    <row r="53" spans="2:5" ht="15.75">
      <c r="B53" s="912" t="s">
        <v>443</v>
      </c>
      <c r="C53" s="912"/>
      <c r="D53" s="324">
        <f>SUM(D50:D52)</f>
        <v>0</v>
      </c>
    </row>
    <row r="54" spans="2:5" ht="15.75">
      <c r="B54" s="124"/>
      <c r="C54" s="124"/>
    </row>
    <row r="55" spans="2:5" ht="15.75">
      <c r="B55" s="912" t="s">
        <v>444</v>
      </c>
      <c r="C55" s="912"/>
      <c r="D55" s="334">
        <f>D23+D46</f>
        <v>191010.68</v>
      </c>
      <c r="E55" s="354"/>
    </row>
    <row r="58" spans="2:5">
      <c r="B58" s="908" t="s">
        <v>445</v>
      </c>
      <c r="C58" s="908"/>
      <c r="D58" s="908"/>
      <c r="E58" s="332"/>
    </row>
    <row r="59" spans="2:5">
      <c r="B59" s="908" t="s">
        <v>446</v>
      </c>
      <c r="C59" s="908"/>
      <c r="D59" s="908"/>
      <c r="E59" s="332"/>
    </row>
  </sheetData>
  <sheetProtection password="B090" sheet="1" objects="1" scenarios="1"/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0"/>
  <sheetViews>
    <sheetView topLeftCell="E1" zoomScale="80" zoomScaleNormal="80" workbookViewId="0">
      <selection activeCell="Q16" sqref="Q16"/>
    </sheetView>
  </sheetViews>
  <sheetFormatPr defaultColWidth="9" defaultRowHeight="15.75"/>
  <cols>
    <col min="1" max="1" width="27.28515625" style="286" customWidth="1"/>
    <col min="2" max="2" width="71.42578125" style="286" customWidth="1"/>
    <col min="3" max="3" width="31.140625" style="287" customWidth="1"/>
    <col min="4" max="4" width="46.7109375" style="287" customWidth="1"/>
    <col min="5" max="5" width="21.85546875" style="291" customWidth="1"/>
    <col min="6" max="6" width="17.28515625" style="291" customWidth="1"/>
    <col min="7" max="7" width="20.28515625" style="291" customWidth="1"/>
    <col min="8" max="8" width="14.28515625" style="288" customWidth="1"/>
    <col min="9" max="9" width="20.85546875" style="288" bestFit="1" customWidth="1"/>
    <col min="10" max="10" width="15.5703125" style="437" customWidth="1"/>
    <col min="11" max="11" width="10.7109375" style="289" customWidth="1"/>
    <col min="12" max="12" width="13.140625" style="289" customWidth="1"/>
    <col min="13" max="13" width="15.85546875" style="289" customWidth="1"/>
    <col min="14" max="14" width="16.85546875" style="289" customWidth="1"/>
    <col min="15" max="15" width="18" style="289" customWidth="1"/>
    <col min="16" max="16" width="15.28515625" style="289" customWidth="1"/>
    <col min="17" max="17" width="14.85546875" style="290" customWidth="1"/>
    <col min="18" max="18" width="13.85546875" style="290" customWidth="1"/>
    <col min="19" max="240" width="9.140625" style="290" customWidth="1"/>
    <col min="241" max="241" width="9" style="290"/>
    <col min="242" max="242" width="6.5703125" style="290" customWidth="1"/>
    <col min="243" max="243" width="79.5703125" style="290" customWidth="1"/>
    <col min="244" max="244" width="23.5703125" style="290" customWidth="1"/>
    <col min="245" max="245" width="27.85546875" style="290" customWidth="1"/>
    <col min="246" max="246" width="22.28515625" style="290" customWidth="1"/>
    <col min="247" max="247" width="23.5703125" style="290" customWidth="1"/>
    <col min="248" max="248" width="39" style="290" customWidth="1"/>
    <col min="249" max="249" width="36.42578125" style="290" customWidth="1"/>
    <col min="250" max="250" width="8" style="290" customWidth="1"/>
    <col min="251" max="251" width="15.5703125" style="290" customWidth="1"/>
    <col min="252" max="252" width="17.28515625" style="290" customWidth="1"/>
    <col min="253" max="253" width="18.85546875" style="290" customWidth="1"/>
    <col min="254" max="254" width="81" style="290" customWidth="1"/>
    <col min="255" max="255" width="14.85546875" style="290" customWidth="1"/>
    <col min="256" max="256" width="15.7109375" style="290" customWidth="1"/>
    <col min="257" max="257" width="17.5703125" style="290" customWidth="1"/>
    <col min="258" max="258" width="18.42578125" style="290" customWidth="1"/>
    <col min="259" max="259" width="16.5703125" style="290" customWidth="1"/>
    <col min="260" max="260" width="17.7109375" style="290" customWidth="1"/>
    <col min="261" max="261" width="17.85546875" style="290" customWidth="1"/>
    <col min="262" max="262" width="18.42578125" style="290" customWidth="1"/>
    <col min="263" max="263" width="15.42578125" style="290" customWidth="1"/>
    <col min="264" max="264" width="14.5703125" style="290" customWidth="1"/>
    <col min="265" max="265" width="15" style="290" customWidth="1"/>
    <col min="266" max="266" width="6.7109375" style="290" customWidth="1"/>
    <col min="267" max="267" width="14.28515625" style="290" customWidth="1"/>
    <col min="268" max="268" width="17.5703125" style="290" customWidth="1"/>
    <col min="269" max="269" width="27.7109375" style="290" customWidth="1"/>
    <col min="270" max="272" width="9.140625" style="290" customWidth="1"/>
    <col min="273" max="273" width="14.85546875" style="290" customWidth="1"/>
    <col min="274" max="274" width="13.85546875" style="290" customWidth="1"/>
    <col min="275" max="496" width="9.140625" style="290" customWidth="1"/>
    <col min="497" max="497" width="9" style="290"/>
    <col min="498" max="498" width="6.5703125" style="290" customWidth="1"/>
    <col min="499" max="499" width="79.5703125" style="290" customWidth="1"/>
    <col min="500" max="500" width="23.5703125" style="290" customWidth="1"/>
    <col min="501" max="501" width="27.85546875" style="290" customWidth="1"/>
    <col min="502" max="502" width="22.28515625" style="290" customWidth="1"/>
    <col min="503" max="503" width="23.5703125" style="290" customWidth="1"/>
    <col min="504" max="504" width="39" style="290" customWidth="1"/>
    <col min="505" max="505" width="36.42578125" style="290" customWidth="1"/>
    <col min="506" max="506" width="8" style="290" customWidth="1"/>
    <col min="507" max="507" width="15.5703125" style="290" customWidth="1"/>
    <col min="508" max="508" width="17.28515625" style="290" customWidth="1"/>
    <col min="509" max="509" width="18.85546875" style="290" customWidth="1"/>
    <col min="510" max="510" width="81" style="290" customWidth="1"/>
    <col min="511" max="511" width="14.85546875" style="290" customWidth="1"/>
    <col min="512" max="512" width="15.7109375" style="290" customWidth="1"/>
    <col min="513" max="513" width="17.5703125" style="290" customWidth="1"/>
    <col min="514" max="514" width="18.42578125" style="290" customWidth="1"/>
    <col min="515" max="515" width="16.5703125" style="290" customWidth="1"/>
    <col min="516" max="516" width="17.7109375" style="290" customWidth="1"/>
    <col min="517" max="517" width="17.85546875" style="290" customWidth="1"/>
    <col min="518" max="518" width="18.42578125" style="290" customWidth="1"/>
    <col min="519" max="519" width="15.42578125" style="290" customWidth="1"/>
    <col min="520" max="520" width="14.5703125" style="290" customWidth="1"/>
    <col min="521" max="521" width="15" style="290" customWidth="1"/>
    <col min="522" max="522" width="6.7109375" style="290" customWidth="1"/>
    <col min="523" max="523" width="14.28515625" style="290" customWidth="1"/>
    <col min="524" max="524" width="17.5703125" style="290" customWidth="1"/>
    <col min="525" max="525" width="27.7109375" style="290" customWidth="1"/>
    <col min="526" max="528" width="9.140625" style="290" customWidth="1"/>
    <col min="529" max="529" width="14.85546875" style="290" customWidth="1"/>
    <col min="530" max="530" width="13.85546875" style="290" customWidth="1"/>
    <col min="531" max="752" width="9.140625" style="290" customWidth="1"/>
    <col min="753" max="753" width="9" style="290"/>
    <col min="754" max="754" width="6.5703125" style="290" customWidth="1"/>
    <col min="755" max="755" width="79.5703125" style="290" customWidth="1"/>
    <col min="756" max="756" width="23.5703125" style="290" customWidth="1"/>
    <col min="757" max="757" width="27.85546875" style="290" customWidth="1"/>
    <col min="758" max="758" width="22.28515625" style="290" customWidth="1"/>
    <col min="759" max="759" width="23.5703125" style="290" customWidth="1"/>
    <col min="760" max="760" width="39" style="290" customWidth="1"/>
    <col min="761" max="761" width="36.42578125" style="290" customWidth="1"/>
    <col min="762" max="762" width="8" style="290" customWidth="1"/>
    <col min="763" max="763" width="15.5703125" style="290" customWidth="1"/>
    <col min="764" max="764" width="17.28515625" style="290" customWidth="1"/>
    <col min="765" max="765" width="18.85546875" style="290" customWidth="1"/>
    <col min="766" max="766" width="81" style="290" customWidth="1"/>
    <col min="767" max="767" width="14.85546875" style="290" customWidth="1"/>
    <col min="768" max="768" width="15.7109375" style="290" customWidth="1"/>
    <col min="769" max="769" width="17.5703125" style="290" customWidth="1"/>
    <col min="770" max="770" width="18.42578125" style="290" customWidth="1"/>
    <col min="771" max="771" width="16.5703125" style="290" customWidth="1"/>
    <col min="772" max="772" width="17.7109375" style="290" customWidth="1"/>
    <col min="773" max="773" width="17.85546875" style="290" customWidth="1"/>
    <col min="774" max="774" width="18.42578125" style="290" customWidth="1"/>
    <col min="775" max="775" width="15.42578125" style="290" customWidth="1"/>
    <col min="776" max="776" width="14.5703125" style="290" customWidth="1"/>
    <col min="777" max="777" width="15" style="290" customWidth="1"/>
    <col min="778" max="778" width="6.7109375" style="290" customWidth="1"/>
    <col min="779" max="779" width="14.28515625" style="290" customWidth="1"/>
    <col min="780" max="780" width="17.5703125" style="290" customWidth="1"/>
    <col min="781" max="781" width="27.7109375" style="290" customWidth="1"/>
    <col min="782" max="784" width="9.140625" style="290" customWidth="1"/>
    <col min="785" max="785" width="14.85546875" style="290" customWidth="1"/>
    <col min="786" max="786" width="13.85546875" style="290" customWidth="1"/>
    <col min="787" max="1008" width="9.140625" style="290" customWidth="1"/>
    <col min="1009" max="1009" width="9" style="290"/>
    <col min="1010" max="1010" width="6.5703125" style="290" customWidth="1"/>
    <col min="1011" max="1011" width="79.5703125" style="290" customWidth="1"/>
    <col min="1012" max="1012" width="23.5703125" style="290" customWidth="1"/>
    <col min="1013" max="1013" width="27.85546875" style="290" customWidth="1"/>
    <col min="1014" max="1014" width="22.28515625" style="290" customWidth="1"/>
    <col min="1015" max="1015" width="23.5703125" style="290" customWidth="1"/>
    <col min="1016" max="1016" width="39" style="290" customWidth="1"/>
    <col min="1017" max="1017" width="36.42578125" style="290" customWidth="1"/>
    <col min="1018" max="1018" width="8" style="290" customWidth="1"/>
    <col min="1019" max="1019" width="15.5703125" style="290" customWidth="1"/>
    <col min="1020" max="1020" width="17.28515625" style="290" customWidth="1"/>
    <col min="1021" max="1021" width="18.85546875" style="290" customWidth="1"/>
    <col min="1022" max="1022" width="81" style="290" customWidth="1"/>
    <col min="1023" max="1023" width="14.85546875" style="290" customWidth="1"/>
    <col min="1024" max="1024" width="15.7109375" style="290" customWidth="1"/>
    <col min="1025" max="1025" width="17.5703125" style="290" customWidth="1"/>
    <col min="1026" max="1026" width="18.42578125" style="290" customWidth="1"/>
    <col min="1027" max="1027" width="16.5703125" style="290" customWidth="1"/>
    <col min="1028" max="1028" width="17.7109375" style="290" customWidth="1"/>
    <col min="1029" max="1029" width="17.85546875" style="290" customWidth="1"/>
    <col min="1030" max="1030" width="18.42578125" style="290" customWidth="1"/>
    <col min="1031" max="1031" width="15.42578125" style="290" customWidth="1"/>
    <col min="1032" max="1032" width="14.5703125" style="290" customWidth="1"/>
    <col min="1033" max="1033" width="15" style="290" customWidth="1"/>
    <col min="1034" max="1034" width="6.7109375" style="290" customWidth="1"/>
    <col min="1035" max="1035" width="14.28515625" style="290" customWidth="1"/>
    <col min="1036" max="1036" width="17.5703125" style="290" customWidth="1"/>
    <col min="1037" max="1037" width="27.7109375" style="290" customWidth="1"/>
    <col min="1038" max="1040" width="9.140625" style="290" customWidth="1"/>
    <col min="1041" max="1041" width="14.85546875" style="290" customWidth="1"/>
    <col min="1042" max="1042" width="13.85546875" style="290" customWidth="1"/>
    <col min="1043" max="1264" width="9.140625" style="290" customWidth="1"/>
    <col min="1265" max="1265" width="9" style="290"/>
    <col min="1266" max="1266" width="6.5703125" style="290" customWidth="1"/>
    <col min="1267" max="1267" width="79.5703125" style="290" customWidth="1"/>
    <col min="1268" max="1268" width="23.5703125" style="290" customWidth="1"/>
    <col min="1269" max="1269" width="27.85546875" style="290" customWidth="1"/>
    <col min="1270" max="1270" width="22.28515625" style="290" customWidth="1"/>
    <col min="1271" max="1271" width="23.5703125" style="290" customWidth="1"/>
    <col min="1272" max="1272" width="39" style="290" customWidth="1"/>
    <col min="1273" max="1273" width="36.42578125" style="290" customWidth="1"/>
    <col min="1274" max="1274" width="8" style="290" customWidth="1"/>
    <col min="1275" max="1275" width="15.5703125" style="290" customWidth="1"/>
    <col min="1276" max="1276" width="17.28515625" style="290" customWidth="1"/>
    <col min="1277" max="1277" width="18.85546875" style="290" customWidth="1"/>
    <col min="1278" max="1278" width="81" style="290" customWidth="1"/>
    <col min="1279" max="1279" width="14.85546875" style="290" customWidth="1"/>
    <col min="1280" max="1280" width="15.7109375" style="290" customWidth="1"/>
    <col min="1281" max="1281" width="17.5703125" style="290" customWidth="1"/>
    <col min="1282" max="1282" width="18.42578125" style="290" customWidth="1"/>
    <col min="1283" max="1283" width="16.5703125" style="290" customWidth="1"/>
    <col min="1284" max="1284" width="17.7109375" style="290" customWidth="1"/>
    <col min="1285" max="1285" width="17.85546875" style="290" customWidth="1"/>
    <col min="1286" max="1286" width="18.42578125" style="290" customWidth="1"/>
    <col min="1287" max="1287" width="15.42578125" style="290" customWidth="1"/>
    <col min="1288" max="1288" width="14.5703125" style="290" customWidth="1"/>
    <col min="1289" max="1289" width="15" style="290" customWidth="1"/>
    <col min="1290" max="1290" width="6.7109375" style="290" customWidth="1"/>
    <col min="1291" max="1291" width="14.28515625" style="290" customWidth="1"/>
    <col min="1292" max="1292" width="17.5703125" style="290" customWidth="1"/>
    <col min="1293" max="1293" width="27.7109375" style="290" customWidth="1"/>
    <col min="1294" max="1296" width="9.140625" style="290" customWidth="1"/>
    <col min="1297" max="1297" width="14.85546875" style="290" customWidth="1"/>
    <col min="1298" max="1298" width="13.85546875" style="290" customWidth="1"/>
    <col min="1299" max="1520" width="9.140625" style="290" customWidth="1"/>
    <col min="1521" max="1521" width="9" style="290"/>
    <col min="1522" max="1522" width="6.5703125" style="290" customWidth="1"/>
    <col min="1523" max="1523" width="79.5703125" style="290" customWidth="1"/>
    <col min="1524" max="1524" width="23.5703125" style="290" customWidth="1"/>
    <col min="1525" max="1525" width="27.85546875" style="290" customWidth="1"/>
    <col min="1526" max="1526" width="22.28515625" style="290" customWidth="1"/>
    <col min="1527" max="1527" width="23.5703125" style="290" customWidth="1"/>
    <col min="1528" max="1528" width="39" style="290" customWidth="1"/>
    <col min="1529" max="1529" width="36.42578125" style="290" customWidth="1"/>
    <col min="1530" max="1530" width="8" style="290" customWidth="1"/>
    <col min="1531" max="1531" width="15.5703125" style="290" customWidth="1"/>
    <col min="1532" max="1532" width="17.28515625" style="290" customWidth="1"/>
    <col min="1533" max="1533" width="18.85546875" style="290" customWidth="1"/>
    <col min="1534" max="1534" width="81" style="290" customWidth="1"/>
    <col min="1535" max="1535" width="14.85546875" style="290" customWidth="1"/>
    <col min="1536" max="1536" width="15.7109375" style="290" customWidth="1"/>
    <col min="1537" max="1537" width="17.5703125" style="290" customWidth="1"/>
    <col min="1538" max="1538" width="18.42578125" style="290" customWidth="1"/>
    <col min="1539" max="1539" width="16.5703125" style="290" customWidth="1"/>
    <col min="1540" max="1540" width="17.7109375" style="290" customWidth="1"/>
    <col min="1541" max="1541" width="17.85546875" style="290" customWidth="1"/>
    <col min="1542" max="1542" width="18.42578125" style="290" customWidth="1"/>
    <col min="1543" max="1543" width="15.42578125" style="290" customWidth="1"/>
    <col min="1544" max="1544" width="14.5703125" style="290" customWidth="1"/>
    <col min="1545" max="1545" width="15" style="290" customWidth="1"/>
    <col min="1546" max="1546" width="6.7109375" style="290" customWidth="1"/>
    <col min="1547" max="1547" width="14.28515625" style="290" customWidth="1"/>
    <col min="1548" max="1548" width="17.5703125" style="290" customWidth="1"/>
    <col min="1549" max="1549" width="27.7109375" style="290" customWidth="1"/>
    <col min="1550" max="1552" width="9.140625" style="290" customWidth="1"/>
    <col min="1553" max="1553" width="14.85546875" style="290" customWidth="1"/>
    <col min="1554" max="1554" width="13.85546875" style="290" customWidth="1"/>
    <col min="1555" max="1776" width="9.140625" style="290" customWidth="1"/>
    <col min="1777" max="1777" width="9" style="290"/>
    <col min="1778" max="1778" width="6.5703125" style="290" customWidth="1"/>
    <col min="1779" max="1779" width="79.5703125" style="290" customWidth="1"/>
    <col min="1780" max="1780" width="23.5703125" style="290" customWidth="1"/>
    <col min="1781" max="1781" width="27.85546875" style="290" customWidth="1"/>
    <col min="1782" max="1782" width="22.28515625" style="290" customWidth="1"/>
    <col min="1783" max="1783" width="23.5703125" style="290" customWidth="1"/>
    <col min="1784" max="1784" width="39" style="290" customWidth="1"/>
    <col min="1785" max="1785" width="36.42578125" style="290" customWidth="1"/>
    <col min="1786" max="1786" width="8" style="290" customWidth="1"/>
    <col min="1787" max="1787" width="15.5703125" style="290" customWidth="1"/>
    <col min="1788" max="1788" width="17.28515625" style="290" customWidth="1"/>
    <col min="1789" max="1789" width="18.85546875" style="290" customWidth="1"/>
    <col min="1790" max="1790" width="81" style="290" customWidth="1"/>
    <col min="1791" max="1791" width="14.85546875" style="290" customWidth="1"/>
    <col min="1792" max="1792" width="15.7109375" style="290" customWidth="1"/>
    <col min="1793" max="1793" width="17.5703125" style="290" customWidth="1"/>
    <col min="1794" max="1794" width="18.42578125" style="290" customWidth="1"/>
    <col min="1795" max="1795" width="16.5703125" style="290" customWidth="1"/>
    <col min="1796" max="1796" width="17.7109375" style="290" customWidth="1"/>
    <col min="1797" max="1797" width="17.85546875" style="290" customWidth="1"/>
    <col min="1798" max="1798" width="18.42578125" style="290" customWidth="1"/>
    <col min="1799" max="1799" width="15.42578125" style="290" customWidth="1"/>
    <col min="1800" max="1800" width="14.5703125" style="290" customWidth="1"/>
    <col min="1801" max="1801" width="15" style="290" customWidth="1"/>
    <col min="1802" max="1802" width="6.7109375" style="290" customWidth="1"/>
    <col min="1803" max="1803" width="14.28515625" style="290" customWidth="1"/>
    <col min="1804" max="1804" width="17.5703125" style="290" customWidth="1"/>
    <col min="1805" max="1805" width="27.7109375" style="290" customWidth="1"/>
    <col min="1806" max="1808" width="9.140625" style="290" customWidth="1"/>
    <col min="1809" max="1809" width="14.85546875" style="290" customWidth="1"/>
    <col min="1810" max="1810" width="13.85546875" style="290" customWidth="1"/>
    <col min="1811" max="2032" width="9.140625" style="290" customWidth="1"/>
    <col min="2033" max="2033" width="9" style="290"/>
    <col min="2034" max="2034" width="6.5703125" style="290" customWidth="1"/>
    <col min="2035" max="2035" width="79.5703125" style="290" customWidth="1"/>
    <col min="2036" max="2036" width="23.5703125" style="290" customWidth="1"/>
    <col min="2037" max="2037" width="27.85546875" style="290" customWidth="1"/>
    <col min="2038" max="2038" width="22.28515625" style="290" customWidth="1"/>
    <col min="2039" max="2039" width="23.5703125" style="290" customWidth="1"/>
    <col min="2040" max="2040" width="39" style="290" customWidth="1"/>
    <col min="2041" max="2041" width="36.42578125" style="290" customWidth="1"/>
    <col min="2042" max="2042" width="8" style="290" customWidth="1"/>
    <col min="2043" max="2043" width="15.5703125" style="290" customWidth="1"/>
    <col min="2044" max="2044" width="17.28515625" style="290" customWidth="1"/>
    <col min="2045" max="2045" width="18.85546875" style="290" customWidth="1"/>
    <col min="2046" max="2046" width="81" style="290" customWidth="1"/>
    <col min="2047" max="2047" width="14.85546875" style="290" customWidth="1"/>
    <col min="2048" max="2048" width="15.7109375" style="290" customWidth="1"/>
    <col min="2049" max="2049" width="17.5703125" style="290" customWidth="1"/>
    <col min="2050" max="2050" width="18.42578125" style="290" customWidth="1"/>
    <col min="2051" max="2051" width="16.5703125" style="290" customWidth="1"/>
    <col min="2052" max="2052" width="17.7109375" style="290" customWidth="1"/>
    <col min="2053" max="2053" width="17.85546875" style="290" customWidth="1"/>
    <col min="2054" max="2054" width="18.42578125" style="290" customWidth="1"/>
    <col min="2055" max="2055" width="15.42578125" style="290" customWidth="1"/>
    <col min="2056" max="2056" width="14.5703125" style="290" customWidth="1"/>
    <col min="2057" max="2057" width="15" style="290" customWidth="1"/>
    <col min="2058" max="2058" width="6.7109375" style="290" customWidth="1"/>
    <col min="2059" max="2059" width="14.28515625" style="290" customWidth="1"/>
    <col min="2060" max="2060" width="17.5703125" style="290" customWidth="1"/>
    <col min="2061" max="2061" width="27.7109375" style="290" customWidth="1"/>
    <col min="2062" max="2064" width="9.140625" style="290" customWidth="1"/>
    <col min="2065" max="2065" width="14.85546875" style="290" customWidth="1"/>
    <col min="2066" max="2066" width="13.85546875" style="290" customWidth="1"/>
    <col min="2067" max="2288" width="9.140625" style="290" customWidth="1"/>
    <col min="2289" max="2289" width="9" style="290"/>
    <col min="2290" max="2290" width="6.5703125" style="290" customWidth="1"/>
    <col min="2291" max="2291" width="79.5703125" style="290" customWidth="1"/>
    <col min="2292" max="2292" width="23.5703125" style="290" customWidth="1"/>
    <col min="2293" max="2293" width="27.85546875" style="290" customWidth="1"/>
    <col min="2294" max="2294" width="22.28515625" style="290" customWidth="1"/>
    <col min="2295" max="2295" width="23.5703125" style="290" customWidth="1"/>
    <col min="2296" max="2296" width="39" style="290" customWidth="1"/>
    <col min="2297" max="2297" width="36.42578125" style="290" customWidth="1"/>
    <col min="2298" max="2298" width="8" style="290" customWidth="1"/>
    <col min="2299" max="2299" width="15.5703125" style="290" customWidth="1"/>
    <col min="2300" max="2300" width="17.28515625" style="290" customWidth="1"/>
    <col min="2301" max="2301" width="18.85546875" style="290" customWidth="1"/>
    <col min="2302" max="2302" width="81" style="290" customWidth="1"/>
    <col min="2303" max="2303" width="14.85546875" style="290" customWidth="1"/>
    <col min="2304" max="2304" width="15.7109375" style="290" customWidth="1"/>
    <col min="2305" max="2305" width="17.5703125" style="290" customWidth="1"/>
    <col min="2306" max="2306" width="18.42578125" style="290" customWidth="1"/>
    <col min="2307" max="2307" width="16.5703125" style="290" customWidth="1"/>
    <col min="2308" max="2308" width="17.7109375" style="290" customWidth="1"/>
    <col min="2309" max="2309" width="17.85546875" style="290" customWidth="1"/>
    <col min="2310" max="2310" width="18.42578125" style="290" customWidth="1"/>
    <col min="2311" max="2311" width="15.42578125" style="290" customWidth="1"/>
    <col min="2312" max="2312" width="14.5703125" style="290" customWidth="1"/>
    <col min="2313" max="2313" width="15" style="290" customWidth="1"/>
    <col min="2314" max="2314" width="6.7109375" style="290" customWidth="1"/>
    <col min="2315" max="2315" width="14.28515625" style="290" customWidth="1"/>
    <col min="2316" max="2316" width="17.5703125" style="290" customWidth="1"/>
    <col min="2317" max="2317" width="27.7109375" style="290" customWidth="1"/>
    <col min="2318" max="2320" width="9.140625" style="290" customWidth="1"/>
    <col min="2321" max="2321" width="14.85546875" style="290" customWidth="1"/>
    <col min="2322" max="2322" width="13.85546875" style="290" customWidth="1"/>
    <col min="2323" max="2544" width="9.140625" style="290" customWidth="1"/>
    <col min="2545" max="2545" width="9" style="290"/>
    <col min="2546" max="2546" width="6.5703125" style="290" customWidth="1"/>
    <col min="2547" max="2547" width="79.5703125" style="290" customWidth="1"/>
    <col min="2548" max="2548" width="23.5703125" style="290" customWidth="1"/>
    <col min="2549" max="2549" width="27.85546875" style="290" customWidth="1"/>
    <col min="2550" max="2550" width="22.28515625" style="290" customWidth="1"/>
    <col min="2551" max="2551" width="23.5703125" style="290" customWidth="1"/>
    <col min="2552" max="2552" width="39" style="290" customWidth="1"/>
    <col min="2553" max="2553" width="36.42578125" style="290" customWidth="1"/>
    <col min="2554" max="2554" width="8" style="290" customWidth="1"/>
    <col min="2555" max="2555" width="15.5703125" style="290" customWidth="1"/>
    <col min="2556" max="2556" width="17.28515625" style="290" customWidth="1"/>
    <col min="2557" max="2557" width="18.85546875" style="290" customWidth="1"/>
    <col min="2558" max="2558" width="81" style="290" customWidth="1"/>
    <col min="2559" max="2559" width="14.85546875" style="290" customWidth="1"/>
    <col min="2560" max="2560" width="15.7109375" style="290" customWidth="1"/>
    <col min="2561" max="2561" width="17.5703125" style="290" customWidth="1"/>
    <col min="2562" max="2562" width="18.42578125" style="290" customWidth="1"/>
    <col min="2563" max="2563" width="16.5703125" style="290" customWidth="1"/>
    <col min="2564" max="2564" width="17.7109375" style="290" customWidth="1"/>
    <col min="2565" max="2565" width="17.85546875" style="290" customWidth="1"/>
    <col min="2566" max="2566" width="18.42578125" style="290" customWidth="1"/>
    <col min="2567" max="2567" width="15.42578125" style="290" customWidth="1"/>
    <col min="2568" max="2568" width="14.5703125" style="290" customWidth="1"/>
    <col min="2569" max="2569" width="15" style="290" customWidth="1"/>
    <col min="2570" max="2570" width="6.7109375" style="290" customWidth="1"/>
    <col min="2571" max="2571" width="14.28515625" style="290" customWidth="1"/>
    <col min="2572" max="2572" width="17.5703125" style="290" customWidth="1"/>
    <col min="2573" max="2573" width="27.7109375" style="290" customWidth="1"/>
    <col min="2574" max="2576" width="9.140625" style="290" customWidth="1"/>
    <col min="2577" max="2577" width="14.85546875" style="290" customWidth="1"/>
    <col min="2578" max="2578" width="13.85546875" style="290" customWidth="1"/>
    <col min="2579" max="2800" width="9.140625" style="290" customWidth="1"/>
    <col min="2801" max="2801" width="9" style="290"/>
    <col min="2802" max="2802" width="6.5703125" style="290" customWidth="1"/>
    <col min="2803" max="2803" width="79.5703125" style="290" customWidth="1"/>
    <col min="2804" max="2804" width="23.5703125" style="290" customWidth="1"/>
    <col min="2805" max="2805" width="27.85546875" style="290" customWidth="1"/>
    <col min="2806" max="2806" width="22.28515625" style="290" customWidth="1"/>
    <col min="2807" max="2807" width="23.5703125" style="290" customWidth="1"/>
    <col min="2808" max="2808" width="39" style="290" customWidth="1"/>
    <col min="2809" max="2809" width="36.42578125" style="290" customWidth="1"/>
    <col min="2810" max="2810" width="8" style="290" customWidth="1"/>
    <col min="2811" max="2811" width="15.5703125" style="290" customWidth="1"/>
    <col min="2812" max="2812" width="17.28515625" style="290" customWidth="1"/>
    <col min="2813" max="2813" width="18.85546875" style="290" customWidth="1"/>
    <col min="2814" max="2814" width="81" style="290" customWidth="1"/>
    <col min="2815" max="2815" width="14.85546875" style="290" customWidth="1"/>
    <col min="2816" max="2816" width="15.7109375" style="290" customWidth="1"/>
    <col min="2817" max="2817" width="17.5703125" style="290" customWidth="1"/>
    <col min="2818" max="2818" width="18.42578125" style="290" customWidth="1"/>
    <col min="2819" max="2819" width="16.5703125" style="290" customWidth="1"/>
    <col min="2820" max="2820" width="17.7109375" style="290" customWidth="1"/>
    <col min="2821" max="2821" width="17.85546875" style="290" customWidth="1"/>
    <col min="2822" max="2822" width="18.42578125" style="290" customWidth="1"/>
    <col min="2823" max="2823" width="15.42578125" style="290" customWidth="1"/>
    <col min="2824" max="2824" width="14.5703125" style="290" customWidth="1"/>
    <col min="2825" max="2825" width="15" style="290" customWidth="1"/>
    <col min="2826" max="2826" width="6.7109375" style="290" customWidth="1"/>
    <col min="2827" max="2827" width="14.28515625" style="290" customWidth="1"/>
    <col min="2828" max="2828" width="17.5703125" style="290" customWidth="1"/>
    <col min="2829" max="2829" width="27.7109375" style="290" customWidth="1"/>
    <col min="2830" max="2832" width="9.140625" style="290" customWidth="1"/>
    <col min="2833" max="2833" width="14.85546875" style="290" customWidth="1"/>
    <col min="2834" max="2834" width="13.85546875" style="290" customWidth="1"/>
    <col min="2835" max="3056" width="9.140625" style="290" customWidth="1"/>
    <col min="3057" max="3057" width="9" style="290"/>
    <col min="3058" max="3058" width="6.5703125" style="290" customWidth="1"/>
    <col min="3059" max="3059" width="79.5703125" style="290" customWidth="1"/>
    <col min="3060" max="3060" width="23.5703125" style="290" customWidth="1"/>
    <col min="3061" max="3061" width="27.85546875" style="290" customWidth="1"/>
    <col min="3062" max="3062" width="22.28515625" style="290" customWidth="1"/>
    <col min="3063" max="3063" width="23.5703125" style="290" customWidth="1"/>
    <col min="3064" max="3064" width="39" style="290" customWidth="1"/>
    <col min="3065" max="3065" width="36.42578125" style="290" customWidth="1"/>
    <col min="3066" max="3066" width="8" style="290" customWidth="1"/>
    <col min="3067" max="3067" width="15.5703125" style="290" customWidth="1"/>
    <col min="3068" max="3068" width="17.28515625" style="290" customWidth="1"/>
    <col min="3069" max="3069" width="18.85546875" style="290" customWidth="1"/>
    <col min="3070" max="3070" width="81" style="290" customWidth="1"/>
    <col min="3071" max="3071" width="14.85546875" style="290" customWidth="1"/>
    <col min="3072" max="3072" width="15.7109375" style="290" customWidth="1"/>
    <col min="3073" max="3073" width="17.5703125" style="290" customWidth="1"/>
    <col min="3074" max="3074" width="18.42578125" style="290" customWidth="1"/>
    <col min="3075" max="3075" width="16.5703125" style="290" customWidth="1"/>
    <col min="3076" max="3076" width="17.7109375" style="290" customWidth="1"/>
    <col min="3077" max="3077" width="17.85546875" style="290" customWidth="1"/>
    <col min="3078" max="3078" width="18.42578125" style="290" customWidth="1"/>
    <col min="3079" max="3079" width="15.42578125" style="290" customWidth="1"/>
    <col min="3080" max="3080" width="14.5703125" style="290" customWidth="1"/>
    <col min="3081" max="3081" width="15" style="290" customWidth="1"/>
    <col min="3082" max="3082" width="6.7109375" style="290" customWidth="1"/>
    <col min="3083" max="3083" width="14.28515625" style="290" customWidth="1"/>
    <col min="3084" max="3084" width="17.5703125" style="290" customWidth="1"/>
    <col min="3085" max="3085" width="27.7109375" style="290" customWidth="1"/>
    <col min="3086" max="3088" width="9.140625" style="290" customWidth="1"/>
    <col min="3089" max="3089" width="14.85546875" style="290" customWidth="1"/>
    <col min="3090" max="3090" width="13.85546875" style="290" customWidth="1"/>
    <col min="3091" max="3312" width="9.140625" style="290" customWidth="1"/>
    <col min="3313" max="3313" width="9" style="290"/>
    <col min="3314" max="3314" width="6.5703125" style="290" customWidth="1"/>
    <col min="3315" max="3315" width="79.5703125" style="290" customWidth="1"/>
    <col min="3316" max="3316" width="23.5703125" style="290" customWidth="1"/>
    <col min="3317" max="3317" width="27.85546875" style="290" customWidth="1"/>
    <col min="3318" max="3318" width="22.28515625" style="290" customWidth="1"/>
    <col min="3319" max="3319" width="23.5703125" style="290" customWidth="1"/>
    <col min="3320" max="3320" width="39" style="290" customWidth="1"/>
    <col min="3321" max="3321" width="36.42578125" style="290" customWidth="1"/>
    <col min="3322" max="3322" width="8" style="290" customWidth="1"/>
    <col min="3323" max="3323" width="15.5703125" style="290" customWidth="1"/>
    <col min="3324" max="3324" width="17.28515625" style="290" customWidth="1"/>
    <col min="3325" max="3325" width="18.85546875" style="290" customWidth="1"/>
    <col min="3326" max="3326" width="81" style="290" customWidth="1"/>
    <col min="3327" max="3327" width="14.85546875" style="290" customWidth="1"/>
    <col min="3328" max="3328" width="15.7109375" style="290" customWidth="1"/>
    <col min="3329" max="3329" width="17.5703125" style="290" customWidth="1"/>
    <col min="3330" max="3330" width="18.42578125" style="290" customWidth="1"/>
    <col min="3331" max="3331" width="16.5703125" style="290" customWidth="1"/>
    <col min="3332" max="3332" width="17.7109375" style="290" customWidth="1"/>
    <col min="3333" max="3333" width="17.85546875" style="290" customWidth="1"/>
    <col min="3334" max="3334" width="18.42578125" style="290" customWidth="1"/>
    <col min="3335" max="3335" width="15.42578125" style="290" customWidth="1"/>
    <col min="3336" max="3336" width="14.5703125" style="290" customWidth="1"/>
    <col min="3337" max="3337" width="15" style="290" customWidth="1"/>
    <col min="3338" max="3338" width="6.7109375" style="290" customWidth="1"/>
    <col min="3339" max="3339" width="14.28515625" style="290" customWidth="1"/>
    <col min="3340" max="3340" width="17.5703125" style="290" customWidth="1"/>
    <col min="3341" max="3341" width="27.7109375" style="290" customWidth="1"/>
    <col min="3342" max="3344" width="9.140625" style="290" customWidth="1"/>
    <col min="3345" max="3345" width="14.85546875" style="290" customWidth="1"/>
    <col min="3346" max="3346" width="13.85546875" style="290" customWidth="1"/>
    <col min="3347" max="3568" width="9.140625" style="290" customWidth="1"/>
    <col min="3569" max="3569" width="9" style="290"/>
    <col min="3570" max="3570" width="6.5703125" style="290" customWidth="1"/>
    <col min="3571" max="3571" width="79.5703125" style="290" customWidth="1"/>
    <col min="3572" max="3572" width="23.5703125" style="290" customWidth="1"/>
    <col min="3573" max="3573" width="27.85546875" style="290" customWidth="1"/>
    <col min="3574" max="3574" width="22.28515625" style="290" customWidth="1"/>
    <col min="3575" max="3575" width="23.5703125" style="290" customWidth="1"/>
    <col min="3576" max="3576" width="39" style="290" customWidth="1"/>
    <col min="3577" max="3577" width="36.42578125" style="290" customWidth="1"/>
    <col min="3578" max="3578" width="8" style="290" customWidth="1"/>
    <col min="3579" max="3579" width="15.5703125" style="290" customWidth="1"/>
    <col min="3580" max="3580" width="17.28515625" style="290" customWidth="1"/>
    <col min="3581" max="3581" width="18.85546875" style="290" customWidth="1"/>
    <col min="3582" max="3582" width="81" style="290" customWidth="1"/>
    <col min="3583" max="3583" width="14.85546875" style="290" customWidth="1"/>
    <col min="3584" max="3584" width="15.7109375" style="290" customWidth="1"/>
    <col min="3585" max="3585" width="17.5703125" style="290" customWidth="1"/>
    <col min="3586" max="3586" width="18.42578125" style="290" customWidth="1"/>
    <col min="3587" max="3587" width="16.5703125" style="290" customWidth="1"/>
    <col min="3588" max="3588" width="17.7109375" style="290" customWidth="1"/>
    <col min="3589" max="3589" width="17.85546875" style="290" customWidth="1"/>
    <col min="3590" max="3590" width="18.42578125" style="290" customWidth="1"/>
    <col min="3591" max="3591" width="15.42578125" style="290" customWidth="1"/>
    <col min="3592" max="3592" width="14.5703125" style="290" customWidth="1"/>
    <col min="3593" max="3593" width="15" style="290" customWidth="1"/>
    <col min="3594" max="3594" width="6.7109375" style="290" customWidth="1"/>
    <col min="3595" max="3595" width="14.28515625" style="290" customWidth="1"/>
    <col min="3596" max="3596" width="17.5703125" style="290" customWidth="1"/>
    <col min="3597" max="3597" width="27.7109375" style="290" customWidth="1"/>
    <col min="3598" max="3600" width="9.140625" style="290" customWidth="1"/>
    <col min="3601" max="3601" width="14.85546875" style="290" customWidth="1"/>
    <col min="3602" max="3602" width="13.85546875" style="290" customWidth="1"/>
    <col min="3603" max="3824" width="9.140625" style="290" customWidth="1"/>
    <col min="3825" max="3825" width="9" style="290"/>
    <col min="3826" max="3826" width="6.5703125" style="290" customWidth="1"/>
    <col min="3827" max="3827" width="79.5703125" style="290" customWidth="1"/>
    <col min="3828" max="3828" width="23.5703125" style="290" customWidth="1"/>
    <col min="3829" max="3829" width="27.85546875" style="290" customWidth="1"/>
    <col min="3830" max="3830" width="22.28515625" style="290" customWidth="1"/>
    <col min="3831" max="3831" width="23.5703125" style="290" customWidth="1"/>
    <col min="3832" max="3832" width="39" style="290" customWidth="1"/>
    <col min="3833" max="3833" width="36.42578125" style="290" customWidth="1"/>
    <col min="3834" max="3834" width="8" style="290" customWidth="1"/>
    <col min="3835" max="3835" width="15.5703125" style="290" customWidth="1"/>
    <col min="3836" max="3836" width="17.28515625" style="290" customWidth="1"/>
    <col min="3837" max="3837" width="18.85546875" style="290" customWidth="1"/>
    <col min="3838" max="3838" width="81" style="290" customWidth="1"/>
    <col min="3839" max="3839" width="14.85546875" style="290" customWidth="1"/>
    <col min="3840" max="3840" width="15.7109375" style="290" customWidth="1"/>
    <col min="3841" max="3841" width="17.5703125" style="290" customWidth="1"/>
    <col min="3842" max="3842" width="18.42578125" style="290" customWidth="1"/>
    <col min="3843" max="3843" width="16.5703125" style="290" customWidth="1"/>
    <col min="3844" max="3844" width="17.7109375" style="290" customWidth="1"/>
    <col min="3845" max="3845" width="17.85546875" style="290" customWidth="1"/>
    <col min="3846" max="3846" width="18.42578125" style="290" customWidth="1"/>
    <col min="3847" max="3847" width="15.42578125" style="290" customWidth="1"/>
    <col min="3848" max="3848" width="14.5703125" style="290" customWidth="1"/>
    <col min="3849" max="3849" width="15" style="290" customWidth="1"/>
    <col min="3850" max="3850" width="6.7109375" style="290" customWidth="1"/>
    <col min="3851" max="3851" width="14.28515625" style="290" customWidth="1"/>
    <col min="3852" max="3852" width="17.5703125" style="290" customWidth="1"/>
    <col min="3853" max="3853" width="27.7109375" style="290" customWidth="1"/>
    <col min="3854" max="3856" width="9.140625" style="290" customWidth="1"/>
    <col min="3857" max="3857" width="14.85546875" style="290" customWidth="1"/>
    <col min="3858" max="3858" width="13.85546875" style="290" customWidth="1"/>
    <col min="3859" max="4080" width="9.140625" style="290" customWidth="1"/>
    <col min="4081" max="4081" width="9" style="290"/>
    <col min="4082" max="4082" width="6.5703125" style="290" customWidth="1"/>
    <col min="4083" max="4083" width="79.5703125" style="290" customWidth="1"/>
    <col min="4084" max="4084" width="23.5703125" style="290" customWidth="1"/>
    <col min="4085" max="4085" width="27.85546875" style="290" customWidth="1"/>
    <col min="4086" max="4086" width="22.28515625" style="290" customWidth="1"/>
    <col min="4087" max="4087" width="23.5703125" style="290" customWidth="1"/>
    <col min="4088" max="4088" width="39" style="290" customWidth="1"/>
    <col min="4089" max="4089" width="36.42578125" style="290" customWidth="1"/>
    <col min="4090" max="4090" width="8" style="290" customWidth="1"/>
    <col min="4091" max="4091" width="15.5703125" style="290" customWidth="1"/>
    <col min="4092" max="4092" width="17.28515625" style="290" customWidth="1"/>
    <col min="4093" max="4093" width="18.85546875" style="290" customWidth="1"/>
    <col min="4094" max="4094" width="81" style="290" customWidth="1"/>
    <col min="4095" max="4095" width="14.85546875" style="290" customWidth="1"/>
    <col min="4096" max="4096" width="15.7109375" style="290" customWidth="1"/>
    <col min="4097" max="4097" width="17.5703125" style="290" customWidth="1"/>
    <col min="4098" max="4098" width="18.42578125" style="290" customWidth="1"/>
    <col min="4099" max="4099" width="16.5703125" style="290" customWidth="1"/>
    <col min="4100" max="4100" width="17.7109375" style="290" customWidth="1"/>
    <col min="4101" max="4101" width="17.85546875" style="290" customWidth="1"/>
    <col min="4102" max="4102" width="18.42578125" style="290" customWidth="1"/>
    <col min="4103" max="4103" width="15.42578125" style="290" customWidth="1"/>
    <col min="4104" max="4104" width="14.5703125" style="290" customWidth="1"/>
    <col min="4105" max="4105" width="15" style="290" customWidth="1"/>
    <col min="4106" max="4106" width="6.7109375" style="290" customWidth="1"/>
    <col min="4107" max="4107" width="14.28515625" style="290" customWidth="1"/>
    <col min="4108" max="4108" width="17.5703125" style="290" customWidth="1"/>
    <col min="4109" max="4109" width="27.7109375" style="290" customWidth="1"/>
    <col min="4110" max="4112" width="9.140625" style="290" customWidth="1"/>
    <col min="4113" max="4113" width="14.85546875" style="290" customWidth="1"/>
    <col min="4114" max="4114" width="13.85546875" style="290" customWidth="1"/>
    <col min="4115" max="4336" width="9.140625" style="290" customWidth="1"/>
    <col min="4337" max="4337" width="9" style="290"/>
    <col min="4338" max="4338" width="6.5703125" style="290" customWidth="1"/>
    <col min="4339" max="4339" width="79.5703125" style="290" customWidth="1"/>
    <col min="4340" max="4340" width="23.5703125" style="290" customWidth="1"/>
    <col min="4341" max="4341" width="27.85546875" style="290" customWidth="1"/>
    <col min="4342" max="4342" width="22.28515625" style="290" customWidth="1"/>
    <col min="4343" max="4343" width="23.5703125" style="290" customWidth="1"/>
    <col min="4344" max="4344" width="39" style="290" customWidth="1"/>
    <col min="4345" max="4345" width="36.42578125" style="290" customWidth="1"/>
    <col min="4346" max="4346" width="8" style="290" customWidth="1"/>
    <col min="4347" max="4347" width="15.5703125" style="290" customWidth="1"/>
    <col min="4348" max="4348" width="17.28515625" style="290" customWidth="1"/>
    <col min="4349" max="4349" width="18.85546875" style="290" customWidth="1"/>
    <col min="4350" max="4350" width="81" style="290" customWidth="1"/>
    <col min="4351" max="4351" width="14.85546875" style="290" customWidth="1"/>
    <col min="4352" max="4352" width="15.7109375" style="290" customWidth="1"/>
    <col min="4353" max="4353" width="17.5703125" style="290" customWidth="1"/>
    <col min="4354" max="4354" width="18.42578125" style="290" customWidth="1"/>
    <col min="4355" max="4355" width="16.5703125" style="290" customWidth="1"/>
    <col min="4356" max="4356" width="17.7109375" style="290" customWidth="1"/>
    <col min="4357" max="4357" width="17.85546875" style="290" customWidth="1"/>
    <col min="4358" max="4358" width="18.42578125" style="290" customWidth="1"/>
    <col min="4359" max="4359" width="15.42578125" style="290" customWidth="1"/>
    <col min="4360" max="4360" width="14.5703125" style="290" customWidth="1"/>
    <col min="4361" max="4361" width="15" style="290" customWidth="1"/>
    <col min="4362" max="4362" width="6.7109375" style="290" customWidth="1"/>
    <col min="4363" max="4363" width="14.28515625" style="290" customWidth="1"/>
    <col min="4364" max="4364" width="17.5703125" style="290" customWidth="1"/>
    <col min="4365" max="4365" width="27.7109375" style="290" customWidth="1"/>
    <col min="4366" max="4368" width="9.140625" style="290" customWidth="1"/>
    <col min="4369" max="4369" width="14.85546875" style="290" customWidth="1"/>
    <col min="4370" max="4370" width="13.85546875" style="290" customWidth="1"/>
    <col min="4371" max="4592" width="9.140625" style="290" customWidth="1"/>
    <col min="4593" max="4593" width="9" style="290"/>
    <col min="4594" max="4594" width="6.5703125" style="290" customWidth="1"/>
    <col min="4595" max="4595" width="79.5703125" style="290" customWidth="1"/>
    <col min="4596" max="4596" width="23.5703125" style="290" customWidth="1"/>
    <col min="4597" max="4597" width="27.85546875" style="290" customWidth="1"/>
    <col min="4598" max="4598" width="22.28515625" style="290" customWidth="1"/>
    <col min="4599" max="4599" width="23.5703125" style="290" customWidth="1"/>
    <col min="4600" max="4600" width="39" style="290" customWidth="1"/>
    <col min="4601" max="4601" width="36.42578125" style="290" customWidth="1"/>
    <col min="4602" max="4602" width="8" style="290" customWidth="1"/>
    <col min="4603" max="4603" width="15.5703125" style="290" customWidth="1"/>
    <col min="4604" max="4604" width="17.28515625" style="290" customWidth="1"/>
    <col min="4605" max="4605" width="18.85546875" style="290" customWidth="1"/>
    <col min="4606" max="4606" width="81" style="290" customWidth="1"/>
    <col min="4607" max="4607" width="14.85546875" style="290" customWidth="1"/>
    <col min="4608" max="4608" width="15.7109375" style="290" customWidth="1"/>
    <col min="4609" max="4609" width="17.5703125" style="290" customWidth="1"/>
    <col min="4610" max="4610" width="18.42578125" style="290" customWidth="1"/>
    <col min="4611" max="4611" width="16.5703125" style="290" customWidth="1"/>
    <col min="4612" max="4612" width="17.7109375" style="290" customWidth="1"/>
    <col min="4613" max="4613" width="17.85546875" style="290" customWidth="1"/>
    <col min="4614" max="4614" width="18.42578125" style="290" customWidth="1"/>
    <col min="4615" max="4615" width="15.42578125" style="290" customWidth="1"/>
    <col min="4616" max="4616" width="14.5703125" style="290" customWidth="1"/>
    <col min="4617" max="4617" width="15" style="290" customWidth="1"/>
    <col min="4618" max="4618" width="6.7109375" style="290" customWidth="1"/>
    <col min="4619" max="4619" width="14.28515625" style="290" customWidth="1"/>
    <col min="4620" max="4620" width="17.5703125" style="290" customWidth="1"/>
    <col min="4621" max="4621" width="27.7109375" style="290" customWidth="1"/>
    <col min="4622" max="4624" width="9.140625" style="290" customWidth="1"/>
    <col min="4625" max="4625" width="14.85546875" style="290" customWidth="1"/>
    <col min="4626" max="4626" width="13.85546875" style="290" customWidth="1"/>
    <col min="4627" max="4848" width="9.140625" style="290" customWidth="1"/>
    <col min="4849" max="4849" width="9" style="290"/>
    <col min="4850" max="4850" width="6.5703125" style="290" customWidth="1"/>
    <col min="4851" max="4851" width="79.5703125" style="290" customWidth="1"/>
    <col min="4852" max="4852" width="23.5703125" style="290" customWidth="1"/>
    <col min="4853" max="4853" width="27.85546875" style="290" customWidth="1"/>
    <col min="4854" max="4854" width="22.28515625" style="290" customWidth="1"/>
    <col min="4855" max="4855" width="23.5703125" style="290" customWidth="1"/>
    <col min="4856" max="4856" width="39" style="290" customWidth="1"/>
    <col min="4857" max="4857" width="36.42578125" style="290" customWidth="1"/>
    <col min="4858" max="4858" width="8" style="290" customWidth="1"/>
    <col min="4859" max="4859" width="15.5703125" style="290" customWidth="1"/>
    <col min="4860" max="4860" width="17.28515625" style="290" customWidth="1"/>
    <col min="4861" max="4861" width="18.85546875" style="290" customWidth="1"/>
    <col min="4862" max="4862" width="81" style="290" customWidth="1"/>
    <col min="4863" max="4863" width="14.85546875" style="290" customWidth="1"/>
    <col min="4864" max="4864" width="15.7109375" style="290" customWidth="1"/>
    <col min="4865" max="4865" width="17.5703125" style="290" customWidth="1"/>
    <col min="4866" max="4866" width="18.42578125" style="290" customWidth="1"/>
    <col min="4867" max="4867" width="16.5703125" style="290" customWidth="1"/>
    <col min="4868" max="4868" width="17.7109375" style="290" customWidth="1"/>
    <col min="4869" max="4869" width="17.85546875" style="290" customWidth="1"/>
    <col min="4870" max="4870" width="18.42578125" style="290" customWidth="1"/>
    <col min="4871" max="4871" width="15.42578125" style="290" customWidth="1"/>
    <col min="4872" max="4872" width="14.5703125" style="290" customWidth="1"/>
    <col min="4873" max="4873" width="15" style="290" customWidth="1"/>
    <col min="4874" max="4874" width="6.7109375" style="290" customWidth="1"/>
    <col min="4875" max="4875" width="14.28515625" style="290" customWidth="1"/>
    <col min="4876" max="4876" width="17.5703125" style="290" customWidth="1"/>
    <col min="4877" max="4877" width="27.7109375" style="290" customWidth="1"/>
    <col min="4878" max="4880" width="9.140625" style="290" customWidth="1"/>
    <col min="4881" max="4881" width="14.85546875" style="290" customWidth="1"/>
    <col min="4882" max="4882" width="13.85546875" style="290" customWidth="1"/>
    <col min="4883" max="5104" width="9.140625" style="290" customWidth="1"/>
    <col min="5105" max="5105" width="9" style="290"/>
    <col min="5106" max="5106" width="6.5703125" style="290" customWidth="1"/>
    <col min="5107" max="5107" width="79.5703125" style="290" customWidth="1"/>
    <col min="5108" max="5108" width="23.5703125" style="290" customWidth="1"/>
    <col min="5109" max="5109" width="27.85546875" style="290" customWidth="1"/>
    <col min="5110" max="5110" width="22.28515625" style="290" customWidth="1"/>
    <col min="5111" max="5111" width="23.5703125" style="290" customWidth="1"/>
    <col min="5112" max="5112" width="39" style="290" customWidth="1"/>
    <col min="5113" max="5113" width="36.42578125" style="290" customWidth="1"/>
    <col min="5114" max="5114" width="8" style="290" customWidth="1"/>
    <col min="5115" max="5115" width="15.5703125" style="290" customWidth="1"/>
    <col min="5116" max="5116" width="17.28515625" style="290" customWidth="1"/>
    <col min="5117" max="5117" width="18.85546875" style="290" customWidth="1"/>
    <col min="5118" max="5118" width="81" style="290" customWidth="1"/>
    <col min="5119" max="5119" width="14.85546875" style="290" customWidth="1"/>
    <col min="5120" max="5120" width="15.7109375" style="290" customWidth="1"/>
    <col min="5121" max="5121" width="17.5703125" style="290" customWidth="1"/>
    <col min="5122" max="5122" width="18.42578125" style="290" customWidth="1"/>
    <col min="5123" max="5123" width="16.5703125" style="290" customWidth="1"/>
    <col min="5124" max="5124" width="17.7109375" style="290" customWidth="1"/>
    <col min="5125" max="5125" width="17.85546875" style="290" customWidth="1"/>
    <col min="5126" max="5126" width="18.42578125" style="290" customWidth="1"/>
    <col min="5127" max="5127" width="15.42578125" style="290" customWidth="1"/>
    <col min="5128" max="5128" width="14.5703125" style="290" customWidth="1"/>
    <col min="5129" max="5129" width="15" style="290" customWidth="1"/>
    <col min="5130" max="5130" width="6.7109375" style="290" customWidth="1"/>
    <col min="5131" max="5131" width="14.28515625" style="290" customWidth="1"/>
    <col min="5132" max="5132" width="17.5703125" style="290" customWidth="1"/>
    <col min="5133" max="5133" width="27.7109375" style="290" customWidth="1"/>
    <col min="5134" max="5136" width="9.140625" style="290" customWidth="1"/>
    <col min="5137" max="5137" width="14.85546875" style="290" customWidth="1"/>
    <col min="5138" max="5138" width="13.85546875" style="290" customWidth="1"/>
    <col min="5139" max="5360" width="9.140625" style="290" customWidth="1"/>
    <col min="5361" max="5361" width="9" style="290"/>
    <col min="5362" max="5362" width="6.5703125" style="290" customWidth="1"/>
    <col min="5363" max="5363" width="79.5703125" style="290" customWidth="1"/>
    <col min="5364" max="5364" width="23.5703125" style="290" customWidth="1"/>
    <col min="5365" max="5365" width="27.85546875" style="290" customWidth="1"/>
    <col min="5366" max="5366" width="22.28515625" style="290" customWidth="1"/>
    <col min="5367" max="5367" width="23.5703125" style="290" customWidth="1"/>
    <col min="5368" max="5368" width="39" style="290" customWidth="1"/>
    <col min="5369" max="5369" width="36.42578125" style="290" customWidth="1"/>
    <col min="5370" max="5370" width="8" style="290" customWidth="1"/>
    <col min="5371" max="5371" width="15.5703125" style="290" customWidth="1"/>
    <col min="5372" max="5372" width="17.28515625" style="290" customWidth="1"/>
    <col min="5373" max="5373" width="18.85546875" style="290" customWidth="1"/>
    <col min="5374" max="5374" width="81" style="290" customWidth="1"/>
    <col min="5375" max="5375" width="14.85546875" style="290" customWidth="1"/>
    <col min="5376" max="5376" width="15.7109375" style="290" customWidth="1"/>
    <col min="5377" max="5377" width="17.5703125" style="290" customWidth="1"/>
    <col min="5378" max="5378" width="18.42578125" style="290" customWidth="1"/>
    <col min="5379" max="5379" width="16.5703125" style="290" customWidth="1"/>
    <col min="5380" max="5380" width="17.7109375" style="290" customWidth="1"/>
    <col min="5381" max="5381" width="17.85546875" style="290" customWidth="1"/>
    <col min="5382" max="5382" width="18.42578125" style="290" customWidth="1"/>
    <col min="5383" max="5383" width="15.42578125" style="290" customWidth="1"/>
    <col min="5384" max="5384" width="14.5703125" style="290" customWidth="1"/>
    <col min="5385" max="5385" width="15" style="290" customWidth="1"/>
    <col min="5386" max="5386" width="6.7109375" style="290" customWidth="1"/>
    <col min="5387" max="5387" width="14.28515625" style="290" customWidth="1"/>
    <col min="5388" max="5388" width="17.5703125" style="290" customWidth="1"/>
    <col min="5389" max="5389" width="27.7109375" style="290" customWidth="1"/>
    <col min="5390" max="5392" width="9.140625" style="290" customWidth="1"/>
    <col min="5393" max="5393" width="14.85546875" style="290" customWidth="1"/>
    <col min="5394" max="5394" width="13.85546875" style="290" customWidth="1"/>
    <col min="5395" max="5616" width="9.140625" style="290" customWidth="1"/>
    <col min="5617" max="5617" width="9" style="290"/>
    <col min="5618" max="5618" width="6.5703125" style="290" customWidth="1"/>
    <col min="5619" max="5619" width="79.5703125" style="290" customWidth="1"/>
    <col min="5620" max="5620" width="23.5703125" style="290" customWidth="1"/>
    <col min="5621" max="5621" width="27.85546875" style="290" customWidth="1"/>
    <col min="5622" max="5622" width="22.28515625" style="290" customWidth="1"/>
    <col min="5623" max="5623" width="23.5703125" style="290" customWidth="1"/>
    <col min="5624" max="5624" width="39" style="290" customWidth="1"/>
    <col min="5625" max="5625" width="36.42578125" style="290" customWidth="1"/>
    <col min="5626" max="5626" width="8" style="290" customWidth="1"/>
    <col min="5627" max="5627" width="15.5703125" style="290" customWidth="1"/>
    <col min="5628" max="5628" width="17.28515625" style="290" customWidth="1"/>
    <col min="5629" max="5629" width="18.85546875" style="290" customWidth="1"/>
    <col min="5630" max="5630" width="81" style="290" customWidth="1"/>
    <col min="5631" max="5631" width="14.85546875" style="290" customWidth="1"/>
    <col min="5632" max="5632" width="15.7109375" style="290" customWidth="1"/>
    <col min="5633" max="5633" width="17.5703125" style="290" customWidth="1"/>
    <col min="5634" max="5634" width="18.42578125" style="290" customWidth="1"/>
    <col min="5635" max="5635" width="16.5703125" style="290" customWidth="1"/>
    <col min="5636" max="5636" width="17.7109375" style="290" customWidth="1"/>
    <col min="5637" max="5637" width="17.85546875" style="290" customWidth="1"/>
    <col min="5638" max="5638" width="18.42578125" style="290" customWidth="1"/>
    <col min="5639" max="5639" width="15.42578125" style="290" customWidth="1"/>
    <col min="5640" max="5640" width="14.5703125" style="290" customWidth="1"/>
    <col min="5641" max="5641" width="15" style="290" customWidth="1"/>
    <col min="5642" max="5642" width="6.7109375" style="290" customWidth="1"/>
    <col min="5643" max="5643" width="14.28515625" style="290" customWidth="1"/>
    <col min="5644" max="5644" width="17.5703125" style="290" customWidth="1"/>
    <col min="5645" max="5645" width="27.7109375" style="290" customWidth="1"/>
    <col min="5646" max="5648" width="9.140625" style="290" customWidth="1"/>
    <col min="5649" max="5649" width="14.85546875" style="290" customWidth="1"/>
    <col min="5650" max="5650" width="13.85546875" style="290" customWidth="1"/>
    <col min="5651" max="5872" width="9.140625" style="290" customWidth="1"/>
    <col min="5873" max="5873" width="9" style="290"/>
    <col min="5874" max="5874" width="6.5703125" style="290" customWidth="1"/>
    <col min="5875" max="5875" width="79.5703125" style="290" customWidth="1"/>
    <col min="5876" max="5876" width="23.5703125" style="290" customWidth="1"/>
    <col min="5877" max="5877" width="27.85546875" style="290" customWidth="1"/>
    <col min="5878" max="5878" width="22.28515625" style="290" customWidth="1"/>
    <col min="5879" max="5879" width="23.5703125" style="290" customWidth="1"/>
    <col min="5880" max="5880" width="39" style="290" customWidth="1"/>
    <col min="5881" max="5881" width="36.42578125" style="290" customWidth="1"/>
    <col min="5882" max="5882" width="8" style="290" customWidth="1"/>
    <col min="5883" max="5883" width="15.5703125" style="290" customWidth="1"/>
    <col min="5884" max="5884" width="17.28515625" style="290" customWidth="1"/>
    <col min="5885" max="5885" width="18.85546875" style="290" customWidth="1"/>
    <col min="5886" max="5886" width="81" style="290" customWidth="1"/>
    <col min="5887" max="5887" width="14.85546875" style="290" customWidth="1"/>
    <col min="5888" max="5888" width="15.7109375" style="290" customWidth="1"/>
    <col min="5889" max="5889" width="17.5703125" style="290" customWidth="1"/>
    <col min="5890" max="5890" width="18.42578125" style="290" customWidth="1"/>
    <col min="5891" max="5891" width="16.5703125" style="290" customWidth="1"/>
    <col min="5892" max="5892" width="17.7109375" style="290" customWidth="1"/>
    <col min="5893" max="5893" width="17.85546875" style="290" customWidth="1"/>
    <col min="5894" max="5894" width="18.42578125" style="290" customWidth="1"/>
    <col min="5895" max="5895" width="15.42578125" style="290" customWidth="1"/>
    <col min="5896" max="5896" width="14.5703125" style="290" customWidth="1"/>
    <col min="5897" max="5897" width="15" style="290" customWidth="1"/>
    <col min="5898" max="5898" width="6.7109375" style="290" customWidth="1"/>
    <col min="5899" max="5899" width="14.28515625" style="290" customWidth="1"/>
    <col min="5900" max="5900" width="17.5703125" style="290" customWidth="1"/>
    <col min="5901" max="5901" width="27.7109375" style="290" customWidth="1"/>
    <col min="5902" max="5904" width="9.140625" style="290" customWidth="1"/>
    <col min="5905" max="5905" width="14.85546875" style="290" customWidth="1"/>
    <col min="5906" max="5906" width="13.85546875" style="290" customWidth="1"/>
    <col min="5907" max="6128" width="9.140625" style="290" customWidth="1"/>
    <col min="6129" max="6129" width="9" style="290"/>
    <col min="6130" max="6130" width="6.5703125" style="290" customWidth="1"/>
    <col min="6131" max="6131" width="79.5703125" style="290" customWidth="1"/>
    <col min="6132" max="6132" width="23.5703125" style="290" customWidth="1"/>
    <col min="6133" max="6133" width="27.85546875" style="290" customWidth="1"/>
    <col min="6134" max="6134" width="22.28515625" style="290" customWidth="1"/>
    <col min="6135" max="6135" width="23.5703125" style="290" customWidth="1"/>
    <col min="6136" max="6136" width="39" style="290" customWidth="1"/>
    <col min="6137" max="6137" width="36.42578125" style="290" customWidth="1"/>
    <col min="6138" max="6138" width="8" style="290" customWidth="1"/>
    <col min="6139" max="6139" width="15.5703125" style="290" customWidth="1"/>
    <col min="6140" max="6140" width="17.28515625" style="290" customWidth="1"/>
    <col min="6141" max="6141" width="18.85546875" style="290" customWidth="1"/>
    <col min="6142" max="6142" width="81" style="290" customWidth="1"/>
    <col min="6143" max="6143" width="14.85546875" style="290" customWidth="1"/>
    <col min="6144" max="6144" width="15.7109375" style="290" customWidth="1"/>
    <col min="6145" max="6145" width="17.5703125" style="290" customWidth="1"/>
    <col min="6146" max="6146" width="18.42578125" style="290" customWidth="1"/>
    <col min="6147" max="6147" width="16.5703125" style="290" customWidth="1"/>
    <col min="6148" max="6148" width="17.7109375" style="290" customWidth="1"/>
    <col min="6149" max="6149" width="17.85546875" style="290" customWidth="1"/>
    <col min="6150" max="6150" width="18.42578125" style="290" customWidth="1"/>
    <col min="6151" max="6151" width="15.42578125" style="290" customWidth="1"/>
    <col min="6152" max="6152" width="14.5703125" style="290" customWidth="1"/>
    <col min="6153" max="6153" width="15" style="290" customWidth="1"/>
    <col min="6154" max="6154" width="6.7109375" style="290" customWidth="1"/>
    <col min="6155" max="6155" width="14.28515625" style="290" customWidth="1"/>
    <col min="6156" max="6156" width="17.5703125" style="290" customWidth="1"/>
    <col min="6157" max="6157" width="27.7109375" style="290" customWidth="1"/>
    <col min="6158" max="6160" width="9.140625" style="290" customWidth="1"/>
    <col min="6161" max="6161" width="14.85546875" style="290" customWidth="1"/>
    <col min="6162" max="6162" width="13.85546875" style="290" customWidth="1"/>
    <col min="6163" max="6384" width="9.140625" style="290" customWidth="1"/>
    <col min="6385" max="6385" width="9" style="290"/>
    <col min="6386" max="6386" width="6.5703125" style="290" customWidth="1"/>
    <col min="6387" max="6387" width="79.5703125" style="290" customWidth="1"/>
    <col min="6388" max="6388" width="23.5703125" style="290" customWidth="1"/>
    <col min="6389" max="6389" width="27.85546875" style="290" customWidth="1"/>
    <col min="6390" max="6390" width="22.28515625" style="290" customWidth="1"/>
    <col min="6391" max="6391" width="23.5703125" style="290" customWidth="1"/>
    <col min="6392" max="6392" width="39" style="290" customWidth="1"/>
    <col min="6393" max="6393" width="36.42578125" style="290" customWidth="1"/>
    <col min="6394" max="6394" width="8" style="290" customWidth="1"/>
    <col min="6395" max="6395" width="15.5703125" style="290" customWidth="1"/>
    <col min="6396" max="6396" width="17.28515625" style="290" customWidth="1"/>
    <col min="6397" max="6397" width="18.85546875" style="290" customWidth="1"/>
    <col min="6398" max="6398" width="81" style="290" customWidth="1"/>
    <col min="6399" max="6399" width="14.85546875" style="290" customWidth="1"/>
    <col min="6400" max="6400" width="15.7109375" style="290" customWidth="1"/>
    <col min="6401" max="6401" width="17.5703125" style="290" customWidth="1"/>
    <col min="6402" max="6402" width="18.42578125" style="290" customWidth="1"/>
    <col min="6403" max="6403" width="16.5703125" style="290" customWidth="1"/>
    <col min="6404" max="6404" width="17.7109375" style="290" customWidth="1"/>
    <col min="6405" max="6405" width="17.85546875" style="290" customWidth="1"/>
    <col min="6406" max="6406" width="18.42578125" style="290" customWidth="1"/>
    <col min="6407" max="6407" width="15.42578125" style="290" customWidth="1"/>
    <col min="6408" max="6408" width="14.5703125" style="290" customWidth="1"/>
    <col min="6409" max="6409" width="15" style="290" customWidth="1"/>
    <col min="6410" max="6410" width="6.7109375" style="290" customWidth="1"/>
    <col min="6411" max="6411" width="14.28515625" style="290" customWidth="1"/>
    <col min="6412" max="6412" width="17.5703125" style="290" customWidth="1"/>
    <col min="6413" max="6413" width="27.7109375" style="290" customWidth="1"/>
    <col min="6414" max="6416" width="9.140625" style="290" customWidth="1"/>
    <col min="6417" max="6417" width="14.85546875" style="290" customWidth="1"/>
    <col min="6418" max="6418" width="13.85546875" style="290" customWidth="1"/>
    <col min="6419" max="6640" width="9.140625" style="290" customWidth="1"/>
    <col min="6641" max="6641" width="9" style="290"/>
    <col min="6642" max="6642" width="6.5703125" style="290" customWidth="1"/>
    <col min="6643" max="6643" width="79.5703125" style="290" customWidth="1"/>
    <col min="6644" max="6644" width="23.5703125" style="290" customWidth="1"/>
    <col min="6645" max="6645" width="27.85546875" style="290" customWidth="1"/>
    <col min="6646" max="6646" width="22.28515625" style="290" customWidth="1"/>
    <col min="6647" max="6647" width="23.5703125" style="290" customWidth="1"/>
    <col min="6648" max="6648" width="39" style="290" customWidth="1"/>
    <col min="6649" max="6649" width="36.42578125" style="290" customWidth="1"/>
    <col min="6650" max="6650" width="8" style="290" customWidth="1"/>
    <col min="6651" max="6651" width="15.5703125" style="290" customWidth="1"/>
    <col min="6652" max="6652" width="17.28515625" style="290" customWidth="1"/>
    <col min="6653" max="6653" width="18.85546875" style="290" customWidth="1"/>
    <col min="6654" max="6654" width="81" style="290" customWidth="1"/>
    <col min="6655" max="6655" width="14.85546875" style="290" customWidth="1"/>
    <col min="6656" max="6656" width="15.7109375" style="290" customWidth="1"/>
    <col min="6657" max="6657" width="17.5703125" style="290" customWidth="1"/>
    <col min="6658" max="6658" width="18.42578125" style="290" customWidth="1"/>
    <col min="6659" max="6659" width="16.5703125" style="290" customWidth="1"/>
    <col min="6660" max="6660" width="17.7109375" style="290" customWidth="1"/>
    <col min="6661" max="6661" width="17.85546875" style="290" customWidth="1"/>
    <col min="6662" max="6662" width="18.42578125" style="290" customWidth="1"/>
    <col min="6663" max="6663" width="15.42578125" style="290" customWidth="1"/>
    <col min="6664" max="6664" width="14.5703125" style="290" customWidth="1"/>
    <col min="6665" max="6665" width="15" style="290" customWidth="1"/>
    <col min="6666" max="6666" width="6.7109375" style="290" customWidth="1"/>
    <col min="6667" max="6667" width="14.28515625" style="290" customWidth="1"/>
    <col min="6668" max="6668" width="17.5703125" style="290" customWidth="1"/>
    <col min="6669" max="6669" width="27.7109375" style="290" customWidth="1"/>
    <col min="6670" max="6672" width="9.140625" style="290" customWidth="1"/>
    <col min="6673" max="6673" width="14.85546875" style="290" customWidth="1"/>
    <col min="6674" max="6674" width="13.85546875" style="290" customWidth="1"/>
    <col min="6675" max="6896" width="9.140625" style="290" customWidth="1"/>
    <col min="6897" max="6897" width="9" style="290"/>
    <col min="6898" max="6898" width="6.5703125" style="290" customWidth="1"/>
    <col min="6899" max="6899" width="79.5703125" style="290" customWidth="1"/>
    <col min="6900" max="6900" width="23.5703125" style="290" customWidth="1"/>
    <col min="6901" max="6901" width="27.85546875" style="290" customWidth="1"/>
    <col min="6902" max="6902" width="22.28515625" style="290" customWidth="1"/>
    <col min="6903" max="6903" width="23.5703125" style="290" customWidth="1"/>
    <col min="6904" max="6904" width="39" style="290" customWidth="1"/>
    <col min="6905" max="6905" width="36.42578125" style="290" customWidth="1"/>
    <col min="6906" max="6906" width="8" style="290" customWidth="1"/>
    <col min="6907" max="6907" width="15.5703125" style="290" customWidth="1"/>
    <col min="6908" max="6908" width="17.28515625" style="290" customWidth="1"/>
    <col min="6909" max="6909" width="18.85546875" style="290" customWidth="1"/>
    <col min="6910" max="6910" width="81" style="290" customWidth="1"/>
    <col min="6911" max="6911" width="14.85546875" style="290" customWidth="1"/>
    <col min="6912" max="6912" width="15.7109375" style="290" customWidth="1"/>
    <col min="6913" max="6913" width="17.5703125" style="290" customWidth="1"/>
    <col min="6914" max="6914" width="18.42578125" style="290" customWidth="1"/>
    <col min="6915" max="6915" width="16.5703125" style="290" customWidth="1"/>
    <col min="6916" max="6916" width="17.7109375" style="290" customWidth="1"/>
    <col min="6917" max="6917" width="17.85546875" style="290" customWidth="1"/>
    <col min="6918" max="6918" width="18.42578125" style="290" customWidth="1"/>
    <col min="6919" max="6919" width="15.42578125" style="290" customWidth="1"/>
    <col min="6920" max="6920" width="14.5703125" style="290" customWidth="1"/>
    <col min="6921" max="6921" width="15" style="290" customWidth="1"/>
    <col min="6922" max="6922" width="6.7109375" style="290" customWidth="1"/>
    <col min="6923" max="6923" width="14.28515625" style="290" customWidth="1"/>
    <col min="6924" max="6924" width="17.5703125" style="290" customWidth="1"/>
    <col min="6925" max="6925" width="27.7109375" style="290" customWidth="1"/>
    <col min="6926" max="6928" width="9.140625" style="290" customWidth="1"/>
    <col min="6929" max="6929" width="14.85546875" style="290" customWidth="1"/>
    <col min="6930" max="6930" width="13.85546875" style="290" customWidth="1"/>
    <col min="6931" max="7152" width="9.140625" style="290" customWidth="1"/>
    <col min="7153" max="7153" width="9" style="290"/>
    <col min="7154" max="7154" width="6.5703125" style="290" customWidth="1"/>
    <col min="7155" max="7155" width="79.5703125" style="290" customWidth="1"/>
    <col min="7156" max="7156" width="23.5703125" style="290" customWidth="1"/>
    <col min="7157" max="7157" width="27.85546875" style="290" customWidth="1"/>
    <col min="7158" max="7158" width="22.28515625" style="290" customWidth="1"/>
    <col min="7159" max="7159" width="23.5703125" style="290" customWidth="1"/>
    <col min="7160" max="7160" width="39" style="290" customWidth="1"/>
    <col min="7161" max="7161" width="36.42578125" style="290" customWidth="1"/>
    <col min="7162" max="7162" width="8" style="290" customWidth="1"/>
    <col min="7163" max="7163" width="15.5703125" style="290" customWidth="1"/>
    <col min="7164" max="7164" width="17.28515625" style="290" customWidth="1"/>
    <col min="7165" max="7165" width="18.85546875" style="290" customWidth="1"/>
    <col min="7166" max="7166" width="81" style="290" customWidth="1"/>
    <col min="7167" max="7167" width="14.85546875" style="290" customWidth="1"/>
    <col min="7168" max="7168" width="15.7109375" style="290" customWidth="1"/>
    <col min="7169" max="7169" width="17.5703125" style="290" customWidth="1"/>
    <col min="7170" max="7170" width="18.42578125" style="290" customWidth="1"/>
    <col min="7171" max="7171" width="16.5703125" style="290" customWidth="1"/>
    <col min="7172" max="7172" width="17.7109375" style="290" customWidth="1"/>
    <col min="7173" max="7173" width="17.85546875" style="290" customWidth="1"/>
    <col min="7174" max="7174" width="18.42578125" style="290" customWidth="1"/>
    <col min="7175" max="7175" width="15.42578125" style="290" customWidth="1"/>
    <col min="7176" max="7176" width="14.5703125" style="290" customWidth="1"/>
    <col min="7177" max="7177" width="15" style="290" customWidth="1"/>
    <col min="7178" max="7178" width="6.7109375" style="290" customWidth="1"/>
    <col min="7179" max="7179" width="14.28515625" style="290" customWidth="1"/>
    <col min="7180" max="7180" width="17.5703125" style="290" customWidth="1"/>
    <col min="7181" max="7181" width="27.7109375" style="290" customWidth="1"/>
    <col min="7182" max="7184" width="9.140625" style="290" customWidth="1"/>
    <col min="7185" max="7185" width="14.85546875" style="290" customWidth="1"/>
    <col min="7186" max="7186" width="13.85546875" style="290" customWidth="1"/>
    <col min="7187" max="7408" width="9.140625" style="290" customWidth="1"/>
    <col min="7409" max="7409" width="9" style="290"/>
    <col min="7410" max="7410" width="6.5703125" style="290" customWidth="1"/>
    <col min="7411" max="7411" width="79.5703125" style="290" customWidth="1"/>
    <col min="7412" max="7412" width="23.5703125" style="290" customWidth="1"/>
    <col min="7413" max="7413" width="27.85546875" style="290" customWidth="1"/>
    <col min="7414" max="7414" width="22.28515625" style="290" customWidth="1"/>
    <col min="7415" max="7415" width="23.5703125" style="290" customWidth="1"/>
    <col min="7416" max="7416" width="39" style="290" customWidth="1"/>
    <col min="7417" max="7417" width="36.42578125" style="290" customWidth="1"/>
    <col min="7418" max="7418" width="8" style="290" customWidth="1"/>
    <col min="7419" max="7419" width="15.5703125" style="290" customWidth="1"/>
    <col min="7420" max="7420" width="17.28515625" style="290" customWidth="1"/>
    <col min="7421" max="7421" width="18.85546875" style="290" customWidth="1"/>
    <col min="7422" max="7422" width="81" style="290" customWidth="1"/>
    <col min="7423" max="7423" width="14.85546875" style="290" customWidth="1"/>
    <col min="7424" max="7424" width="15.7109375" style="290" customWidth="1"/>
    <col min="7425" max="7425" width="17.5703125" style="290" customWidth="1"/>
    <col min="7426" max="7426" width="18.42578125" style="290" customWidth="1"/>
    <col min="7427" max="7427" width="16.5703125" style="290" customWidth="1"/>
    <col min="7428" max="7428" width="17.7109375" style="290" customWidth="1"/>
    <col min="7429" max="7429" width="17.85546875" style="290" customWidth="1"/>
    <col min="7430" max="7430" width="18.42578125" style="290" customWidth="1"/>
    <col min="7431" max="7431" width="15.42578125" style="290" customWidth="1"/>
    <col min="7432" max="7432" width="14.5703125" style="290" customWidth="1"/>
    <col min="7433" max="7433" width="15" style="290" customWidth="1"/>
    <col min="7434" max="7434" width="6.7109375" style="290" customWidth="1"/>
    <col min="7435" max="7435" width="14.28515625" style="290" customWidth="1"/>
    <col min="7436" max="7436" width="17.5703125" style="290" customWidth="1"/>
    <col min="7437" max="7437" width="27.7109375" style="290" customWidth="1"/>
    <col min="7438" max="7440" width="9.140625" style="290" customWidth="1"/>
    <col min="7441" max="7441" width="14.85546875" style="290" customWidth="1"/>
    <col min="7442" max="7442" width="13.85546875" style="290" customWidth="1"/>
    <col min="7443" max="7664" width="9.140625" style="290" customWidth="1"/>
    <col min="7665" max="7665" width="9" style="290"/>
    <col min="7666" max="7666" width="6.5703125" style="290" customWidth="1"/>
    <col min="7667" max="7667" width="79.5703125" style="290" customWidth="1"/>
    <col min="7668" max="7668" width="23.5703125" style="290" customWidth="1"/>
    <col min="7669" max="7669" width="27.85546875" style="290" customWidth="1"/>
    <col min="7670" max="7670" width="22.28515625" style="290" customWidth="1"/>
    <col min="7671" max="7671" width="23.5703125" style="290" customWidth="1"/>
    <col min="7672" max="7672" width="39" style="290" customWidth="1"/>
    <col min="7673" max="7673" width="36.42578125" style="290" customWidth="1"/>
    <col min="7674" max="7674" width="8" style="290" customWidth="1"/>
    <col min="7675" max="7675" width="15.5703125" style="290" customWidth="1"/>
    <col min="7676" max="7676" width="17.28515625" style="290" customWidth="1"/>
    <col min="7677" max="7677" width="18.85546875" style="290" customWidth="1"/>
    <col min="7678" max="7678" width="81" style="290" customWidth="1"/>
    <col min="7679" max="7679" width="14.85546875" style="290" customWidth="1"/>
    <col min="7680" max="7680" width="15.7109375" style="290" customWidth="1"/>
    <col min="7681" max="7681" width="17.5703125" style="290" customWidth="1"/>
    <col min="7682" max="7682" width="18.42578125" style="290" customWidth="1"/>
    <col min="7683" max="7683" width="16.5703125" style="290" customWidth="1"/>
    <col min="7684" max="7684" width="17.7109375" style="290" customWidth="1"/>
    <col min="7685" max="7685" width="17.85546875" style="290" customWidth="1"/>
    <col min="7686" max="7686" width="18.42578125" style="290" customWidth="1"/>
    <col min="7687" max="7687" width="15.42578125" style="290" customWidth="1"/>
    <col min="7688" max="7688" width="14.5703125" style="290" customWidth="1"/>
    <col min="7689" max="7689" width="15" style="290" customWidth="1"/>
    <col min="7690" max="7690" width="6.7109375" style="290" customWidth="1"/>
    <col min="7691" max="7691" width="14.28515625" style="290" customWidth="1"/>
    <col min="7692" max="7692" width="17.5703125" style="290" customWidth="1"/>
    <col min="7693" max="7693" width="27.7109375" style="290" customWidth="1"/>
    <col min="7694" max="7696" width="9.140625" style="290" customWidth="1"/>
    <col min="7697" max="7697" width="14.85546875" style="290" customWidth="1"/>
    <col min="7698" max="7698" width="13.85546875" style="290" customWidth="1"/>
    <col min="7699" max="7920" width="9.140625" style="290" customWidth="1"/>
    <col min="7921" max="7921" width="9" style="290"/>
    <col min="7922" max="7922" width="6.5703125" style="290" customWidth="1"/>
    <col min="7923" max="7923" width="79.5703125" style="290" customWidth="1"/>
    <col min="7924" max="7924" width="23.5703125" style="290" customWidth="1"/>
    <col min="7925" max="7925" width="27.85546875" style="290" customWidth="1"/>
    <col min="7926" max="7926" width="22.28515625" style="290" customWidth="1"/>
    <col min="7927" max="7927" width="23.5703125" style="290" customWidth="1"/>
    <col min="7928" max="7928" width="39" style="290" customWidth="1"/>
    <col min="7929" max="7929" width="36.42578125" style="290" customWidth="1"/>
    <col min="7930" max="7930" width="8" style="290" customWidth="1"/>
    <col min="7931" max="7931" width="15.5703125" style="290" customWidth="1"/>
    <col min="7932" max="7932" width="17.28515625" style="290" customWidth="1"/>
    <col min="7933" max="7933" width="18.85546875" style="290" customWidth="1"/>
    <col min="7934" max="7934" width="81" style="290" customWidth="1"/>
    <col min="7935" max="7935" width="14.85546875" style="290" customWidth="1"/>
    <col min="7936" max="7936" width="15.7109375" style="290" customWidth="1"/>
    <col min="7937" max="7937" width="17.5703125" style="290" customWidth="1"/>
    <col min="7938" max="7938" width="18.42578125" style="290" customWidth="1"/>
    <col min="7939" max="7939" width="16.5703125" style="290" customWidth="1"/>
    <col min="7940" max="7940" width="17.7109375" style="290" customWidth="1"/>
    <col min="7941" max="7941" width="17.85546875" style="290" customWidth="1"/>
    <col min="7942" max="7942" width="18.42578125" style="290" customWidth="1"/>
    <col min="7943" max="7943" width="15.42578125" style="290" customWidth="1"/>
    <col min="7944" max="7944" width="14.5703125" style="290" customWidth="1"/>
    <col min="7945" max="7945" width="15" style="290" customWidth="1"/>
    <col min="7946" max="7946" width="6.7109375" style="290" customWidth="1"/>
    <col min="7947" max="7947" width="14.28515625" style="290" customWidth="1"/>
    <col min="7948" max="7948" width="17.5703125" style="290" customWidth="1"/>
    <col min="7949" max="7949" width="27.7109375" style="290" customWidth="1"/>
    <col min="7950" max="7952" width="9.140625" style="290" customWidth="1"/>
    <col min="7953" max="7953" width="14.85546875" style="290" customWidth="1"/>
    <col min="7954" max="7954" width="13.85546875" style="290" customWidth="1"/>
    <col min="7955" max="8176" width="9.140625" style="290" customWidth="1"/>
    <col min="8177" max="8177" width="9" style="290"/>
    <col min="8178" max="8178" width="6.5703125" style="290" customWidth="1"/>
    <col min="8179" max="8179" width="79.5703125" style="290" customWidth="1"/>
    <col min="8180" max="8180" width="23.5703125" style="290" customWidth="1"/>
    <col min="8181" max="8181" width="27.85546875" style="290" customWidth="1"/>
    <col min="8182" max="8182" width="22.28515625" style="290" customWidth="1"/>
    <col min="8183" max="8183" width="23.5703125" style="290" customWidth="1"/>
    <col min="8184" max="8184" width="39" style="290" customWidth="1"/>
    <col min="8185" max="8185" width="36.42578125" style="290" customWidth="1"/>
    <col min="8186" max="8186" width="8" style="290" customWidth="1"/>
    <col min="8187" max="8187" width="15.5703125" style="290" customWidth="1"/>
    <col min="8188" max="8188" width="17.28515625" style="290" customWidth="1"/>
    <col min="8189" max="8189" width="18.85546875" style="290" customWidth="1"/>
    <col min="8190" max="8190" width="81" style="290" customWidth="1"/>
    <col min="8191" max="8191" width="14.85546875" style="290" customWidth="1"/>
    <col min="8192" max="8192" width="15.7109375" style="290" customWidth="1"/>
    <col min="8193" max="8193" width="17.5703125" style="290" customWidth="1"/>
    <col min="8194" max="8194" width="18.42578125" style="290" customWidth="1"/>
    <col min="8195" max="8195" width="16.5703125" style="290" customWidth="1"/>
    <col min="8196" max="8196" width="17.7109375" style="290" customWidth="1"/>
    <col min="8197" max="8197" width="17.85546875" style="290" customWidth="1"/>
    <col min="8198" max="8198" width="18.42578125" style="290" customWidth="1"/>
    <col min="8199" max="8199" width="15.42578125" style="290" customWidth="1"/>
    <col min="8200" max="8200" width="14.5703125" style="290" customWidth="1"/>
    <col min="8201" max="8201" width="15" style="290" customWidth="1"/>
    <col min="8202" max="8202" width="6.7109375" style="290" customWidth="1"/>
    <col min="8203" max="8203" width="14.28515625" style="290" customWidth="1"/>
    <col min="8204" max="8204" width="17.5703125" style="290" customWidth="1"/>
    <col min="8205" max="8205" width="27.7109375" style="290" customWidth="1"/>
    <col min="8206" max="8208" width="9.140625" style="290" customWidth="1"/>
    <col min="8209" max="8209" width="14.85546875" style="290" customWidth="1"/>
    <col min="8210" max="8210" width="13.85546875" style="290" customWidth="1"/>
    <col min="8211" max="8432" width="9.140625" style="290" customWidth="1"/>
    <col min="8433" max="8433" width="9" style="290"/>
    <col min="8434" max="8434" width="6.5703125" style="290" customWidth="1"/>
    <col min="8435" max="8435" width="79.5703125" style="290" customWidth="1"/>
    <col min="8436" max="8436" width="23.5703125" style="290" customWidth="1"/>
    <col min="8437" max="8437" width="27.85546875" style="290" customWidth="1"/>
    <col min="8438" max="8438" width="22.28515625" style="290" customWidth="1"/>
    <col min="8439" max="8439" width="23.5703125" style="290" customWidth="1"/>
    <col min="8440" max="8440" width="39" style="290" customWidth="1"/>
    <col min="8441" max="8441" width="36.42578125" style="290" customWidth="1"/>
    <col min="8442" max="8442" width="8" style="290" customWidth="1"/>
    <col min="8443" max="8443" width="15.5703125" style="290" customWidth="1"/>
    <col min="8444" max="8444" width="17.28515625" style="290" customWidth="1"/>
    <col min="8445" max="8445" width="18.85546875" style="290" customWidth="1"/>
    <col min="8446" max="8446" width="81" style="290" customWidth="1"/>
    <col min="8447" max="8447" width="14.85546875" style="290" customWidth="1"/>
    <col min="8448" max="8448" width="15.7109375" style="290" customWidth="1"/>
    <col min="8449" max="8449" width="17.5703125" style="290" customWidth="1"/>
    <col min="8450" max="8450" width="18.42578125" style="290" customWidth="1"/>
    <col min="8451" max="8451" width="16.5703125" style="290" customWidth="1"/>
    <col min="8452" max="8452" width="17.7109375" style="290" customWidth="1"/>
    <col min="8453" max="8453" width="17.85546875" style="290" customWidth="1"/>
    <col min="8454" max="8454" width="18.42578125" style="290" customWidth="1"/>
    <col min="8455" max="8455" width="15.42578125" style="290" customWidth="1"/>
    <col min="8456" max="8456" width="14.5703125" style="290" customWidth="1"/>
    <col min="8457" max="8457" width="15" style="290" customWidth="1"/>
    <col min="8458" max="8458" width="6.7109375" style="290" customWidth="1"/>
    <col min="8459" max="8459" width="14.28515625" style="290" customWidth="1"/>
    <col min="8460" max="8460" width="17.5703125" style="290" customWidth="1"/>
    <col min="8461" max="8461" width="27.7109375" style="290" customWidth="1"/>
    <col min="8462" max="8464" width="9.140625" style="290" customWidth="1"/>
    <col min="8465" max="8465" width="14.85546875" style="290" customWidth="1"/>
    <col min="8466" max="8466" width="13.85546875" style="290" customWidth="1"/>
    <col min="8467" max="8688" width="9.140625" style="290" customWidth="1"/>
    <col min="8689" max="8689" width="9" style="290"/>
    <col min="8690" max="8690" width="6.5703125" style="290" customWidth="1"/>
    <col min="8691" max="8691" width="79.5703125" style="290" customWidth="1"/>
    <col min="8692" max="8692" width="23.5703125" style="290" customWidth="1"/>
    <col min="8693" max="8693" width="27.85546875" style="290" customWidth="1"/>
    <col min="8694" max="8694" width="22.28515625" style="290" customWidth="1"/>
    <col min="8695" max="8695" width="23.5703125" style="290" customWidth="1"/>
    <col min="8696" max="8696" width="39" style="290" customWidth="1"/>
    <col min="8697" max="8697" width="36.42578125" style="290" customWidth="1"/>
    <col min="8698" max="8698" width="8" style="290" customWidth="1"/>
    <col min="8699" max="8699" width="15.5703125" style="290" customWidth="1"/>
    <col min="8700" max="8700" width="17.28515625" style="290" customWidth="1"/>
    <col min="8701" max="8701" width="18.85546875" style="290" customWidth="1"/>
    <col min="8702" max="8702" width="81" style="290" customWidth="1"/>
    <col min="8703" max="8703" width="14.85546875" style="290" customWidth="1"/>
    <col min="8704" max="8704" width="15.7109375" style="290" customWidth="1"/>
    <col min="8705" max="8705" width="17.5703125" style="290" customWidth="1"/>
    <col min="8706" max="8706" width="18.42578125" style="290" customWidth="1"/>
    <col min="8707" max="8707" width="16.5703125" style="290" customWidth="1"/>
    <col min="8708" max="8708" width="17.7109375" style="290" customWidth="1"/>
    <col min="8709" max="8709" width="17.85546875" style="290" customWidth="1"/>
    <col min="8710" max="8710" width="18.42578125" style="290" customWidth="1"/>
    <col min="8711" max="8711" width="15.42578125" style="290" customWidth="1"/>
    <col min="8712" max="8712" width="14.5703125" style="290" customWidth="1"/>
    <col min="8713" max="8713" width="15" style="290" customWidth="1"/>
    <col min="8714" max="8714" width="6.7109375" style="290" customWidth="1"/>
    <col min="8715" max="8715" width="14.28515625" style="290" customWidth="1"/>
    <col min="8716" max="8716" width="17.5703125" style="290" customWidth="1"/>
    <col min="8717" max="8717" width="27.7109375" style="290" customWidth="1"/>
    <col min="8718" max="8720" width="9.140625" style="290" customWidth="1"/>
    <col min="8721" max="8721" width="14.85546875" style="290" customWidth="1"/>
    <col min="8722" max="8722" width="13.85546875" style="290" customWidth="1"/>
    <col min="8723" max="8944" width="9.140625" style="290" customWidth="1"/>
    <col min="8945" max="8945" width="9" style="290"/>
    <col min="8946" max="8946" width="6.5703125" style="290" customWidth="1"/>
    <col min="8947" max="8947" width="79.5703125" style="290" customWidth="1"/>
    <col min="8948" max="8948" width="23.5703125" style="290" customWidth="1"/>
    <col min="8949" max="8949" width="27.85546875" style="290" customWidth="1"/>
    <col min="8950" max="8950" width="22.28515625" style="290" customWidth="1"/>
    <col min="8951" max="8951" width="23.5703125" style="290" customWidth="1"/>
    <col min="8952" max="8952" width="39" style="290" customWidth="1"/>
    <col min="8953" max="8953" width="36.42578125" style="290" customWidth="1"/>
    <col min="8954" max="8954" width="8" style="290" customWidth="1"/>
    <col min="8955" max="8955" width="15.5703125" style="290" customWidth="1"/>
    <col min="8956" max="8956" width="17.28515625" style="290" customWidth="1"/>
    <col min="8957" max="8957" width="18.85546875" style="290" customWidth="1"/>
    <col min="8958" max="8958" width="81" style="290" customWidth="1"/>
    <col min="8959" max="8959" width="14.85546875" style="290" customWidth="1"/>
    <col min="8960" max="8960" width="15.7109375" style="290" customWidth="1"/>
    <col min="8961" max="8961" width="17.5703125" style="290" customWidth="1"/>
    <col min="8962" max="8962" width="18.42578125" style="290" customWidth="1"/>
    <col min="8963" max="8963" width="16.5703125" style="290" customWidth="1"/>
    <col min="8964" max="8964" width="17.7109375" style="290" customWidth="1"/>
    <col min="8965" max="8965" width="17.85546875" style="290" customWidth="1"/>
    <col min="8966" max="8966" width="18.42578125" style="290" customWidth="1"/>
    <col min="8967" max="8967" width="15.42578125" style="290" customWidth="1"/>
    <col min="8968" max="8968" width="14.5703125" style="290" customWidth="1"/>
    <col min="8969" max="8969" width="15" style="290" customWidth="1"/>
    <col min="8970" max="8970" width="6.7109375" style="290" customWidth="1"/>
    <col min="8971" max="8971" width="14.28515625" style="290" customWidth="1"/>
    <col min="8972" max="8972" width="17.5703125" style="290" customWidth="1"/>
    <col min="8973" max="8973" width="27.7109375" style="290" customWidth="1"/>
    <col min="8974" max="8976" width="9.140625" style="290" customWidth="1"/>
    <col min="8977" max="8977" width="14.85546875" style="290" customWidth="1"/>
    <col min="8978" max="8978" width="13.85546875" style="290" customWidth="1"/>
    <col min="8979" max="9200" width="9.140625" style="290" customWidth="1"/>
    <col min="9201" max="9201" width="9" style="290"/>
    <col min="9202" max="9202" width="6.5703125" style="290" customWidth="1"/>
    <col min="9203" max="9203" width="79.5703125" style="290" customWidth="1"/>
    <col min="9204" max="9204" width="23.5703125" style="290" customWidth="1"/>
    <col min="9205" max="9205" width="27.85546875" style="290" customWidth="1"/>
    <col min="9206" max="9206" width="22.28515625" style="290" customWidth="1"/>
    <col min="9207" max="9207" width="23.5703125" style="290" customWidth="1"/>
    <col min="9208" max="9208" width="39" style="290" customWidth="1"/>
    <col min="9209" max="9209" width="36.42578125" style="290" customWidth="1"/>
    <col min="9210" max="9210" width="8" style="290" customWidth="1"/>
    <col min="9211" max="9211" width="15.5703125" style="290" customWidth="1"/>
    <col min="9212" max="9212" width="17.28515625" style="290" customWidth="1"/>
    <col min="9213" max="9213" width="18.85546875" style="290" customWidth="1"/>
    <col min="9214" max="9214" width="81" style="290" customWidth="1"/>
    <col min="9215" max="9215" width="14.85546875" style="290" customWidth="1"/>
    <col min="9216" max="9216" width="15.7109375" style="290" customWidth="1"/>
    <col min="9217" max="9217" width="17.5703125" style="290" customWidth="1"/>
    <col min="9218" max="9218" width="18.42578125" style="290" customWidth="1"/>
    <col min="9219" max="9219" width="16.5703125" style="290" customWidth="1"/>
    <col min="9220" max="9220" width="17.7109375" style="290" customWidth="1"/>
    <col min="9221" max="9221" width="17.85546875" style="290" customWidth="1"/>
    <col min="9222" max="9222" width="18.42578125" style="290" customWidth="1"/>
    <col min="9223" max="9223" width="15.42578125" style="290" customWidth="1"/>
    <col min="9224" max="9224" width="14.5703125" style="290" customWidth="1"/>
    <col min="9225" max="9225" width="15" style="290" customWidth="1"/>
    <col min="9226" max="9226" width="6.7109375" style="290" customWidth="1"/>
    <col min="9227" max="9227" width="14.28515625" style="290" customWidth="1"/>
    <col min="9228" max="9228" width="17.5703125" style="290" customWidth="1"/>
    <col min="9229" max="9229" width="27.7109375" style="290" customWidth="1"/>
    <col min="9230" max="9232" width="9.140625" style="290" customWidth="1"/>
    <col min="9233" max="9233" width="14.85546875" style="290" customWidth="1"/>
    <col min="9234" max="9234" width="13.85546875" style="290" customWidth="1"/>
    <col min="9235" max="9456" width="9.140625" style="290" customWidth="1"/>
    <col min="9457" max="9457" width="9" style="290"/>
    <col min="9458" max="9458" width="6.5703125" style="290" customWidth="1"/>
    <col min="9459" max="9459" width="79.5703125" style="290" customWidth="1"/>
    <col min="9460" max="9460" width="23.5703125" style="290" customWidth="1"/>
    <col min="9461" max="9461" width="27.85546875" style="290" customWidth="1"/>
    <col min="9462" max="9462" width="22.28515625" style="290" customWidth="1"/>
    <col min="9463" max="9463" width="23.5703125" style="290" customWidth="1"/>
    <col min="9464" max="9464" width="39" style="290" customWidth="1"/>
    <col min="9465" max="9465" width="36.42578125" style="290" customWidth="1"/>
    <col min="9466" max="9466" width="8" style="290" customWidth="1"/>
    <col min="9467" max="9467" width="15.5703125" style="290" customWidth="1"/>
    <col min="9468" max="9468" width="17.28515625" style="290" customWidth="1"/>
    <col min="9469" max="9469" width="18.85546875" style="290" customWidth="1"/>
    <col min="9470" max="9470" width="81" style="290" customWidth="1"/>
    <col min="9471" max="9471" width="14.85546875" style="290" customWidth="1"/>
    <col min="9472" max="9472" width="15.7109375" style="290" customWidth="1"/>
    <col min="9473" max="9473" width="17.5703125" style="290" customWidth="1"/>
    <col min="9474" max="9474" width="18.42578125" style="290" customWidth="1"/>
    <col min="9475" max="9475" width="16.5703125" style="290" customWidth="1"/>
    <col min="9476" max="9476" width="17.7109375" style="290" customWidth="1"/>
    <col min="9477" max="9477" width="17.85546875" style="290" customWidth="1"/>
    <col min="9478" max="9478" width="18.42578125" style="290" customWidth="1"/>
    <col min="9479" max="9479" width="15.42578125" style="290" customWidth="1"/>
    <col min="9480" max="9480" width="14.5703125" style="290" customWidth="1"/>
    <col min="9481" max="9481" width="15" style="290" customWidth="1"/>
    <col min="9482" max="9482" width="6.7109375" style="290" customWidth="1"/>
    <col min="9483" max="9483" width="14.28515625" style="290" customWidth="1"/>
    <col min="9484" max="9484" width="17.5703125" style="290" customWidth="1"/>
    <col min="9485" max="9485" width="27.7109375" style="290" customWidth="1"/>
    <col min="9486" max="9488" width="9.140625" style="290" customWidth="1"/>
    <col min="9489" max="9489" width="14.85546875" style="290" customWidth="1"/>
    <col min="9490" max="9490" width="13.85546875" style="290" customWidth="1"/>
    <col min="9491" max="9712" width="9.140625" style="290" customWidth="1"/>
    <col min="9713" max="9713" width="9" style="290"/>
    <col min="9714" max="9714" width="6.5703125" style="290" customWidth="1"/>
    <col min="9715" max="9715" width="79.5703125" style="290" customWidth="1"/>
    <col min="9716" max="9716" width="23.5703125" style="290" customWidth="1"/>
    <col min="9717" max="9717" width="27.85546875" style="290" customWidth="1"/>
    <col min="9718" max="9718" width="22.28515625" style="290" customWidth="1"/>
    <col min="9719" max="9719" width="23.5703125" style="290" customWidth="1"/>
    <col min="9720" max="9720" width="39" style="290" customWidth="1"/>
    <col min="9721" max="9721" width="36.42578125" style="290" customWidth="1"/>
    <col min="9722" max="9722" width="8" style="290" customWidth="1"/>
    <col min="9723" max="9723" width="15.5703125" style="290" customWidth="1"/>
    <col min="9724" max="9724" width="17.28515625" style="290" customWidth="1"/>
    <col min="9725" max="9725" width="18.85546875" style="290" customWidth="1"/>
    <col min="9726" max="9726" width="81" style="290" customWidth="1"/>
    <col min="9727" max="9727" width="14.85546875" style="290" customWidth="1"/>
    <col min="9728" max="9728" width="15.7109375" style="290" customWidth="1"/>
    <col min="9729" max="9729" width="17.5703125" style="290" customWidth="1"/>
    <col min="9730" max="9730" width="18.42578125" style="290" customWidth="1"/>
    <col min="9731" max="9731" width="16.5703125" style="290" customWidth="1"/>
    <col min="9732" max="9732" width="17.7109375" style="290" customWidth="1"/>
    <col min="9733" max="9733" width="17.85546875" style="290" customWidth="1"/>
    <col min="9734" max="9734" width="18.42578125" style="290" customWidth="1"/>
    <col min="9735" max="9735" width="15.42578125" style="290" customWidth="1"/>
    <col min="9736" max="9736" width="14.5703125" style="290" customWidth="1"/>
    <col min="9737" max="9737" width="15" style="290" customWidth="1"/>
    <col min="9738" max="9738" width="6.7109375" style="290" customWidth="1"/>
    <col min="9739" max="9739" width="14.28515625" style="290" customWidth="1"/>
    <col min="9740" max="9740" width="17.5703125" style="290" customWidth="1"/>
    <col min="9741" max="9741" width="27.7109375" style="290" customWidth="1"/>
    <col min="9742" max="9744" width="9.140625" style="290" customWidth="1"/>
    <col min="9745" max="9745" width="14.85546875" style="290" customWidth="1"/>
    <col min="9746" max="9746" width="13.85546875" style="290" customWidth="1"/>
    <col min="9747" max="9968" width="9.140625" style="290" customWidth="1"/>
    <col min="9969" max="9969" width="9" style="290"/>
    <col min="9970" max="9970" width="6.5703125" style="290" customWidth="1"/>
    <col min="9971" max="9971" width="79.5703125" style="290" customWidth="1"/>
    <col min="9972" max="9972" width="23.5703125" style="290" customWidth="1"/>
    <col min="9973" max="9973" width="27.85546875" style="290" customWidth="1"/>
    <col min="9974" max="9974" width="22.28515625" style="290" customWidth="1"/>
    <col min="9975" max="9975" width="23.5703125" style="290" customWidth="1"/>
    <col min="9976" max="9976" width="39" style="290" customWidth="1"/>
    <col min="9977" max="9977" width="36.42578125" style="290" customWidth="1"/>
    <col min="9978" max="9978" width="8" style="290" customWidth="1"/>
    <col min="9979" max="9979" width="15.5703125" style="290" customWidth="1"/>
    <col min="9980" max="9980" width="17.28515625" style="290" customWidth="1"/>
    <col min="9981" max="9981" width="18.85546875" style="290" customWidth="1"/>
    <col min="9982" max="9982" width="81" style="290" customWidth="1"/>
    <col min="9983" max="9983" width="14.85546875" style="290" customWidth="1"/>
    <col min="9984" max="9984" width="15.7109375" style="290" customWidth="1"/>
    <col min="9985" max="9985" width="17.5703125" style="290" customWidth="1"/>
    <col min="9986" max="9986" width="18.42578125" style="290" customWidth="1"/>
    <col min="9987" max="9987" width="16.5703125" style="290" customWidth="1"/>
    <col min="9988" max="9988" width="17.7109375" style="290" customWidth="1"/>
    <col min="9989" max="9989" width="17.85546875" style="290" customWidth="1"/>
    <col min="9990" max="9990" width="18.42578125" style="290" customWidth="1"/>
    <col min="9991" max="9991" width="15.42578125" style="290" customWidth="1"/>
    <col min="9992" max="9992" width="14.5703125" style="290" customWidth="1"/>
    <col min="9993" max="9993" width="15" style="290" customWidth="1"/>
    <col min="9994" max="9994" width="6.7109375" style="290" customWidth="1"/>
    <col min="9995" max="9995" width="14.28515625" style="290" customWidth="1"/>
    <col min="9996" max="9996" width="17.5703125" style="290" customWidth="1"/>
    <col min="9997" max="9997" width="27.7109375" style="290" customWidth="1"/>
    <col min="9998" max="10000" width="9.140625" style="290" customWidth="1"/>
    <col min="10001" max="10001" width="14.85546875" style="290" customWidth="1"/>
    <col min="10002" max="10002" width="13.85546875" style="290" customWidth="1"/>
    <col min="10003" max="10224" width="9.140625" style="290" customWidth="1"/>
    <col min="10225" max="10225" width="9" style="290"/>
    <col min="10226" max="10226" width="6.5703125" style="290" customWidth="1"/>
    <col min="10227" max="10227" width="79.5703125" style="290" customWidth="1"/>
    <col min="10228" max="10228" width="23.5703125" style="290" customWidth="1"/>
    <col min="10229" max="10229" width="27.85546875" style="290" customWidth="1"/>
    <col min="10230" max="10230" width="22.28515625" style="290" customWidth="1"/>
    <col min="10231" max="10231" width="23.5703125" style="290" customWidth="1"/>
    <col min="10232" max="10232" width="39" style="290" customWidth="1"/>
    <col min="10233" max="10233" width="36.42578125" style="290" customWidth="1"/>
    <col min="10234" max="10234" width="8" style="290" customWidth="1"/>
    <col min="10235" max="10235" width="15.5703125" style="290" customWidth="1"/>
    <col min="10236" max="10236" width="17.28515625" style="290" customWidth="1"/>
    <col min="10237" max="10237" width="18.85546875" style="290" customWidth="1"/>
    <col min="10238" max="10238" width="81" style="290" customWidth="1"/>
    <col min="10239" max="10239" width="14.85546875" style="290" customWidth="1"/>
    <col min="10240" max="10240" width="15.7109375" style="290" customWidth="1"/>
    <col min="10241" max="10241" width="17.5703125" style="290" customWidth="1"/>
    <col min="10242" max="10242" width="18.42578125" style="290" customWidth="1"/>
    <col min="10243" max="10243" width="16.5703125" style="290" customWidth="1"/>
    <col min="10244" max="10244" width="17.7109375" style="290" customWidth="1"/>
    <col min="10245" max="10245" width="17.85546875" style="290" customWidth="1"/>
    <col min="10246" max="10246" width="18.42578125" style="290" customWidth="1"/>
    <col min="10247" max="10247" width="15.42578125" style="290" customWidth="1"/>
    <col min="10248" max="10248" width="14.5703125" style="290" customWidth="1"/>
    <col min="10249" max="10249" width="15" style="290" customWidth="1"/>
    <col min="10250" max="10250" width="6.7109375" style="290" customWidth="1"/>
    <col min="10251" max="10251" width="14.28515625" style="290" customWidth="1"/>
    <col min="10252" max="10252" width="17.5703125" style="290" customWidth="1"/>
    <col min="10253" max="10253" width="27.7109375" style="290" customWidth="1"/>
    <col min="10254" max="10256" width="9.140625" style="290" customWidth="1"/>
    <col min="10257" max="10257" width="14.85546875" style="290" customWidth="1"/>
    <col min="10258" max="10258" width="13.85546875" style="290" customWidth="1"/>
    <col min="10259" max="10480" width="9.140625" style="290" customWidth="1"/>
    <col min="10481" max="10481" width="9" style="290"/>
    <col min="10482" max="10482" width="6.5703125" style="290" customWidth="1"/>
    <col min="10483" max="10483" width="79.5703125" style="290" customWidth="1"/>
    <col min="10484" max="10484" width="23.5703125" style="290" customWidth="1"/>
    <col min="10485" max="10485" width="27.85546875" style="290" customWidth="1"/>
    <col min="10486" max="10486" width="22.28515625" style="290" customWidth="1"/>
    <col min="10487" max="10487" width="23.5703125" style="290" customWidth="1"/>
    <col min="10488" max="10488" width="39" style="290" customWidth="1"/>
    <col min="10489" max="10489" width="36.42578125" style="290" customWidth="1"/>
    <col min="10490" max="10490" width="8" style="290" customWidth="1"/>
    <col min="10491" max="10491" width="15.5703125" style="290" customWidth="1"/>
    <col min="10492" max="10492" width="17.28515625" style="290" customWidth="1"/>
    <col min="10493" max="10493" width="18.85546875" style="290" customWidth="1"/>
    <col min="10494" max="10494" width="81" style="290" customWidth="1"/>
    <col min="10495" max="10495" width="14.85546875" style="290" customWidth="1"/>
    <col min="10496" max="10496" width="15.7109375" style="290" customWidth="1"/>
    <col min="10497" max="10497" width="17.5703125" style="290" customWidth="1"/>
    <col min="10498" max="10498" width="18.42578125" style="290" customWidth="1"/>
    <col min="10499" max="10499" width="16.5703125" style="290" customWidth="1"/>
    <col min="10500" max="10500" width="17.7109375" style="290" customWidth="1"/>
    <col min="10501" max="10501" width="17.85546875" style="290" customWidth="1"/>
    <col min="10502" max="10502" width="18.42578125" style="290" customWidth="1"/>
    <col min="10503" max="10503" width="15.42578125" style="290" customWidth="1"/>
    <col min="10504" max="10504" width="14.5703125" style="290" customWidth="1"/>
    <col min="10505" max="10505" width="15" style="290" customWidth="1"/>
    <col min="10506" max="10506" width="6.7109375" style="290" customWidth="1"/>
    <col min="10507" max="10507" width="14.28515625" style="290" customWidth="1"/>
    <col min="10508" max="10508" width="17.5703125" style="290" customWidth="1"/>
    <col min="10509" max="10509" width="27.7109375" style="290" customWidth="1"/>
    <col min="10510" max="10512" width="9.140625" style="290" customWidth="1"/>
    <col min="10513" max="10513" width="14.85546875" style="290" customWidth="1"/>
    <col min="10514" max="10514" width="13.85546875" style="290" customWidth="1"/>
    <col min="10515" max="10736" width="9.140625" style="290" customWidth="1"/>
    <col min="10737" max="10737" width="9" style="290"/>
    <col min="10738" max="10738" width="6.5703125" style="290" customWidth="1"/>
    <col min="10739" max="10739" width="79.5703125" style="290" customWidth="1"/>
    <col min="10740" max="10740" width="23.5703125" style="290" customWidth="1"/>
    <col min="10741" max="10741" width="27.85546875" style="290" customWidth="1"/>
    <col min="10742" max="10742" width="22.28515625" style="290" customWidth="1"/>
    <col min="10743" max="10743" width="23.5703125" style="290" customWidth="1"/>
    <col min="10744" max="10744" width="39" style="290" customWidth="1"/>
    <col min="10745" max="10745" width="36.42578125" style="290" customWidth="1"/>
    <col min="10746" max="10746" width="8" style="290" customWidth="1"/>
    <col min="10747" max="10747" width="15.5703125" style="290" customWidth="1"/>
    <col min="10748" max="10748" width="17.28515625" style="290" customWidth="1"/>
    <col min="10749" max="10749" width="18.85546875" style="290" customWidth="1"/>
    <col min="10750" max="10750" width="81" style="290" customWidth="1"/>
    <col min="10751" max="10751" width="14.85546875" style="290" customWidth="1"/>
    <col min="10752" max="10752" width="15.7109375" style="290" customWidth="1"/>
    <col min="10753" max="10753" width="17.5703125" style="290" customWidth="1"/>
    <col min="10754" max="10754" width="18.42578125" style="290" customWidth="1"/>
    <col min="10755" max="10755" width="16.5703125" style="290" customWidth="1"/>
    <col min="10756" max="10756" width="17.7109375" style="290" customWidth="1"/>
    <col min="10757" max="10757" width="17.85546875" style="290" customWidth="1"/>
    <col min="10758" max="10758" width="18.42578125" style="290" customWidth="1"/>
    <col min="10759" max="10759" width="15.42578125" style="290" customWidth="1"/>
    <col min="10760" max="10760" width="14.5703125" style="290" customWidth="1"/>
    <col min="10761" max="10761" width="15" style="290" customWidth="1"/>
    <col min="10762" max="10762" width="6.7109375" style="290" customWidth="1"/>
    <col min="10763" max="10763" width="14.28515625" style="290" customWidth="1"/>
    <col min="10764" max="10764" width="17.5703125" style="290" customWidth="1"/>
    <col min="10765" max="10765" width="27.7109375" style="290" customWidth="1"/>
    <col min="10766" max="10768" width="9.140625" style="290" customWidth="1"/>
    <col min="10769" max="10769" width="14.85546875" style="290" customWidth="1"/>
    <col min="10770" max="10770" width="13.85546875" style="290" customWidth="1"/>
    <col min="10771" max="10992" width="9.140625" style="290" customWidth="1"/>
    <col min="10993" max="10993" width="9" style="290"/>
    <col min="10994" max="10994" width="6.5703125" style="290" customWidth="1"/>
    <col min="10995" max="10995" width="79.5703125" style="290" customWidth="1"/>
    <col min="10996" max="10996" width="23.5703125" style="290" customWidth="1"/>
    <col min="10997" max="10997" width="27.85546875" style="290" customWidth="1"/>
    <col min="10998" max="10998" width="22.28515625" style="290" customWidth="1"/>
    <col min="10999" max="10999" width="23.5703125" style="290" customWidth="1"/>
    <col min="11000" max="11000" width="39" style="290" customWidth="1"/>
    <col min="11001" max="11001" width="36.42578125" style="290" customWidth="1"/>
    <col min="11002" max="11002" width="8" style="290" customWidth="1"/>
    <col min="11003" max="11003" width="15.5703125" style="290" customWidth="1"/>
    <col min="11004" max="11004" width="17.28515625" style="290" customWidth="1"/>
    <col min="11005" max="11005" width="18.85546875" style="290" customWidth="1"/>
    <col min="11006" max="11006" width="81" style="290" customWidth="1"/>
    <col min="11007" max="11007" width="14.85546875" style="290" customWidth="1"/>
    <col min="11008" max="11008" width="15.7109375" style="290" customWidth="1"/>
    <col min="11009" max="11009" width="17.5703125" style="290" customWidth="1"/>
    <col min="11010" max="11010" width="18.42578125" style="290" customWidth="1"/>
    <col min="11011" max="11011" width="16.5703125" style="290" customWidth="1"/>
    <col min="11012" max="11012" width="17.7109375" style="290" customWidth="1"/>
    <col min="11013" max="11013" width="17.85546875" style="290" customWidth="1"/>
    <col min="11014" max="11014" width="18.42578125" style="290" customWidth="1"/>
    <col min="11015" max="11015" width="15.42578125" style="290" customWidth="1"/>
    <col min="11016" max="11016" width="14.5703125" style="290" customWidth="1"/>
    <col min="11017" max="11017" width="15" style="290" customWidth="1"/>
    <col min="11018" max="11018" width="6.7109375" style="290" customWidth="1"/>
    <col min="11019" max="11019" width="14.28515625" style="290" customWidth="1"/>
    <col min="11020" max="11020" width="17.5703125" style="290" customWidth="1"/>
    <col min="11021" max="11021" width="27.7109375" style="290" customWidth="1"/>
    <col min="11022" max="11024" width="9.140625" style="290" customWidth="1"/>
    <col min="11025" max="11025" width="14.85546875" style="290" customWidth="1"/>
    <col min="11026" max="11026" width="13.85546875" style="290" customWidth="1"/>
    <col min="11027" max="11248" width="9.140625" style="290" customWidth="1"/>
    <col min="11249" max="11249" width="9" style="290"/>
    <col min="11250" max="11250" width="6.5703125" style="290" customWidth="1"/>
    <col min="11251" max="11251" width="79.5703125" style="290" customWidth="1"/>
    <col min="11252" max="11252" width="23.5703125" style="290" customWidth="1"/>
    <col min="11253" max="11253" width="27.85546875" style="290" customWidth="1"/>
    <col min="11254" max="11254" width="22.28515625" style="290" customWidth="1"/>
    <col min="11255" max="11255" width="23.5703125" style="290" customWidth="1"/>
    <col min="11256" max="11256" width="39" style="290" customWidth="1"/>
    <col min="11257" max="11257" width="36.42578125" style="290" customWidth="1"/>
    <col min="11258" max="11258" width="8" style="290" customWidth="1"/>
    <col min="11259" max="11259" width="15.5703125" style="290" customWidth="1"/>
    <col min="11260" max="11260" width="17.28515625" style="290" customWidth="1"/>
    <col min="11261" max="11261" width="18.85546875" style="290" customWidth="1"/>
    <col min="11262" max="11262" width="81" style="290" customWidth="1"/>
    <col min="11263" max="11263" width="14.85546875" style="290" customWidth="1"/>
    <col min="11264" max="11264" width="15.7109375" style="290" customWidth="1"/>
    <col min="11265" max="11265" width="17.5703125" style="290" customWidth="1"/>
    <col min="11266" max="11266" width="18.42578125" style="290" customWidth="1"/>
    <col min="11267" max="11267" width="16.5703125" style="290" customWidth="1"/>
    <col min="11268" max="11268" width="17.7109375" style="290" customWidth="1"/>
    <col min="11269" max="11269" width="17.85546875" style="290" customWidth="1"/>
    <col min="11270" max="11270" width="18.42578125" style="290" customWidth="1"/>
    <col min="11271" max="11271" width="15.42578125" style="290" customWidth="1"/>
    <col min="11272" max="11272" width="14.5703125" style="290" customWidth="1"/>
    <col min="11273" max="11273" width="15" style="290" customWidth="1"/>
    <col min="11274" max="11274" width="6.7109375" style="290" customWidth="1"/>
    <col min="11275" max="11275" width="14.28515625" style="290" customWidth="1"/>
    <col min="11276" max="11276" width="17.5703125" style="290" customWidth="1"/>
    <col min="11277" max="11277" width="27.7109375" style="290" customWidth="1"/>
    <col min="11278" max="11280" width="9.140625" style="290" customWidth="1"/>
    <col min="11281" max="11281" width="14.85546875" style="290" customWidth="1"/>
    <col min="11282" max="11282" width="13.85546875" style="290" customWidth="1"/>
    <col min="11283" max="11504" width="9.140625" style="290" customWidth="1"/>
    <col min="11505" max="11505" width="9" style="290"/>
    <col min="11506" max="11506" width="6.5703125" style="290" customWidth="1"/>
    <col min="11507" max="11507" width="79.5703125" style="290" customWidth="1"/>
    <col min="11508" max="11508" width="23.5703125" style="290" customWidth="1"/>
    <col min="11509" max="11509" width="27.85546875" style="290" customWidth="1"/>
    <col min="11510" max="11510" width="22.28515625" style="290" customWidth="1"/>
    <col min="11511" max="11511" width="23.5703125" style="290" customWidth="1"/>
    <col min="11512" max="11512" width="39" style="290" customWidth="1"/>
    <col min="11513" max="11513" width="36.42578125" style="290" customWidth="1"/>
    <col min="11514" max="11514" width="8" style="290" customWidth="1"/>
    <col min="11515" max="11515" width="15.5703125" style="290" customWidth="1"/>
    <col min="11516" max="11516" width="17.28515625" style="290" customWidth="1"/>
    <col min="11517" max="11517" width="18.85546875" style="290" customWidth="1"/>
    <col min="11518" max="11518" width="81" style="290" customWidth="1"/>
    <col min="11519" max="11519" width="14.85546875" style="290" customWidth="1"/>
    <col min="11520" max="11520" width="15.7109375" style="290" customWidth="1"/>
    <col min="11521" max="11521" width="17.5703125" style="290" customWidth="1"/>
    <col min="11522" max="11522" width="18.42578125" style="290" customWidth="1"/>
    <col min="11523" max="11523" width="16.5703125" style="290" customWidth="1"/>
    <col min="11524" max="11524" width="17.7109375" style="290" customWidth="1"/>
    <col min="11525" max="11525" width="17.85546875" style="290" customWidth="1"/>
    <col min="11526" max="11526" width="18.42578125" style="290" customWidth="1"/>
    <col min="11527" max="11527" width="15.42578125" style="290" customWidth="1"/>
    <col min="11528" max="11528" width="14.5703125" style="290" customWidth="1"/>
    <col min="11529" max="11529" width="15" style="290" customWidth="1"/>
    <col min="11530" max="11530" width="6.7109375" style="290" customWidth="1"/>
    <col min="11531" max="11531" width="14.28515625" style="290" customWidth="1"/>
    <col min="11532" max="11532" width="17.5703125" style="290" customWidth="1"/>
    <col min="11533" max="11533" width="27.7109375" style="290" customWidth="1"/>
    <col min="11534" max="11536" width="9.140625" style="290" customWidth="1"/>
    <col min="11537" max="11537" width="14.85546875" style="290" customWidth="1"/>
    <col min="11538" max="11538" width="13.85546875" style="290" customWidth="1"/>
    <col min="11539" max="11760" width="9.140625" style="290" customWidth="1"/>
    <col min="11761" max="11761" width="9" style="290"/>
    <col min="11762" max="11762" width="6.5703125" style="290" customWidth="1"/>
    <col min="11763" max="11763" width="79.5703125" style="290" customWidth="1"/>
    <col min="11764" max="11764" width="23.5703125" style="290" customWidth="1"/>
    <col min="11765" max="11765" width="27.85546875" style="290" customWidth="1"/>
    <col min="11766" max="11766" width="22.28515625" style="290" customWidth="1"/>
    <col min="11767" max="11767" width="23.5703125" style="290" customWidth="1"/>
    <col min="11768" max="11768" width="39" style="290" customWidth="1"/>
    <col min="11769" max="11769" width="36.42578125" style="290" customWidth="1"/>
    <col min="11770" max="11770" width="8" style="290" customWidth="1"/>
    <col min="11771" max="11771" width="15.5703125" style="290" customWidth="1"/>
    <col min="11772" max="11772" width="17.28515625" style="290" customWidth="1"/>
    <col min="11773" max="11773" width="18.85546875" style="290" customWidth="1"/>
    <col min="11774" max="11774" width="81" style="290" customWidth="1"/>
    <col min="11775" max="11775" width="14.85546875" style="290" customWidth="1"/>
    <col min="11776" max="11776" width="15.7109375" style="290" customWidth="1"/>
    <col min="11777" max="11777" width="17.5703125" style="290" customWidth="1"/>
    <col min="11778" max="11778" width="18.42578125" style="290" customWidth="1"/>
    <col min="11779" max="11779" width="16.5703125" style="290" customWidth="1"/>
    <col min="11780" max="11780" width="17.7109375" style="290" customWidth="1"/>
    <col min="11781" max="11781" width="17.85546875" style="290" customWidth="1"/>
    <col min="11782" max="11782" width="18.42578125" style="290" customWidth="1"/>
    <col min="11783" max="11783" width="15.42578125" style="290" customWidth="1"/>
    <col min="11784" max="11784" width="14.5703125" style="290" customWidth="1"/>
    <col min="11785" max="11785" width="15" style="290" customWidth="1"/>
    <col min="11786" max="11786" width="6.7109375" style="290" customWidth="1"/>
    <col min="11787" max="11787" width="14.28515625" style="290" customWidth="1"/>
    <col min="11788" max="11788" width="17.5703125" style="290" customWidth="1"/>
    <col min="11789" max="11789" width="27.7109375" style="290" customWidth="1"/>
    <col min="11790" max="11792" width="9.140625" style="290" customWidth="1"/>
    <col min="11793" max="11793" width="14.85546875" style="290" customWidth="1"/>
    <col min="11794" max="11794" width="13.85546875" style="290" customWidth="1"/>
    <col min="11795" max="12016" width="9.140625" style="290" customWidth="1"/>
    <col min="12017" max="12017" width="9" style="290"/>
    <col min="12018" max="12018" width="6.5703125" style="290" customWidth="1"/>
    <col min="12019" max="12019" width="79.5703125" style="290" customWidth="1"/>
    <col min="12020" max="12020" width="23.5703125" style="290" customWidth="1"/>
    <col min="12021" max="12021" width="27.85546875" style="290" customWidth="1"/>
    <col min="12022" max="12022" width="22.28515625" style="290" customWidth="1"/>
    <col min="12023" max="12023" width="23.5703125" style="290" customWidth="1"/>
    <col min="12024" max="12024" width="39" style="290" customWidth="1"/>
    <col min="12025" max="12025" width="36.42578125" style="290" customWidth="1"/>
    <col min="12026" max="12026" width="8" style="290" customWidth="1"/>
    <col min="12027" max="12027" width="15.5703125" style="290" customWidth="1"/>
    <col min="12028" max="12028" width="17.28515625" style="290" customWidth="1"/>
    <col min="12029" max="12029" width="18.85546875" style="290" customWidth="1"/>
    <col min="12030" max="12030" width="81" style="290" customWidth="1"/>
    <col min="12031" max="12031" width="14.85546875" style="290" customWidth="1"/>
    <col min="12032" max="12032" width="15.7109375" style="290" customWidth="1"/>
    <col min="12033" max="12033" width="17.5703125" style="290" customWidth="1"/>
    <col min="12034" max="12034" width="18.42578125" style="290" customWidth="1"/>
    <col min="12035" max="12035" width="16.5703125" style="290" customWidth="1"/>
    <col min="12036" max="12036" width="17.7109375" style="290" customWidth="1"/>
    <col min="12037" max="12037" width="17.85546875" style="290" customWidth="1"/>
    <col min="12038" max="12038" width="18.42578125" style="290" customWidth="1"/>
    <col min="12039" max="12039" width="15.42578125" style="290" customWidth="1"/>
    <col min="12040" max="12040" width="14.5703125" style="290" customWidth="1"/>
    <col min="12041" max="12041" width="15" style="290" customWidth="1"/>
    <col min="12042" max="12042" width="6.7109375" style="290" customWidth="1"/>
    <col min="12043" max="12043" width="14.28515625" style="290" customWidth="1"/>
    <col min="12044" max="12044" width="17.5703125" style="290" customWidth="1"/>
    <col min="12045" max="12045" width="27.7109375" style="290" customWidth="1"/>
    <col min="12046" max="12048" width="9.140625" style="290" customWidth="1"/>
    <col min="12049" max="12049" width="14.85546875" style="290" customWidth="1"/>
    <col min="12050" max="12050" width="13.85546875" style="290" customWidth="1"/>
    <col min="12051" max="12272" width="9.140625" style="290" customWidth="1"/>
    <col min="12273" max="12273" width="9" style="290"/>
    <col min="12274" max="12274" width="6.5703125" style="290" customWidth="1"/>
    <col min="12275" max="12275" width="79.5703125" style="290" customWidth="1"/>
    <col min="12276" max="12276" width="23.5703125" style="290" customWidth="1"/>
    <col min="12277" max="12277" width="27.85546875" style="290" customWidth="1"/>
    <col min="12278" max="12278" width="22.28515625" style="290" customWidth="1"/>
    <col min="12279" max="12279" width="23.5703125" style="290" customWidth="1"/>
    <col min="12280" max="12280" width="39" style="290" customWidth="1"/>
    <col min="12281" max="12281" width="36.42578125" style="290" customWidth="1"/>
    <col min="12282" max="12282" width="8" style="290" customWidth="1"/>
    <col min="12283" max="12283" width="15.5703125" style="290" customWidth="1"/>
    <col min="12284" max="12284" width="17.28515625" style="290" customWidth="1"/>
    <col min="12285" max="12285" width="18.85546875" style="290" customWidth="1"/>
    <col min="12286" max="12286" width="81" style="290" customWidth="1"/>
    <col min="12287" max="12287" width="14.85546875" style="290" customWidth="1"/>
    <col min="12288" max="12288" width="15.7109375" style="290" customWidth="1"/>
    <col min="12289" max="12289" width="17.5703125" style="290" customWidth="1"/>
    <col min="12290" max="12290" width="18.42578125" style="290" customWidth="1"/>
    <col min="12291" max="12291" width="16.5703125" style="290" customWidth="1"/>
    <col min="12292" max="12292" width="17.7109375" style="290" customWidth="1"/>
    <col min="12293" max="12293" width="17.85546875" style="290" customWidth="1"/>
    <col min="12294" max="12294" width="18.42578125" style="290" customWidth="1"/>
    <col min="12295" max="12295" width="15.42578125" style="290" customWidth="1"/>
    <col min="12296" max="12296" width="14.5703125" style="290" customWidth="1"/>
    <col min="12297" max="12297" width="15" style="290" customWidth="1"/>
    <col min="12298" max="12298" width="6.7109375" style="290" customWidth="1"/>
    <col min="12299" max="12299" width="14.28515625" style="290" customWidth="1"/>
    <col min="12300" max="12300" width="17.5703125" style="290" customWidth="1"/>
    <col min="12301" max="12301" width="27.7109375" style="290" customWidth="1"/>
    <col min="12302" max="12304" width="9.140625" style="290" customWidth="1"/>
    <col min="12305" max="12305" width="14.85546875" style="290" customWidth="1"/>
    <col min="12306" max="12306" width="13.85546875" style="290" customWidth="1"/>
    <col min="12307" max="12528" width="9.140625" style="290" customWidth="1"/>
    <col min="12529" max="12529" width="9" style="290"/>
    <col min="12530" max="12530" width="6.5703125" style="290" customWidth="1"/>
    <col min="12531" max="12531" width="79.5703125" style="290" customWidth="1"/>
    <col min="12532" max="12532" width="23.5703125" style="290" customWidth="1"/>
    <col min="12533" max="12533" width="27.85546875" style="290" customWidth="1"/>
    <col min="12534" max="12534" width="22.28515625" style="290" customWidth="1"/>
    <col min="12535" max="12535" width="23.5703125" style="290" customWidth="1"/>
    <col min="12536" max="12536" width="39" style="290" customWidth="1"/>
    <col min="12537" max="12537" width="36.42578125" style="290" customWidth="1"/>
    <col min="12538" max="12538" width="8" style="290" customWidth="1"/>
    <col min="12539" max="12539" width="15.5703125" style="290" customWidth="1"/>
    <col min="12540" max="12540" width="17.28515625" style="290" customWidth="1"/>
    <col min="12541" max="12541" width="18.85546875" style="290" customWidth="1"/>
    <col min="12542" max="12542" width="81" style="290" customWidth="1"/>
    <col min="12543" max="12543" width="14.85546875" style="290" customWidth="1"/>
    <col min="12544" max="12544" width="15.7109375" style="290" customWidth="1"/>
    <col min="12545" max="12545" width="17.5703125" style="290" customWidth="1"/>
    <col min="12546" max="12546" width="18.42578125" style="290" customWidth="1"/>
    <col min="12547" max="12547" width="16.5703125" style="290" customWidth="1"/>
    <col min="12548" max="12548" width="17.7109375" style="290" customWidth="1"/>
    <col min="12549" max="12549" width="17.85546875" style="290" customWidth="1"/>
    <col min="12550" max="12550" width="18.42578125" style="290" customWidth="1"/>
    <col min="12551" max="12551" width="15.42578125" style="290" customWidth="1"/>
    <col min="12552" max="12552" width="14.5703125" style="290" customWidth="1"/>
    <col min="12553" max="12553" width="15" style="290" customWidth="1"/>
    <col min="12554" max="12554" width="6.7109375" style="290" customWidth="1"/>
    <col min="12555" max="12555" width="14.28515625" style="290" customWidth="1"/>
    <col min="12556" max="12556" width="17.5703125" style="290" customWidth="1"/>
    <col min="12557" max="12557" width="27.7109375" style="290" customWidth="1"/>
    <col min="12558" max="12560" width="9.140625" style="290" customWidth="1"/>
    <col min="12561" max="12561" width="14.85546875" style="290" customWidth="1"/>
    <col min="12562" max="12562" width="13.85546875" style="290" customWidth="1"/>
    <col min="12563" max="12784" width="9.140625" style="290" customWidth="1"/>
    <col min="12785" max="12785" width="9" style="290"/>
    <col min="12786" max="12786" width="6.5703125" style="290" customWidth="1"/>
    <col min="12787" max="12787" width="79.5703125" style="290" customWidth="1"/>
    <col min="12788" max="12788" width="23.5703125" style="290" customWidth="1"/>
    <col min="12789" max="12789" width="27.85546875" style="290" customWidth="1"/>
    <col min="12790" max="12790" width="22.28515625" style="290" customWidth="1"/>
    <col min="12791" max="12791" width="23.5703125" style="290" customWidth="1"/>
    <col min="12792" max="12792" width="39" style="290" customWidth="1"/>
    <col min="12793" max="12793" width="36.42578125" style="290" customWidth="1"/>
    <col min="12794" max="12794" width="8" style="290" customWidth="1"/>
    <col min="12795" max="12795" width="15.5703125" style="290" customWidth="1"/>
    <col min="12796" max="12796" width="17.28515625" style="290" customWidth="1"/>
    <col min="12797" max="12797" width="18.85546875" style="290" customWidth="1"/>
    <col min="12798" max="12798" width="81" style="290" customWidth="1"/>
    <col min="12799" max="12799" width="14.85546875" style="290" customWidth="1"/>
    <col min="12800" max="12800" width="15.7109375" style="290" customWidth="1"/>
    <col min="12801" max="12801" width="17.5703125" style="290" customWidth="1"/>
    <col min="12802" max="12802" width="18.42578125" style="290" customWidth="1"/>
    <col min="12803" max="12803" width="16.5703125" style="290" customWidth="1"/>
    <col min="12804" max="12804" width="17.7109375" style="290" customWidth="1"/>
    <col min="12805" max="12805" width="17.85546875" style="290" customWidth="1"/>
    <col min="12806" max="12806" width="18.42578125" style="290" customWidth="1"/>
    <col min="12807" max="12807" width="15.42578125" style="290" customWidth="1"/>
    <col min="12808" max="12808" width="14.5703125" style="290" customWidth="1"/>
    <col min="12809" max="12809" width="15" style="290" customWidth="1"/>
    <col min="12810" max="12810" width="6.7109375" style="290" customWidth="1"/>
    <col min="12811" max="12811" width="14.28515625" style="290" customWidth="1"/>
    <col min="12812" max="12812" width="17.5703125" style="290" customWidth="1"/>
    <col min="12813" max="12813" width="27.7109375" style="290" customWidth="1"/>
    <col min="12814" max="12816" width="9.140625" style="290" customWidth="1"/>
    <col min="12817" max="12817" width="14.85546875" style="290" customWidth="1"/>
    <col min="12818" max="12818" width="13.85546875" style="290" customWidth="1"/>
    <col min="12819" max="13040" width="9.140625" style="290" customWidth="1"/>
    <col min="13041" max="13041" width="9" style="290"/>
    <col min="13042" max="13042" width="6.5703125" style="290" customWidth="1"/>
    <col min="13043" max="13043" width="79.5703125" style="290" customWidth="1"/>
    <col min="13044" max="13044" width="23.5703125" style="290" customWidth="1"/>
    <col min="13045" max="13045" width="27.85546875" style="290" customWidth="1"/>
    <col min="13046" max="13046" width="22.28515625" style="290" customWidth="1"/>
    <col min="13047" max="13047" width="23.5703125" style="290" customWidth="1"/>
    <col min="13048" max="13048" width="39" style="290" customWidth="1"/>
    <col min="13049" max="13049" width="36.42578125" style="290" customWidth="1"/>
    <col min="13050" max="13050" width="8" style="290" customWidth="1"/>
    <col min="13051" max="13051" width="15.5703125" style="290" customWidth="1"/>
    <col min="13052" max="13052" width="17.28515625" style="290" customWidth="1"/>
    <col min="13053" max="13053" width="18.85546875" style="290" customWidth="1"/>
    <col min="13054" max="13054" width="81" style="290" customWidth="1"/>
    <col min="13055" max="13055" width="14.85546875" style="290" customWidth="1"/>
    <col min="13056" max="13056" width="15.7109375" style="290" customWidth="1"/>
    <col min="13057" max="13057" width="17.5703125" style="290" customWidth="1"/>
    <col min="13058" max="13058" width="18.42578125" style="290" customWidth="1"/>
    <col min="13059" max="13059" width="16.5703125" style="290" customWidth="1"/>
    <col min="13060" max="13060" width="17.7109375" style="290" customWidth="1"/>
    <col min="13061" max="13061" width="17.85546875" style="290" customWidth="1"/>
    <col min="13062" max="13062" width="18.42578125" style="290" customWidth="1"/>
    <col min="13063" max="13063" width="15.42578125" style="290" customWidth="1"/>
    <col min="13064" max="13064" width="14.5703125" style="290" customWidth="1"/>
    <col min="13065" max="13065" width="15" style="290" customWidth="1"/>
    <col min="13066" max="13066" width="6.7109375" style="290" customWidth="1"/>
    <col min="13067" max="13067" width="14.28515625" style="290" customWidth="1"/>
    <col min="13068" max="13068" width="17.5703125" style="290" customWidth="1"/>
    <col min="13069" max="13069" width="27.7109375" style="290" customWidth="1"/>
    <col min="13070" max="13072" width="9.140625" style="290" customWidth="1"/>
    <col min="13073" max="13073" width="14.85546875" style="290" customWidth="1"/>
    <col min="13074" max="13074" width="13.85546875" style="290" customWidth="1"/>
    <col min="13075" max="13296" width="9.140625" style="290" customWidth="1"/>
    <col min="13297" max="13297" width="9" style="290"/>
    <col min="13298" max="13298" width="6.5703125" style="290" customWidth="1"/>
    <col min="13299" max="13299" width="79.5703125" style="290" customWidth="1"/>
    <col min="13300" max="13300" width="23.5703125" style="290" customWidth="1"/>
    <col min="13301" max="13301" width="27.85546875" style="290" customWidth="1"/>
    <col min="13302" max="13302" width="22.28515625" style="290" customWidth="1"/>
    <col min="13303" max="13303" width="23.5703125" style="290" customWidth="1"/>
    <col min="13304" max="13304" width="39" style="290" customWidth="1"/>
    <col min="13305" max="13305" width="36.42578125" style="290" customWidth="1"/>
    <col min="13306" max="13306" width="8" style="290" customWidth="1"/>
    <col min="13307" max="13307" width="15.5703125" style="290" customWidth="1"/>
    <col min="13308" max="13308" width="17.28515625" style="290" customWidth="1"/>
    <col min="13309" max="13309" width="18.85546875" style="290" customWidth="1"/>
    <col min="13310" max="13310" width="81" style="290" customWidth="1"/>
    <col min="13311" max="13311" width="14.85546875" style="290" customWidth="1"/>
    <col min="13312" max="13312" width="15.7109375" style="290" customWidth="1"/>
    <col min="13313" max="13313" width="17.5703125" style="290" customWidth="1"/>
    <col min="13314" max="13314" width="18.42578125" style="290" customWidth="1"/>
    <col min="13315" max="13315" width="16.5703125" style="290" customWidth="1"/>
    <col min="13316" max="13316" width="17.7109375" style="290" customWidth="1"/>
    <col min="13317" max="13317" width="17.85546875" style="290" customWidth="1"/>
    <col min="13318" max="13318" width="18.42578125" style="290" customWidth="1"/>
    <col min="13319" max="13319" width="15.42578125" style="290" customWidth="1"/>
    <col min="13320" max="13320" width="14.5703125" style="290" customWidth="1"/>
    <col min="13321" max="13321" width="15" style="290" customWidth="1"/>
    <col min="13322" max="13322" width="6.7109375" style="290" customWidth="1"/>
    <col min="13323" max="13323" width="14.28515625" style="290" customWidth="1"/>
    <col min="13324" max="13324" width="17.5703125" style="290" customWidth="1"/>
    <col min="13325" max="13325" width="27.7109375" style="290" customWidth="1"/>
    <col min="13326" max="13328" width="9.140625" style="290" customWidth="1"/>
    <col min="13329" max="13329" width="14.85546875" style="290" customWidth="1"/>
    <col min="13330" max="13330" width="13.85546875" style="290" customWidth="1"/>
    <col min="13331" max="13552" width="9.140625" style="290" customWidth="1"/>
    <col min="13553" max="13553" width="9" style="290"/>
    <col min="13554" max="13554" width="6.5703125" style="290" customWidth="1"/>
    <col min="13555" max="13555" width="79.5703125" style="290" customWidth="1"/>
    <col min="13556" max="13556" width="23.5703125" style="290" customWidth="1"/>
    <col min="13557" max="13557" width="27.85546875" style="290" customWidth="1"/>
    <col min="13558" max="13558" width="22.28515625" style="290" customWidth="1"/>
    <col min="13559" max="13559" width="23.5703125" style="290" customWidth="1"/>
    <col min="13560" max="13560" width="39" style="290" customWidth="1"/>
    <col min="13561" max="13561" width="36.42578125" style="290" customWidth="1"/>
    <col min="13562" max="13562" width="8" style="290" customWidth="1"/>
    <col min="13563" max="13563" width="15.5703125" style="290" customWidth="1"/>
    <col min="13564" max="13564" width="17.28515625" style="290" customWidth="1"/>
    <col min="13565" max="13565" width="18.85546875" style="290" customWidth="1"/>
    <col min="13566" max="13566" width="81" style="290" customWidth="1"/>
    <col min="13567" max="13567" width="14.85546875" style="290" customWidth="1"/>
    <col min="13568" max="13568" width="15.7109375" style="290" customWidth="1"/>
    <col min="13569" max="13569" width="17.5703125" style="290" customWidth="1"/>
    <col min="13570" max="13570" width="18.42578125" style="290" customWidth="1"/>
    <col min="13571" max="13571" width="16.5703125" style="290" customWidth="1"/>
    <col min="13572" max="13572" width="17.7109375" style="290" customWidth="1"/>
    <col min="13573" max="13573" width="17.85546875" style="290" customWidth="1"/>
    <col min="13574" max="13574" width="18.42578125" style="290" customWidth="1"/>
    <col min="13575" max="13575" width="15.42578125" style="290" customWidth="1"/>
    <col min="13576" max="13576" width="14.5703125" style="290" customWidth="1"/>
    <col min="13577" max="13577" width="15" style="290" customWidth="1"/>
    <col min="13578" max="13578" width="6.7109375" style="290" customWidth="1"/>
    <col min="13579" max="13579" width="14.28515625" style="290" customWidth="1"/>
    <col min="13580" max="13580" width="17.5703125" style="290" customWidth="1"/>
    <col min="13581" max="13581" width="27.7109375" style="290" customWidth="1"/>
    <col min="13582" max="13584" width="9.140625" style="290" customWidth="1"/>
    <col min="13585" max="13585" width="14.85546875" style="290" customWidth="1"/>
    <col min="13586" max="13586" width="13.85546875" style="290" customWidth="1"/>
    <col min="13587" max="13808" width="9.140625" style="290" customWidth="1"/>
    <col min="13809" max="13809" width="9" style="290"/>
    <col min="13810" max="13810" width="6.5703125" style="290" customWidth="1"/>
    <col min="13811" max="13811" width="79.5703125" style="290" customWidth="1"/>
    <col min="13812" max="13812" width="23.5703125" style="290" customWidth="1"/>
    <col min="13813" max="13813" width="27.85546875" style="290" customWidth="1"/>
    <col min="13814" max="13814" width="22.28515625" style="290" customWidth="1"/>
    <col min="13815" max="13815" width="23.5703125" style="290" customWidth="1"/>
    <col min="13816" max="13816" width="39" style="290" customWidth="1"/>
    <col min="13817" max="13817" width="36.42578125" style="290" customWidth="1"/>
    <col min="13818" max="13818" width="8" style="290" customWidth="1"/>
    <col min="13819" max="13819" width="15.5703125" style="290" customWidth="1"/>
    <col min="13820" max="13820" width="17.28515625" style="290" customWidth="1"/>
    <col min="13821" max="13821" width="18.85546875" style="290" customWidth="1"/>
    <col min="13822" max="13822" width="81" style="290" customWidth="1"/>
    <col min="13823" max="13823" width="14.85546875" style="290" customWidth="1"/>
    <col min="13824" max="13824" width="15.7109375" style="290" customWidth="1"/>
    <col min="13825" max="13825" width="17.5703125" style="290" customWidth="1"/>
    <col min="13826" max="13826" width="18.42578125" style="290" customWidth="1"/>
    <col min="13827" max="13827" width="16.5703125" style="290" customWidth="1"/>
    <col min="13828" max="13828" width="17.7109375" style="290" customWidth="1"/>
    <col min="13829" max="13829" width="17.85546875" style="290" customWidth="1"/>
    <col min="13830" max="13830" width="18.42578125" style="290" customWidth="1"/>
    <col min="13831" max="13831" width="15.42578125" style="290" customWidth="1"/>
    <col min="13832" max="13832" width="14.5703125" style="290" customWidth="1"/>
    <col min="13833" max="13833" width="15" style="290" customWidth="1"/>
    <col min="13834" max="13834" width="6.7109375" style="290" customWidth="1"/>
    <col min="13835" max="13835" width="14.28515625" style="290" customWidth="1"/>
    <col min="13836" max="13836" width="17.5703125" style="290" customWidth="1"/>
    <col min="13837" max="13837" width="27.7109375" style="290" customWidth="1"/>
    <col min="13838" max="13840" width="9.140625" style="290" customWidth="1"/>
    <col min="13841" max="13841" width="14.85546875" style="290" customWidth="1"/>
    <col min="13842" max="13842" width="13.85546875" style="290" customWidth="1"/>
    <col min="13843" max="14064" width="9.140625" style="290" customWidth="1"/>
    <col min="14065" max="14065" width="9" style="290"/>
    <col min="14066" max="14066" width="6.5703125" style="290" customWidth="1"/>
    <col min="14067" max="14067" width="79.5703125" style="290" customWidth="1"/>
    <col min="14068" max="14068" width="23.5703125" style="290" customWidth="1"/>
    <col min="14069" max="14069" width="27.85546875" style="290" customWidth="1"/>
    <col min="14070" max="14070" width="22.28515625" style="290" customWidth="1"/>
    <col min="14071" max="14071" width="23.5703125" style="290" customWidth="1"/>
    <col min="14072" max="14072" width="39" style="290" customWidth="1"/>
    <col min="14073" max="14073" width="36.42578125" style="290" customWidth="1"/>
    <col min="14074" max="14074" width="8" style="290" customWidth="1"/>
    <col min="14075" max="14075" width="15.5703125" style="290" customWidth="1"/>
    <col min="14076" max="14076" width="17.28515625" style="290" customWidth="1"/>
    <col min="14077" max="14077" width="18.85546875" style="290" customWidth="1"/>
    <col min="14078" max="14078" width="81" style="290" customWidth="1"/>
    <col min="14079" max="14079" width="14.85546875" style="290" customWidth="1"/>
    <col min="14080" max="14080" width="15.7109375" style="290" customWidth="1"/>
    <col min="14081" max="14081" width="17.5703125" style="290" customWidth="1"/>
    <col min="14082" max="14082" width="18.42578125" style="290" customWidth="1"/>
    <col min="14083" max="14083" width="16.5703125" style="290" customWidth="1"/>
    <col min="14084" max="14084" width="17.7109375" style="290" customWidth="1"/>
    <col min="14085" max="14085" width="17.85546875" style="290" customWidth="1"/>
    <col min="14086" max="14086" width="18.42578125" style="290" customWidth="1"/>
    <col min="14087" max="14087" width="15.42578125" style="290" customWidth="1"/>
    <col min="14088" max="14088" width="14.5703125" style="290" customWidth="1"/>
    <col min="14089" max="14089" width="15" style="290" customWidth="1"/>
    <col min="14090" max="14090" width="6.7109375" style="290" customWidth="1"/>
    <col min="14091" max="14091" width="14.28515625" style="290" customWidth="1"/>
    <col min="14092" max="14092" width="17.5703125" style="290" customWidth="1"/>
    <col min="14093" max="14093" width="27.7109375" style="290" customWidth="1"/>
    <col min="14094" max="14096" width="9.140625" style="290" customWidth="1"/>
    <col min="14097" max="14097" width="14.85546875" style="290" customWidth="1"/>
    <col min="14098" max="14098" width="13.85546875" style="290" customWidth="1"/>
    <col min="14099" max="14320" width="9.140625" style="290" customWidth="1"/>
    <col min="14321" max="14321" width="9" style="290"/>
    <col min="14322" max="14322" width="6.5703125" style="290" customWidth="1"/>
    <col min="14323" max="14323" width="79.5703125" style="290" customWidth="1"/>
    <col min="14324" max="14324" width="23.5703125" style="290" customWidth="1"/>
    <col min="14325" max="14325" width="27.85546875" style="290" customWidth="1"/>
    <col min="14326" max="14326" width="22.28515625" style="290" customWidth="1"/>
    <col min="14327" max="14327" width="23.5703125" style="290" customWidth="1"/>
    <col min="14328" max="14328" width="39" style="290" customWidth="1"/>
    <col min="14329" max="14329" width="36.42578125" style="290" customWidth="1"/>
    <col min="14330" max="14330" width="8" style="290" customWidth="1"/>
    <col min="14331" max="14331" width="15.5703125" style="290" customWidth="1"/>
    <col min="14332" max="14332" width="17.28515625" style="290" customWidth="1"/>
    <col min="14333" max="14333" width="18.85546875" style="290" customWidth="1"/>
    <col min="14334" max="14334" width="81" style="290" customWidth="1"/>
    <col min="14335" max="14335" width="14.85546875" style="290" customWidth="1"/>
    <col min="14336" max="14336" width="15.7109375" style="290" customWidth="1"/>
    <col min="14337" max="14337" width="17.5703125" style="290" customWidth="1"/>
    <col min="14338" max="14338" width="18.42578125" style="290" customWidth="1"/>
    <col min="14339" max="14339" width="16.5703125" style="290" customWidth="1"/>
    <col min="14340" max="14340" width="17.7109375" style="290" customWidth="1"/>
    <col min="14341" max="14341" width="17.85546875" style="290" customWidth="1"/>
    <col min="14342" max="14342" width="18.42578125" style="290" customWidth="1"/>
    <col min="14343" max="14343" width="15.42578125" style="290" customWidth="1"/>
    <col min="14344" max="14344" width="14.5703125" style="290" customWidth="1"/>
    <col min="14345" max="14345" width="15" style="290" customWidth="1"/>
    <col min="14346" max="14346" width="6.7109375" style="290" customWidth="1"/>
    <col min="14347" max="14347" width="14.28515625" style="290" customWidth="1"/>
    <col min="14348" max="14348" width="17.5703125" style="290" customWidth="1"/>
    <col min="14349" max="14349" width="27.7109375" style="290" customWidth="1"/>
    <col min="14350" max="14352" width="9.140625" style="290" customWidth="1"/>
    <col min="14353" max="14353" width="14.85546875" style="290" customWidth="1"/>
    <col min="14354" max="14354" width="13.85546875" style="290" customWidth="1"/>
    <col min="14355" max="14576" width="9.140625" style="290" customWidth="1"/>
    <col min="14577" max="14577" width="9" style="290"/>
    <col min="14578" max="14578" width="6.5703125" style="290" customWidth="1"/>
    <col min="14579" max="14579" width="79.5703125" style="290" customWidth="1"/>
    <col min="14580" max="14580" width="23.5703125" style="290" customWidth="1"/>
    <col min="14581" max="14581" width="27.85546875" style="290" customWidth="1"/>
    <col min="14582" max="14582" width="22.28515625" style="290" customWidth="1"/>
    <col min="14583" max="14583" width="23.5703125" style="290" customWidth="1"/>
    <col min="14584" max="14584" width="39" style="290" customWidth="1"/>
    <col min="14585" max="14585" width="36.42578125" style="290" customWidth="1"/>
    <col min="14586" max="14586" width="8" style="290" customWidth="1"/>
    <col min="14587" max="14587" width="15.5703125" style="290" customWidth="1"/>
    <col min="14588" max="14588" width="17.28515625" style="290" customWidth="1"/>
    <col min="14589" max="14589" width="18.85546875" style="290" customWidth="1"/>
    <col min="14590" max="14590" width="81" style="290" customWidth="1"/>
    <col min="14591" max="14591" width="14.85546875" style="290" customWidth="1"/>
    <col min="14592" max="14592" width="15.7109375" style="290" customWidth="1"/>
    <col min="14593" max="14593" width="17.5703125" style="290" customWidth="1"/>
    <col min="14594" max="14594" width="18.42578125" style="290" customWidth="1"/>
    <col min="14595" max="14595" width="16.5703125" style="290" customWidth="1"/>
    <col min="14596" max="14596" width="17.7109375" style="290" customWidth="1"/>
    <col min="14597" max="14597" width="17.85546875" style="290" customWidth="1"/>
    <col min="14598" max="14598" width="18.42578125" style="290" customWidth="1"/>
    <col min="14599" max="14599" width="15.42578125" style="290" customWidth="1"/>
    <col min="14600" max="14600" width="14.5703125" style="290" customWidth="1"/>
    <col min="14601" max="14601" width="15" style="290" customWidth="1"/>
    <col min="14602" max="14602" width="6.7109375" style="290" customWidth="1"/>
    <col min="14603" max="14603" width="14.28515625" style="290" customWidth="1"/>
    <col min="14604" max="14604" width="17.5703125" style="290" customWidth="1"/>
    <col min="14605" max="14605" width="27.7109375" style="290" customWidth="1"/>
    <col min="14606" max="14608" width="9.140625" style="290" customWidth="1"/>
    <col min="14609" max="14609" width="14.85546875" style="290" customWidth="1"/>
    <col min="14610" max="14610" width="13.85546875" style="290" customWidth="1"/>
    <col min="14611" max="14832" width="9.140625" style="290" customWidth="1"/>
    <col min="14833" max="14833" width="9" style="290"/>
    <col min="14834" max="14834" width="6.5703125" style="290" customWidth="1"/>
    <col min="14835" max="14835" width="79.5703125" style="290" customWidth="1"/>
    <col min="14836" max="14836" width="23.5703125" style="290" customWidth="1"/>
    <col min="14837" max="14837" width="27.85546875" style="290" customWidth="1"/>
    <col min="14838" max="14838" width="22.28515625" style="290" customWidth="1"/>
    <col min="14839" max="14839" width="23.5703125" style="290" customWidth="1"/>
    <col min="14840" max="14840" width="39" style="290" customWidth="1"/>
    <col min="14841" max="14841" width="36.42578125" style="290" customWidth="1"/>
    <col min="14842" max="14842" width="8" style="290" customWidth="1"/>
    <col min="14843" max="14843" width="15.5703125" style="290" customWidth="1"/>
    <col min="14844" max="14844" width="17.28515625" style="290" customWidth="1"/>
    <col min="14845" max="14845" width="18.85546875" style="290" customWidth="1"/>
    <col min="14846" max="14846" width="81" style="290" customWidth="1"/>
    <col min="14847" max="14847" width="14.85546875" style="290" customWidth="1"/>
    <col min="14848" max="14848" width="15.7109375" style="290" customWidth="1"/>
    <col min="14849" max="14849" width="17.5703125" style="290" customWidth="1"/>
    <col min="14850" max="14850" width="18.42578125" style="290" customWidth="1"/>
    <col min="14851" max="14851" width="16.5703125" style="290" customWidth="1"/>
    <col min="14852" max="14852" width="17.7109375" style="290" customWidth="1"/>
    <col min="14853" max="14853" width="17.85546875" style="290" customWidth="1"/>
    <col min="14854" max="14854" width="18.42578125" style="290" customWidth="1"/>
    <col min="14855" max="14855" width="15.42578125" style="290" customWidth="1"/>
    <col min="14856" max="14856" width="14.5703125" style="290" customWidth="1"/>
    <col min="14857" max="14857" width="15" style="290" customWidth="1"/>
    <col min="14858" max="14858" width="6.7109375" style="290" customWidth="1"/>
    <col min="14859" max="14859" width="14.28515625" style="290" customWidth="1"/>
    <col min="14860" max="14860" width="17.5703125" style="290" customWidth="1"/>
    <col min="14861" max="14861" width="27.7109375" style="290" customWidth="1"/>
    <col min="14862" max="14864" width="9.140625" style="290" customWidth="1"/>
    <col min="14865" max="14865" width="14.85546875" style="290" customWidth="1"/>
    <col min="14866" max="14866" width="13.85546875" style="290" customWidth="1"/>
    <col min="14867" max="15088" width="9.140625" style="290" customWidth="1"/>
    <col min="15089" max="15089" width="9" style="290"/>
    <col min="15090" max="15090" width="6.5703125" style="290" customWidth="1"/>
    <col min="15091" max="15091" width="79.5703125" style="290" customWidth="1"/>
    <col min="15092" max="15092" width="23.5703125" style="290" customWidth="1"/>
    <col min="15093" max="15093" width="27.85546875" style="290" customWidth="1"/>
    <col min="15094" max="15094" width="22.28515625" style="290" customWidth="1"/>
    <col min="15095" max="15095" width="23.5703125" style="290" customWidth="1"/>
    <col min="15096" max="15096" width="39" style="290" customWidth="1"/>
    <col min="15097" max="15097" width="36.42578125" style="290" customWidth="1"/>
    <col min="15098" max="15098" width="8" style="290" customWidth="1"/>
    <col min="15099" max="15099" width="15.5703125" style="290" customWidth="1"/>
    <col min="15100" max="15100" width="17.28515625" style="290" customWidth="1"/>
    <col min="15101" max="15101" width="18.85546875" style="290" customWidth="1"/>
    <col min="15102" max="15102" width="81" style="290" customWidth="1"/>
    <col min="15103" max="15103" width="14.85546875" style="290" customWidth="1"/>
    <col min="15104" max="15104" width="15.7109375" style="290" customWidth="1"/>
    <col min="15105" max="15105" width="17.5703125" style="290" customWidth="1"/>
    <col min="15106" max="15106" width="18.42578125" style="290" customWidth="1"/>
    <col min="15107" max="15107" width="16.5703125" style="290" customWidth="1"/>
    <col min="15108" max="15108" width="17.7109375" style="290" customWidth="1"/>
    <col min="15109" max="15109" width="17.85546875" style="290" customWidth="1"/>
    <col min="15110" max="15110" width="18.42578125" style="290" customWidth="1"/>
    <col min="15111" max="15111" width="15.42578125" style="290" customWidth="1"/>
    <col min="15112" max="15112" width="14.5703125" style="290" customWidth="1"/>
    <col min="15113" max="15113" width="15" style="290" customWidth="1"/>
    <col min="15114" max="15114" width="6.7109375" style="290" customWidth="1"/>
    <col min="15115" max="15115" width="14.28515625" style="290" customWidth="1"/>
    <col min="15116" max="15116" width="17.5703125" style="290" customWidth="1"/>
    <col min="15117" max="15117" width="27.7109375" style="290" customWidth="1"/>
    <col min="15118" max="15120" width="9.140625" style="290" customWidth="1"/>
    <col min="15121" max="15121" width="14.85546875" style="290" customWidth="1"/>
    <col min="15122" max="15122" width="13.85546875" style="290" customWidth="1"/>
    <col min="15123" max="15344" width="9.140625" style="290" customWidth="1"/>
    <col min="15345" max="15345" width="9" style="290"/>
    <col min="15346" max="15346" width="6.5703125" style="290" customWidth="1"/>
    <col min="15347" max="15347" width="79.5703125" style="290" customWidth="1"/>
    <col min="15348" max="15348" width="23.5703125" style="290" customWidth="1"/>
    <col min="15349" max="15349" width="27.85546875" style="290" customWidth="1"/>
    <col min="15350" max="15350" width="22.28515625" style="290" customWidth="1"/>
    <col min="15351" max="15351" width="23.5703125" style="290" customWidth="1"/>
    <col min="15352" max="15352" width="39" style="290" customWidth="1"/>
    <col min="15353" max="15353" width="36.42578125" style="290" customWidth="1"/>
    <col min="15354" max="15354" width="8" style="290" customWidth="1"/>
    <col min="15355" max="15355" width="15.5703125" style="290" customWidth="1"/>
    <col min="15356" max="15356" width="17.28515625" style="290" customWidth="1"/>
    <col min="15357" max="15357" width="18.85546875" style="290" customWidth="1"/>
    <col min="15358" max="15358" width="81" style="290" customWidth="1"/>
    <col min="15359" max="15359" width="14.85546875" style="290" customWidth="1"/>
    <col min="15360" max="15360" width="15.7109375" style="290" customWidth="1"/>
    <col min="15361" max="15361" width="17.5703125" style="290" customWidth="1"/>
    <col min="15362" max="15362" width="18.42578125" style="290" customWidth="1"/>
    <col min="15363" max="15363" width="16.5703125" style="290" customWidth="1"/>
    <col min="15364" max="15364" width="17.7109375" style="290" customWidth="1"/>
    <col min="15365" max="15365" width="17.85546875" style="290" customWidth="1"/>
    <col min="15366" max="15366" width="18.42578125" style="290" customWidth="1"/>
    <col min="15367" max="15367" width="15.42578125" style="290" customWidth="1"/>
    <col min="15368" max="15368" width="14.5703125" style="290" customWidth="1"/>
    <col min="15369" max="15369" width="15" style="290" customWidth="1"/>
    <col min="15370" max="15370" width="6.7109375" style="290" customWidth="1"/>
    <col min="15371" max="15371" width="14.28515625" style="290" customWidth="1"/>
    <col min="15372" max="15372" width="17.5703125" style="290" customWidth="1"/>
    <col min="15373" max="15373" width="27.7109375" style="290" customWidth="1"/>
    <col min="15374" max="15376" width="9.140625" style="290" customWidth="1"/>
    <col min="15377" max="15377" width="14.85546875" style="290" customWidth="1"/>
    <col min="15378" max="15378" width="13.85546875" style="290" customWidth="1"/>
    <col min="15379" max="15600" width="9.140625" style="290" customWidth="1"/>
    <col min="15601" max="15601" width="9" style="290"/>
    <col min="15602" max="15602" width="6.5703125" style="290" customWidth="1"/>
    <col min="15603" max="15603" width="79.5703125" style="290" customWidth="1"/>
    <col min="15604" max="15604" width="23.5703125" style="290" customWidth="1"/>
    <col min="15605" max="15605" width="27.85546875" style="290" customWidth="1"/>
    <col min="15606" max="15606" width="22.28515625" style="290" customWidth="1"/>
    <col min="15607" max="15607" width="23.5703125" style="290" customWidth="1"/>
    <col min="15608" max="15608" width="39" style="290" customWidth="1"/>
    <col min="15609" max="15609" width="36.42578125" style="290" customWidth="1"/>
    <col min="15610" max="15610" width="8" style="290" customWidth="1"/>
    <col min="15611" max="15611" width="15.5703125" style="290" customWidth="1"/>
    <col min="15612" max="15612" width="17.28515625" style="290" customWidth="1"/>
    <col min="15613" max="15613" width="18.85546875" style="290" customWidth="1"/>
    <col min="15614" max="15614" width="81" style="290" customWidth="1"/>
    <col min="15615" max="15615" width="14.85546875" style="290" customWidth="1"/>
    <col min="15616" max="15616" width="15.7109375" style="290" customWidth="1"/>
    <col min="15617" max="15617" width="17.5703125" style="290" customWidth="1"/>
    <col min="15618" max="15618" width="18.42578125" style="290" customWidth="1"/>
    <col min="15619" max="15619" width="16.5703125" style="290" customWidth="1"/>
    <col min="15620" max="15620" width="17.7109375" style="290" customWidth="1"/>
    <col min="15621" max="15621" width="17.85546875" style="290" customWidth="1"/>
    <col min="15622" max="15622" width="18.42578125" style="290" customWidth="1"/>
    <col min="15623" max="15623" width="15.42578125" style="290" customWidth="1"/>
    <col min="15624" max="15624" width="14.5703125" style="290" customWidth="1"/>
    <col min="15625" max="15625" width="15" style="290" customWidth="1"/>
    <col min="15626" max="15626" width="6.7109375" style="290" customWidth="1"/>
    <col min="15627" max="15627" width="14.28515625" style="290" customWidth="1"/>
    <col min="15628" max="15628" width="17.5703125" style="290" customWidth="1"/>
    <col min="15629" max="15629" width="27.7109375" style="290" customWidth="1"/>
    <col min="15630" max="15632" width="9.140625" style="290" customWidth="1"/>
    <col min="15633" max="15633" width="14.85546875" style="290" customWidth="1"/>
    <col min="15634" max="15634" width="13.85546875" style="290" customWidth="1"/>
    <col min="15635" max="15856" width="9.140625" style="290" customWidth="1"/>
    <col min="15857" max="15857" width="9" style="290"/>
    <col min="15858" max="15858" width="6.5703125" style="290" customWidth="1"/>
    <col min="15859" max="15859" width="79.5703125" style="290" customWidth="1"/>
    <col min="15860" max="15860" width="23.5703125" style="290" customWidth="1"/>
    <col min="15861" max="15861" width="27.85546875" style="290" customWidth="1"/>
    <col min="15862" max="15862" width="22.28515625" style="290" customWidth="1"/>
    <col min="15863" max="15863" width="23.5703125" style="290" customWidth="1"/>
    <col min="15864" max="15864" width="39" style="290" customWidth="1"/>
    <col min="15865" max="15865" width="36.42578125" style="290" customWidth="1"/>
    <col min="15866" max="15866" width="8" style="290" customWidth="1"/>
    <col min="15867" max="15867" width="15.5703125" style="290" customWidth="1"/>
    <col min="15868" max="15868" width="17.28515625" style="290" customWidth="1"/>
    <col min="15869" max="15869" width="18.85546875" style="290" customWidth="1"/>
    <col min="15870" max="15870" width="81" style="290" customWidth="1"/>
    <col min="15871" max="15871" width="14.85546875" style="290" customWidth="1"/>
    <col min="15872" max="15872" width="15.7109375" style="290" customWidth="1"/>
    <col min="15873" max="15873" width="17.5703125" style="290" customWidth="1"/>
    <col min="15874" max="15874" width="18.42578125" style="290" customWidth="1"/>
    <col min="15875" max="15875" width="16.5703125" style="290" customWidth="1"/>
    <col min="15876" max="15876" width="17.7109375" style="290" customWidth="1"/>
    <col min="15877" max="15877" width="17.85546875" style="290" customWidth="1"/>
    <col min="15878" max="15878" width="18.42578125" style="290" customWidth="1"/>
    <col min="15879" max="15879" width="15.42578125" style="290" customWidth="1"/>
    <col min="15880" max="15880" width="14.5703125" style="290" customWidth="1"/>
    <col min="15881" max="15881" width="15" style="290" customWidth="1"/>
    <col min="15882" max="15882" width="6.7109375" style="290" customWidth="1"/>
    <col min="15883" max="15883" width="14.28515625" style="290" customWidth="1"/>
    <col min="15884" max="15884" width="17.5703125" style="290" customWidth="1"/>
    <col min="15885" max="15885" width="27.7109375" style="290" customWidth="1"/>
    <col min="15886" max="15888" width="9.140625" style="290" customWidth="1"/>
    <col min="15889" max="15889" width="14.85546875" style="290" customWidth="1"/>
    <col min="15890" max="15890" width="13.85546875" style="290" customWidth="1"/>
    <col min="15891" max="16112" width="9.140625" style="290" customWidth="1"/>
    <col min="16113" max="16113" width="9" style="290"/>
    <col min="16114" max="16114" width="6.5703125" style="290" customWidth="1"/>
    <col min="16115" max="16115" width="79.5703125" style="290" customWidth="1"/>
    <col min="16116" max="16116" width="23.5703125" style="290" customWidth="1"/>
    <col min="16117" max="16117" width="27.85546875" style="290" customWidth="1"/>
    <col min="16118" max="16118" width="22.28515625" style="290" customWidth="1"/>
    <col min="16119" max="16119" width="23.5703125" style="290" customWidth="1"/>
    <col min="16120" max="16120" width="39" style="290" customWidth="1"/>
    <col min="16121" max="16121" width="36.42578125" style="290" customWidth="1"/>
    <col min="16122" max="16122" width="8" style="290" customWidth="1"/>
    <col min="16123" max="16123" width="15.5703125" style="290" customWidth="1"/>
    <col min="16124" max="16124" width="17.28515625" style="290" customWidth="1"/>
    <col min="16125" max="16125" width="18.85546875" style="290" customWidth="1"/>
    <col min="16126" max="16126" width="81" style="290" customWidth="1"/>
    <col min="16127" max="16127" width="14.85546875" style="290" customWidth="1"/>
    <col min="16128" max="16128" width="15.7109375" style="290" customWidth="1"/>
    <col min="16129" max="16129" width="17.5703125" style="290" customWidth="1"/>
    <col min="16130" max="16130" width="18.42578125" style="290" customWidth="1"/>
    <col min="16131" max="16131" width="16.5703125" style="290" customWidth="1"/>
    <col min="16132" max="16132" width="17.7109375" style="290" customWidth="1"/>
    <col min="16133" max="16133" width="17.85546875" style="290" customWidth="1"/>
    <col min="16134" max="16134" width="18.42578125" style="290" customWidth="1"/>
    <col min="16135" max="16135" width="15.42578125" style="290" customWidth="1"/>
    <col min="16136" max="16136" width="14.5703125" style="290" customWidth="1"/>
    <col min="16137" max="16137" width="15" style="290" customWidth="1"/>
    <col min="16138" max="16138" width="6.7109375" style="290" customWidth="1"/>
    <col min="16139" max="16139" width="14.28515625" style="290" customWidth="1"/>
    <col min="16140" max="16140" width="17.5703125" style="290" customWidth="1"/>
    <col min="16141" max="16141" width="27.7109375" style="290" customWidth="1"/>
    <col min="16142" max="16144" width="9.140625" style="290" customWidth="1"/>
    <col min="16145" max="16145" width="14.85546875" style="290" customWidth="1"/>
    <col min="16146" max="16146" width="13.85546875" style="290" customWidth="1"/>
    <col min="16147" max="16362" width="9.140625" style="290" customWidth="1"/>
    <col min="16363" max="16384" width="9" style="290"/>
  </cols>
  <sheetData>
    <row r="1" spans="1:16" s="281" customFormat="1" ht="31.5">
      <c r="A1" s="472" t="s">
        <v>177</v>
      </c>
      <c r="B1" s="472" t="s">
        <v>178</v>
      </c>
      <c r="C1" s="473" t="s">
        <v>179</v>
      </c>
      <c r="D1" s="473" t="s">
        <v>180</v>
      </c>
      <c r="E1" s="473" t="s">
        <v>181</v>
      </c>
      <c r="F1" s="473" t="s">
        <v>182</v>
      </c>
      <c r="G1" s="473" t="s">
        <v>183</v>
      </c>
      <c r="H1" s="474" t="s">
        <v>394</v>
      </c>
      <c r="I1" s="474" t="s">
        <v>395</v>
      </c>
      <c r="J1" s="475" t="s">
        <v>396</v>
      </c>
      <c r="K1" s="476" t="s">
        <v>397</v>
      </c>
      <c r="L1" s="476" t="s">
        <v>398</v>
      </c>
      <c r="M1" s="476" t="s">
        <v>399</v>
      </c>
      <c r="N1" s="476" t="s">
        <v>400</v>
      </c>
      <c r="O1" s="476" t="s">
        <v>401</v>
      </c>
      <c r="P1" s="476" t="s">
        <v>402</v>
      </c>
    </row>
    <row r="2" spans="1:16" s="282" customFormat="1">
      <c r="A2" s="353" t="s">
        <v>646</v>
      </c>
      <c r="B2" s="589" t="s">
        <v>514</v>
      </c>
      <c r="C2" s="477">
        <v>66832667434</v>
      </c>
      <c r="D2" s="478" t="s">
        <v>709</v>
      </c>
      <c r="E2" s="479">
        <v>2</v>
      </c>
      <c r="F2" s="463" t="s">
        <v>710</v>
      </c>
      <c r="G2" s="464" t="s">
        <v>711</v>
      </c>
      <c r="H2" s="480" t="s">
        <v>712</v>
      </c>
      <c r="I2" s="465">
        <v>44</v>
      </c>
      <c r="J2" s="481">
        <v>1252.53</v>
      </c>
      <c r="K2" s="466">
        <v>0</v>
      </c>
      <c r="L2" s="466">
        <v>0</v>
      </c>
      <c r="M2" s="466">
        <v>242.4</v>
      </c>
      <c r="N2" s="466">
        <v>0</v>
      </c>
      <c r="O2" s="466">
        <v>216.56</v>
      </c>
      <c r="P2" s="466">
        <f>J2+M2+N2-O2</f>
        <v>1278.3700000000001</v>
      </c>
    </row>
    <row r="3" spans="1:16" s="282" customFormat="1">
      <c r="A3" s="353" t="s">
        <v>646</v>
      </c>
      <c r="B3" s="589" t="s">
        <v>514</v>
      </c>
      <c r="C3" s="477">
        <v>13595668480</v>
      </c>
      <c r="D3" s="478" t="s">
        <v>713</v>
      </c>
      <c r="E3" s="479">
        <v>3</v>
      </c>
      <c r="F3" s="463" t="s">
        <v>714</v>
      </c>
      <c r="G3" s="464" t="s">
        <v>711</v>
      </c>
      <c r="H3" s="480" t="s">
        <v>712</v>
      </c>
      <c r="I3" s="465">
        <v>44</v>
      </c>
      <c r="J3" s="481">
        <v>1212</v>
      </c>
      <c r="K3" s="466">
        <v>0</v>
      </c>
      <c r="L3" s="466">
        <v>0</v>
      </c>
      <c r="M3" s="466">
        <v>440.73</v>
      </c>
      <c r="N3" s="466">
        <v>0</v>
      </c>
      <c r="O3" s="466">
        <v>227.52</v>
      </c>
      <c r="P3" s="466">
        <f t="shared" ref="P3:P66" si="0">J3+M3+N3-O3</f>
        <v>1425.21</v>
      </c>
    </row>
    <row r="4" spans="1:16" s="282" customFormat="1">
      <c r="A4" s="353" t="s">
        <v>646</v>
      </c>
      <c r="B4" s="589" t="s">
        <v>514</v>
      </c>
      <c r="C4" s="477">
        <v>2950339751</v>
      </c>
      <c r="D4" s="478" t="s">
        <v>715</v>
      </c>
      <c r="E4" s="479">
        <v>1</v>
      </c>
      <c r="F4" s="463" t="s">
        <v>716</v>
      </c>
      <c r="G4" s="464" t="s">
        <v>711</v>
      </c>
      <c r="H4" s="480" t="s">
        <v>712</v>
      </c>
      <c r="I4" s="465">
        <v>24</v>
      </c>
      <c r="J4" s="481">
        <v>8000</v>
      </c>
      <c r="K4" s="466">
        <v>0</v>
      </c>
      <c r="L4" s="466">
        <v>0</v>
      </c>
      <c r="M4" s="466">
        <v>8334.7999999999993</v>
      </c>
      <c r="N4" s="466">
        <v>0</v>
      </c>
      <c r="O4" s="466">
        <v>4231.29</v>
      </c>
      <c r="P4" s="466">
        <f t="shared" si="0"/>
        <v>12103.509999999998</v>
      </c>
    </row>
    <row r="5" spans="1:16" s="282" customFormat="1">
      <c r="A5" s="353" t="s">
        <v>646</v>
      </c>
      <c r="B5" s="589" t="s">
        <v>514</v>
      </c>
      <c r="C5" s="477">
        <v>6576205481</v>
      </c>
      <c r="D5" s="478" t="s">
        <v>717</v>
      </c>
      <c r="E5" s="479">
        <v>3</v>
      </c>
      <c r="F5" s="463" t="s">
        <v>718</v>
      </c>
      <c r="G5" s="464" t="s">
        <v>711</v>
      </c>
      <c r="H5" s="480" t="s">
        <v>712</v>
      </c>
      <c r="I5" s="465">
        <v>44</v>
      </c>
      <c r="J5" s="481">
        <v>1212</v>
      </c>
      <c r="K5" s="466">
        <v>0</v>
      </c>
      <c r="L5" s="466">
        <v>0</v>
      </c>
      <c r="M5" s="466">
        <v>440.73</v>
      </c>
      <c r="N5" s="466">
        <v>0</v>
      </c>
      <c r="O5" s="466">
        <v>154.80000000000001</v>
      </c>
      <c r="P5" s="466">
        <f t="shared" si="0"/>
        <v>1497.93</v>
      </c>
    </row>
    <row r="6" spans="1:16" s="282" customFormat="1">
      <c r="A6" s="353" t="s">
        <v>646</v>
      </c>
      <c r="B6" s="589" t="s">
        <v>514</v>
      </c>
      <c r="C6" s="477">
        <v>7178763493</v>
      </c>
      <c r="D6" s="478" t="s">
        <v>719</v>
      </c>
      <c r="E6" s="467" t="s">
        <v>720</v>
      </c>
      <c r="F6" s="463" t="s">
        <v>721</v>
      </c>
      <c r="G6" s="464" t="s">
        <v>711</v>
      </c>
      <c r="H6" s="480" t="s">
        <v>712</v>
      </c>
      <c r="I6" s="465">
        <v>40</v>
      </c>
      <c r="J6" s="481">
        <v>2200</v>
      </c>
      <c r="K6" s="466">
        <v>0</v>
      </c>
      <c r="L6" s="466">
        <v>1056.53</v>
      </c>
      <c r="M6" s="466">
        <v>850.76</v>
      </c>
      <c r="N6" s="466">
        <v>121</v>
      </c>
      <c r="O6" s="466">
        <v>348.11</v>
      </c>
      <c r="P6" s="466">
        <f t="shared" si="0"/>
        <v>2823.65</v>
      </c>
    </row>
    <row r="7" spans="1:16" s="283" customFormat="1">
      <c r="A7" s="353" t="s">
        <v>646</v>
      </c>
      <c r="B7" s="589" t="s">
        <v>514</v>
      </c>
      <c r="C7" s="477">
        <v>7032388418</v>
      </c>
      <c r="D7" s="478" t="s">
        <v>722</v>
      </c>
      <c r="E7" s="467" t="s">
        <v>720</v>
      </c>
      <c r="F7" s="468" t="s">
        <v>710</v>
      </c>
      <c r="G7" s="464" t="s">
        <v>711</v>
      </c>
      <c r="H7" s="480" t="s">
        <v>712</v>
      </c>
      <c r="I7" s="465">
        <v>40</v>
      </c>
      <c r="J7" s="481">
        <v>1169.03</v>
      </c>
      <c r="K7" s="466">
        <v>0</v>
      </c>
      <c r="L7" s="466">
        <v>0</v>
      </c>
      <c r="M7" s="466">
        <v>519.62</v>
      </c>
      <c r="N7" s="466">
        <v>0</v>
      </c>
      <c r="O7" s="466">
        <v>158.84</v>
      </c>
      <c r="P7" s="466">
        <f t="shared" si="0"/>
        <v>1529.8100000000002</v>
      </c>
    </row>
    <row r="8" spans="1:16" s="283" customFormat="1">
      <c r="A8" s="353" t="s">
        <v>646</v>
      </c>
      <c r="B8" s="589" t="s">
        <v>514</v>
      </c>
      <c r="C8" s="477">
        <v>2670847498</v>
      </c>
      <c r="D8" s="478" t="s">
        <v>723</v>
      </c>
      <c r="E8" s="467" t="s">
        <v>720</v>
      </c>
      <c r="F8" s="463" t="s">
        <v>724</v>
      </c>
      <c r="G8" s="464" t="s">
        <v>711</v>
      </c>
      <c r="H8" s="480" t="s">
        <v>712</v>
      </c>
      <c r="I8" s="465">
        <v>24</v>
      </c>
      <c r="J8" s="481">
        <v>2215.5700000000002</v>
      </c>
      <c r="K8" s="466">
        <v>0</v>
      </c>
      <c r="L8" s="466">
        <v>0</v>
      </c>
      <c r="M8" s="466">
        <v>1196.4100000000001</v>
      </c>
      <c r="N8" s="466">
        <v>0</v>
      </c>
      <c r="O8" s="466">
        <v>449.88</v>
      </c>
      <c r="P8" s="466">
        <f t="shared" si="0"/>
        <v>2962.1000000000004</v>
      </c>
    </row>
    <row r="9" spans="1:16" s="283" customFormat="1">
      <c r="A9" s="353" t="s">
        <v>646</v>
      </c>
      <c r="B9" s="589" t="s">
        <v>514</v>
      </c>
      <c r="C9" s="477">
        <v>8959195405</v>
      </c>
      <c r="D9" s="478" t="s">
        <v>725</v>
      </c>
      <c r="E9" s="467" t="s">
        <v>726</v>
      </c>
      <c r="F9" s="463" t="s">
        <v>727</v>
      </c>
      <c r="G9" s="464" t="s">
        <v>711</v>
      </c>
      <c r="H9" s="480" t="s">
        <v>712</v>
      </c>
      <c r="I9" s="465">
        <v>44</v>
      </c>
      <c r="J9" s="481">
        <v>2500</v>
      </c>
      <c r="K9" s="466">
        <v>0</v>
      </c>
      <c r="L9" s="466">
        <v>0</v>
      </c>
      <c r="M9" s="466">
        <v>242.4</v>
      </c>
      <c r="N9" s="466">
        <v>0</v>
      </c>
      <c r="O9" s="466">
        <v>483.1</v>
      </c>
      <c r="P9" s="466">
        <f t="shared" si="0"/>
        <v>2259.3000000000002</v>
      </c>
    </row>
    <row r="10" spans="1:16" s="294" customFormat="1">
      <c r="A10" s="353" t="s">
        <v>646</v>
      </c>
      <c r="B10" s="589" t="s">
        <v>514</v>
      </c>
      <c r="C10" s="477">
        <v>847358488</v>
      </c>
      <c r="D10" s="478" t="s">
        <v>728</v>
      </c>
      <c r="E10" s="467" t="s">
        <v>726</v>
      </c>
      <c r="F10" s="463" t="s">
        <v>714</v>
      </c>
      <c r="G10" s="464" t="s">
        <v>711</v>
      </c>
      <c r="H10" s="480" t="s">
        <v>712</v>
      </c>
      <c r="I10" s="465">
        <v>44</v>
      </c>
      <c r="J10" s="481">
        <v>1171.5999999999999</v>
      </c>
      <c r="K10" s="466">
        <v>0</v>
      </c>
      <c r="L10" s="466">
        <v>0</v>
      </c>
      <c r="M10" s="466">
        <v>282.8</v>
      </c>
      <c r="N10" s="466">
        <v>0</v>
      </c>
      <c r="O10" s="466">
        <v>209.67</v>
      </c>
      <c r="P10" s="466">
        <f t="shared" si="0"/>
        <v>1244.7299999999998</v>
      </c>
    </row>
    <row r="11" spans="1:16" s="294" customFormat="1">
      <c r="A11" s="353" t="s">
        <v>646</v>
      </c>
      <c r="B11" s="589" t="s">
        <v>514</v>
      </c>
      <c r="C11" s="477">
        <v>88999882420</v>
      </c>
      <c r="D11" s="478" t="s">
        <v>729</v>
      </c>
      <c r="E11" s="467" t="s">
        <v>726</v>
      </c>
      <c r="F11" s="463" t="s">
        <v>730</v>
      </c>
      <c r="G11" s="464" t="s">
        <v>711</v>
      </c>
      <c r="H11" s="480" t="s">
        <v>712</v>
      </c>
      <c r="I11" s="465">
        <v>44</v>
      </c>
      <c r="J11" s="481">
        <v>1212</v>
      </c>
      <c r="K11" s="466">
        <v>0</v>
      </c>
      <c r="L11" s="466">
        <v>0</v>
      </c>
      <c r="M11" s="466">
        <v>440.73</v>
      </c>
      <c r="N11" s="466">
        <v>0</v>
      </c>
      <c r="O11" s="466">
        <v>227.52</v>
      </c>
      <c r="P11" s="466">
        <f t="shared" si="0"/>
        <v>1425.21</v>
      </c>
    </row>
    <row r="12" spans="1:16" s="294" customFormat="1">
      <c r="A12" s="353" t="s">
        <v>646</v>
      </c>
      <c r="B12" s="589" t="s">
        <v>514</v>
      </c>
      <c r="C12" s="477">
        <v>5244461486</v>
      </c>
      <c r="D12" s="478" t="s">
        <v>731</v>
      </c>
      <c r="E12" s="467" t="s">
        <v>712</v>
      </c>
      <c r="F12" s="463" t="s">
        <v>716</v>
      </c>
      <c r="G12" s="464" t="s">
        <v>711</v>
      </c>
      <c r="H12" s="480" t="s">
        <v>712</v>
      </c>
      <c r="I12" s="465">
        <v>24</v>
      </c>
      <c r="J12" s="481">
        <v>7500</v>
      </c>
      <c r="K12" s="466">
        <v>0</v>
      </c>
      <c r="L12" s="466">
        <v>0</v>
      </c>
      <c r="M12" s="469">
        <v>3128.76</v>
      </c>
      <c r="N12" s="469">
        <v>0</v>
      </c>
      <c r="O12" s="469">
        <v>5493.27</v>
      </c>
      <c r="P12" s="466">
        <f t="shared" si="0"/>
        <v>5135.49</v>
      </c>
    </row>
    <row r="13" spans="1:16" s="294" customFormat="1">
      <c r="A13" s="353" t="s">
        <v>646</v>
      </c>
      <c r="B13" s="589" t="s">
        <v>514</v>
      </c>
      <c r="C13" s="477">
        <v>5345290466</v>
      </c>
      <c r="D13" s="478" t="s">
        <v>732</v>
      </c>
      <c r="E13" s="467" t="s">
        <v>726</v>
      </c>
      <c r="F13" s="463" t="s">
        <v>718</v>
      </c>
      <c r="G13" s="464" t="s">
        <v>711</v>
      </c>
      <c r="H13" s="480" t="s">
        <v>712</v>
      </c>
      <c r="I13" s="465">
        <v>44</v>
      </c>
      <c r="J13" s="481">
        <v>1212</v>
      </c>
      <c r="K13" s="466">
        <v>0</v>
      </c>
      <c r="L13" s="466">
        <v>0</v>
      </c>
      <c r="M13" s="466">
        <v>242.4</v>
      </c>
      <c r="N13" s="466">
        <v>0</v>
      </c>
      <c r="O13" s="466">
        <v>209.67</v>
      </c>
      <c r="P13" s="466">
        <f t="shared" si="0"/>
        <v>1244.73</v>
      </c>
    </row>
    <row r="14" spans="1:16" s="294" customFormat="1">
      <c r="A14" s="353" t="s">
        <v>646</v>
      </c>
      <c r="B14" s="589" t="s">
        <v>514</v>
      </c>
      <c r="C14" s="477">
        <v>2456744462</v>
      </c>
      <c r="D14" s="478" t="s">
        <v>733</v>
      </c>
      <c r="E14" s="467" t="s">
        <v>720</v>
      </c>
      <c r="F14" s="463" t="s">
        <v>710</v>
      </c>
      <c r="G14" s="464" t="s">
        <v>711</v>
      </c>
      <c r="H14" s="480" t="s">
        <v>712</v>
      </c>
      <c r="I14" s="465">
        <v>44</v>
      </c>
      <c r="J14" s="481">
        <v>1252.53</v>
      </c>
      <c r="K14" s="466">
        <v>0</v>
      </c>
      <c r="L14" s="466">
        <v>0</v>
      </c>
      <c r="M14" s="466">
        <v>298.87</v>
      </c>
      <c r="N14" s="466">
        <v>0</v>
      </c>
      <c r="O14" s="466">
        <v>216.56</v>
      </c>
      <c r="P14" s="466">
        <f t="shared" si="0"/>
        <v>1334.8400000000001</v>
      </c>
    </row>
    <row r="15" spans="1:16" s="282" customFormat="1">
      <c r="A15" s="353" t="s">
        <v>646</v>
      </c>
      <c r="B15" s="589" t="s">
        <v>514</v>
      </c>
      <c r="C15" s="482">
        <v>9601303499</v>
      </c>
      <c r="D15" s="483" t="s">
        <v>734</v>
      </c>
      <c r="E15" s="467" t="s">
        <v>720</v>
      </c>
      <c r="F15" s="468" t="s">
        <v>724</v>
      </c>
      <c r="G15" s="464" t="s">
        <v>711</v>
      </c>
      <c r="H15" s="480" t="s">
        <v>712</v>
      </c>
      <c r="I15" s="465">
        <v>24</v>
      </c>
      <c r="J15" s="481">
        <v>2215.5700000000002</v>
      </c>
      <c r="K15" s="466">
        <v>0</v>
      </c>
      <c r="L15" s="466">
        <v>0</v>
      </c>
      <c r="M15" s="466">
        <v>1273.96</v>
      </c>
      <c r="N15" s="466">
        <v>0</v>
      </c>
      <c r="O15" s="466">
        <v>469.43</v>
      </c>
      <c r="P15" s="466">
        <f t="shared" si="0"/>
        <v>3020.1000000000004</v>
      </c>
    </row>
    <row r="16" spans="1:16" s="294" customFormat="1">
      <c r="A16" s="353" t="s">
        <v>646</v>
      </c>
      <c r="B16" s="589" t="s">
        <v>514</v>
      </c>
      <c r="C16" s="477">
        <v>4089045932</v>
      </c>
      <c r="D16" s="484" t="s">
        <v>735</v>
      </c>
      <c r="E16" s="467" t="s">
        <v>712</v>
      </c>
      <c r="F16" s="463" t="s">
        <v>716</v>
      </c>
      <c r="G16" s="464" t="s">
        <v>711</v>
      </c>
      <c r="H16" s="480" t="s">
        <v>712</v>
      </c>
      <c r="I16" s="465">
        <v>24</v>
      </c>
      <c r="J16" s="481">
        <v>8000</v>
      </c>
      <c r="K16" s="466">
        <v>0</v>
      </c>
      <c r="L16" s="466">
        <v>0</v>
      </c>
      <c r="M16" s="466">
        <v>14675.39</v>
      </c>
      <c r="N16" s="466">
        <v>0</v>
      </c>
      <c r="O16" s="466">
        <v>5974.95</v>
      </c>
      <c r="P16" s="466">
        <f t="shared" si="0"/>
        <v>16700.439999999999</v>
      </c>
    </row>
    <row r="17" spans="1:16" s="294" customFormat="1">
      <c r="A17" s="353" t="s">
        <v>646</v>
      </c>
      <c r="B17" s="589" t="s">
        <v>514</v>
      </c>
      <c r="C17" s="477">
        <v>10283186429</v>
      </c>
      <c r="D17" s="484" t="s">
        <v>736</v>
      </c>
      <c r="E17" s="467" t="s">
        <v>720</v>
      </c>
      <c r="F17" s="463" t="s">
        <v>737</v>
      </c>
      <c r="G17" s="464" t="s">
        <v>711</v>
      </c>
      <c r="H17" s="480" t="s">
        <v>712</v>
      </c>
      <c r="I17" s="465">
        <v>44</v>
      </c>
      <c r="J17" s="481">
        <v>1252.53</v>
      </c>
      <c r="K17" s="466">
        <v>0</v>
      </c>
      <c r="L17" s="466">
        <v>0</v>
      </c>
      <c r="M17" s="466">
        <v>355.34</v>
      </c>
      <c r="N17" s="466">
        <v>0</v>
      </c>
      <c r="O17" s="466">
        <v>216.56</v>
      </c>
      <c r="P17" s="466">
        <f t="shared" si="0"/>
        <v>1391.31</v>
      </c>
    </row>
    <row r="18" spans="1:16" s="294" customFormat="1">
      <c r="A18" s="353" t="s">
        <v>646</v>
      </c>
      <c r="B18" s="589" t="s">
        <v>514</v>
      </c>
      <c r="C18" s="485">
        <v>5813428445</v>
      </c>
      <c r="D18" s="486" t="s">
        <v>738</v>
      </c>
      <c r="E18" s="467" t="s">
        <v>720</v>
      </c>
      <c r="F18" s="463" t="s">
        <v>737</v>
      </c>
      <c r="G18" s="464" t="s">
        <v>711</v>
      </c>
      <c r="H18" s="480" t="s">
        <v>712</v>
      </c>
      <c r="I18" s="465">
        <v>44</v>
      </c>
      <c r="J18" s="481">
        <v>1127.28</v>
      </c>
      <c r="K18" s="466">
        <v>0</v>
      </c>
      <c r="L18" s="466">
        <v>0</v>
      </c>
      <c r="M18" s="466">
        <v>367.65</v>
      </c>
      <c r="N18" s="466">
        <v>0</v>
      </c>
      <c r="O18" s="466">
        <v>216.56</v>
      </c>
      <c r="P18" s="466">
        <f t="shared" si="0"/>
        <v>1278.3699999999999</v>
      </c>
    </row>
    <row r="19" spans="1:16" s="294" customFormat="1">
      <c r="A19" s="353" t="s">
        <v>646</v>
      </c>
      <c r="B19" s="589" t="s">
        <v>514</v>
      </c>
      <c r="C19" s="485">
        <v>92123600415</v>
      </c>
      <c r="D19" s="486" t="s">
        <v>739</v>
      </c>
      <c r="E19" s="467" t="s">
        <v>712</v>
      </c>
      <c r="F19" s="463" t="s">
        <v>716</v>
      </c>
      <c r="G19" s="464" t="s">
        <v>711</v>
      </c>
      <c r="H19" s="480" t="s">
        <v>712</v>
      </c>
      <c r="I19" s="465">
        <v>24</v>
      </c>
      <c r="J19" s="481">
        <v>8700</v>
      </c>
      <c r="K19" s="466">
        <v>0</v>
      </c>
      <c r="L19" s="466">
        <v>0</v>
      </c>
      <c r="M19" s="466">
        <v>1882.55</v>
      </c>
      <c r="N19" s="466">
        <v>0</v>
      </c>
      <c r="O19" s="466">
        <v>3855.28</v>
      </c>
      <c r="P19" s="466">
        <f t="shared" si="0"/>
        <v>6727.2699999999986</v>
      </c>
    </row>
    <row r="20" spans="1:16" s="294" customFormat="1">
      <c r="A20" s="353" t="s">
        <v>646</v>
      </c>
      <c r="B20" s="589" t="s">
        <v>514</v>
      </c>
      <c r="C20" s="477">
        <v>6392472452</v>
      </c>
      <c r="D20" s="484" t="s">
        <v>740</v>
      </c>
      <c r="E20" s="467" t="s">
        <v>726</v>
      </c>
      <c r="F20" s="463" t="s">
        <v>718</v>
      </c>
      <c r="G20" s="464" t="s">
        <v>711</v>
      </c>
      <c r="H20" s="480" t="s">
        <v>712</v>
      </c>
      <c r="I20" s="465">
        <v>44</v>
      </c>
      <c r="J20" s="481">
        <v>1212</v>
      </c>
      <c r="K20" s="466">
        <v>0</v>
      </c>
      <c r="L20" s="466">
        <v>0</v>
      </c>
      <c r="M20" s="466">
        <v>374.61</v>
      </c>
      <c r="N20" s="466">
        <v>0</v>
      </c>
      <c r="O20" s="466">
        <v>148.85</v>
      </c>
      <c r="P20" s="466">
        <f t="shared" si="0"/>
        <v>1437.7600000000002</v>
      </c>
    </row>
    <row r="21" spans="1:16" s="294" customFormat="1">
      <c r="A21" s="353" t="s">
        <v>646</v>
      </c>
      <c r="B21" s="589" t="s">
        <v>514</v>
      </c>
      <c r="C21" s="477">
        <v>70178717401</v>
      </c>
      <c r="D21" s="484" t="s">
        <v>741</v>
      </c>
      <c r="E21" s="467" t="s">
        <v>726</v>
      </c>
      <c r="F21" s="463" t="s">
        <v>718</v>
      </c>
      <c r="G21" s="464" t="s">
        <v>711</v>
      </c>
      <c r="H21" s="480" t="s">
        <v>712</v>
      </c>
      <c r="I21" s="465">
        <v>44</v>
      </c>
      <c r="J21" s="481">
        <v>1212</v>
      </c>
      <c r="K21" s="466">
        <v>0</v>
      </c>
      <c r="L21" s="466">
        <v>0</v>
      </c>
      <c r="M21" s="466">
        <v>242.4</v>
      </c>
      <c r="N21" s="466">
        <v>0</v>
      </c>
      <c r="O21" s="466">
        <v>209.67</v>
      </c>
      <c r="P21" s="466">
        <f t="shared" si="0"/>
        <v>1244.73</v>
      </c>
    </row>
    <row r="22" spans="1:16" s="294" customFormat="1">
      <c r="A22" s="353" t="s">
        <v>646</v>
      </c>
      <c r="B22" s="589" t="s">
        <v>514</v>
      </c>
      <c r="C22" s="477">
        <v>1937921417</v>
      </c>
      <c r="D22" s="484" t="s">
        <v>742</v>
      </c>
      <c r="E22" s="467" t="s">
        <v>720</v>
      </c>
      <c r="F22" s="463" t="s">
        <v>710</v>
      </c>
      <c r="G22" s="464" t="s">
        <v>711</v>
      </c>
      <c r="H22" s="480" t="s">
        <v>712</v>
      </c>
      <c r="I22" s="465">
        <v>44</v>
      </c>
      <c r="J22" s="481">
        <v>1252.53</v>
      </c>
      <c r="K22" s="466">
        <v>0</v>
      </c>
      <c r="L22" s="466">
        <v>0</v>
      </c>
      <c r="M22" s="466">
        <v>242.4</v>
      </c>
      <c r="N22" s="466">
        <v>0</v>
      </c>
      <c r="O22" s="466">
        <v>241.61</v>
      </c>
      <c r="P22" s="466">
        <f t="shared" si="0"/>
        <v>1253.3200000000002</v>
      </c>
    </row>
    <row r="23" spans="1:16" s="294" customFormat="1">
      <c r="A23" s="353" t="s">
        <v>646</v>
      </c>
      <c r="B23" s="589" t="s">
        <v>514</v>
      </c>
      <c r="C23" s="477">
        <v>12502106400</v>
      </c>
      <c r="D23" s="484" t="s">
        <v>743</v>
      </c>
      <c r="E23" s="467" t="s">
        <v>726</v>
      </c>
      <c r="F23" s="463" t="s">
        <v>744</v>
      </c>
      <c r="G23" s="464" t="s">
        <v>711</v>
      </c>
      <c r="H23" s="480" t="s">
        <v>712</v>
      </c>
      <c r="I23" s="465">
        <v>44</v>
      </c>
      <c r="J23" s="481">
        <v>1400</v>
      </c>
      <c r="K23" s="466">
        <v>0</v>
      </c>
      <c r="L23" s="466">
        <v>0</v>
      </c>
      <c r="M23" s="466">
        <v>549.24</v>
      </c>
      <c r="N23" s="466">
        <v>0</v>
      </c>
      <c r="O23" s="466">
        <v>172.75</v>
      </c>
      <c r="P23" s="466">
        <f t="shared" si="0"/>
        <v>1776.49</v>
      </c>
    </row>
    <row r="24" spans="1:16" s="294" customFormat="1">
      <c r="A24" s="353" t="s">
        <v>646</v>
      </c>
      <c r="B24" s="589" t="s">
        <v>514</v>
      </c>
      <c r="C24" s="477">
        <v>10735205442</v>
      </c>
      <c r="D24" s="484" t="s">
        <v>745</v>
      </c>
      <c r="E24" s="467" t="s">
        <v>720</v>
      </c>
      <c r="F24" s="487">
        <v>322205</v>
      </c>
      <c r="G24" s="464" t="s">
        <v>711</v>
      </c>
      <c r="H24" s="480" t="s">
        <v>712</v>
      </c>
      <c r="I24" s="465">
        <v>44</v>
      </c>
      <c r="J24" s="481">
        <v>1253.53</v>
      </c>
      <c r="K24" s="466">
        <v>0</v>
      </c>
      <c r="L24" s="466">
        <v>0</v>
      </c>
      <c r="M24" s="466">
        <v>429.39</v>
      </c>
      <c r="N24" s="466">
        <v>0</v>
      </c>
      <c r="O24" s="466">
        <v>158.35</v>
      </c>
      <c r="P24" s="466">
        <f t="shared" si="0"/>
        <v>1524.5700000000002</v>
      </c>
    </row>
    <row r="25" spans="1:16" s="294" customFormat="1">
      <c r="A25" s="353" t="s">
        <v>646</v>
      </c>
      <c r="B25" s="589" t="s">
        <v>514</v>
      </c>
      <c r="C25" s="477">
        <v>10796672458</v>
      </c>
      <c r="D25" s="484" t="s">
        <v>746</v>
      </c>
      <c r="E25" s="467" t="s">
        <v>720</v>
      </c>
      <c r="F25" s="464" t="s">
        <v>747</v>
      </c>
      <c r="G25" s="464" t="s">
        <v>711</v>
      </c>
      <c r="H25" s="480" t="s">
        <v>712</v>
      </c>
      <c r="I25" s="465">
        <v>12</v>
      </c>
      <c r="J25" s="481">
        <v>1672.56</v>
      </c>
      <c r="K25" s="466">
        <v>0</v>
      </c>
      <c r="L25" s="466">
        <v>0</v>
      </c>
      <c r="M25" s="466">
        <v>1381.68</v>
      </c>
      <c r="N25" s="466">
        <v>0</v>
      </c>
      <c r="O25" s="466">
        <v>343.29</v>
      </c>
      <c r="P25" s="466">
        <f t="shared" si="0"/>
        <v>2710.95</v>
      </c>
    </row>
    <row r="26" spans="1:16" s="294" customFormat="1">
      <c r="A26" s="353" t="s">
        <v>646</v>
      </c>
      <c r="B26" s="589" t="s">
        <v>514</v>
      </c>
      <c r="C26" s="477">
        <v>9909706474</v>
      </c>
      <c r="D26" s="484" t="s">
        <v>748</v>
      </c>
      <c r="E26" s="467" t="s">
        <v>726</v>
      </c>
      <c r="F26" s="464" t="s">
        <v>749</v>
      </c>
      <c r="G26" s="464" t="s">
        <v>711</v>
      </c>
      <c r="H26" s="480" t="s">
        <v>720</v>
      </c>
      <c r="I26" s="465">
        <v>44</v>
      </c>
      <c r="J26" s="481">
        <v>1684.08</v>
      </c>
      <c r="K26" s="466">
        <v>0</v>
      </c>
      <c r="L26" s="466">
        <v>0</v>
      </c>
      <c r="M26" s="466">
        <v>242.4</v>
      </c>
      <c r="N26" s="466">
        <v>0</v>
      </c>
      <c r="O26" s="466">
        <v>289.93</v>
      </c>
      <c r="P26" s="466">
        <f t="shared" si="0"/>
        <v>1636.55</v>
      </c>
    </row>
    <row r="27" spans="1:16" s="294" customFormat="1">
      <c r="A27" s="353" t="s">
        <v>646</v>
      </c>
      <c r="B27" s="589" t="s">
        <v>514</v>
      </c>
      <c r="C27" s="477">
        <v>4974949497</v>
      </c>
      <c r="D27" s="484" t="s">
        <v>750</v>
      </c>
      <c r="E27" s="467" t="s">
        <v>726</v>
      </c>
      <c r="F27" s="468" t="s">
        <v>751</v>
      </c>
      <c r="G27" s="464" t="s">
        <v>711</v>
      </c>
      <c r="H27" s="480" t="s">
        <v>720</v>
      </c>
      <c r="I27" s="465">
        <v>44</v>
      </c>
      <c r="J27" s="481">
        <v>3200</v>
      </c>
      <c r="K27" s="466">
        <v>0</v>
      </c>
      <c r="L27" s="466">
        <v>0</v>
      </c>
      <c r="M27" s="466">
        <v>594.46</v>
      </c>
      <c r="N27" s="466">
        <v>0</v>
      </c>
      <c r="O27" s="466">
        <v>590.66</v>
      </c>
      <c r="P27" s="466">
        <f t="shared" si="0"/>
        <v>3203.8</v>
      </c>
    </row>
    <row r="28" spans="1:16" s="294" customFormat="1">
      <c r="A28" s="353" t="s">
        <v>646</v>
      </c>
      <c r="B28" s="589" t="s">
        <v>514</v>
      </c>
      <c r="C28" s="477">
        <v>78272203472</v>
      </c>
      <c r="D28" s="484" t="s">
        <v>752</v>
      </c>
      <c r="E28" s="467" t="s">
        <v>726</v>
      </c>
      <c r="F28" s="463" t="s">
        <v>753</v>
      </c>
      <c r="G28" s="464" t="s">
        <v>711</v>
      </c>
      <c r="H28" s="480" t="s">
        <v>712</v>
      </c>
      <c r="I28" s="465">
        <v>44</v>
      </c>
      <c r="J28" s="481">
        <v>1550</v>
      </c>
      <c r="K28" s="466">
        <v>0</v>
      </c>
      <c r="L28" s="466">
        <v>0</v>
      </c>
      <c r="M28" s="466">
        <v>462.39</v>
      </c>
      <c r="N28" s="466">
        <v>0</v>
      </c>
      <c r="O28" s="466">
        <v>286.93</v>
      </c>
      <c r="P28" s="466">
        <f t="shared" si="0"/>
        <v>1725.4599999999998</v>
      </c>
    </row>
    <row r="29" spans="1:16" s="294" customFormat="1">
      <c r="A29" s="353" t="s">
        <v>646</v>
      </c>
      <c r="B29" s="589" t="s">
        <v>514</v>
      </c>
      <c r="C29" s="477">
        <v>11204937494</v>
      </c>
      <c r="D29" s="484" t="s">
        <v>754</v>
      </c>
      <c r="E29" s="467" t="s">
        <v>712</v>
      </c>
      <c r="F29" s="463" t="s">
        <v>716</v>
      </c>
      <c r="G29" s="464" t="s">
        <v>711</v>
      </c>
      <c r="H29" s="480" t="s">
        <v>712</v>
      </c>
      <c r="I29" s="465">
        <v>24</v>
      </c>
      <c r="J29" s="481">
        <v>7500</v>
      </c>
      <c r="K29" s="466">
        <v>0</v>
      </c>
      <c r="L29" s="466">
        <v>0</v>
      </c>
      <c r="M29" s="466">
        <v>5477.85</v>
      </c>
      <c r="N29" s="466">
        <v>0</v>
      </c>
      <c r="O29" s="466">
        <v>5218.84</v>
      </c>
      <c r="P29" s="466">
        <f t="shared" si="0"/>
        <v>7759.01</v>
      </c>
    </row>
    <row r="30" spans="1:16" s="294" customFormat="1">
      <c r="A30" s="353" t="s">
        <v>646</v>
      </c>
      <c r="B30" s="589" t="s">
        <v>514</v>
      </c>
      <c r="C30" s="477">
        <v>44669127420</v>
      </c>
      <c r="D30" s="484" t="s">
        <v>755</v>
      </c>
      <c r="E30" s="467" t="s">
        <v>712</v>
      </c>
      <c r="F30" s="463" t="s">
        <v>716</v>
      </c>
      <c r="G30" s="464" t="s">
        <v>711</v>
      </c>
      <c r="H30" s="480" t="s">
        <v>712</v>
      </c>
      <c r="I30" s="465">
        <v>24</v>
      </c>
      <c r="J30" s="481">
        <v>7733.33</v>
      </c>
      <c r="K30" s="466">
        <v>0</v>
      </c>
      <c r="L30" s="466">
        <v>0</v>
      </c>
      <c r="M30" s="466">
        <v>1756.18</v>
      </c>
      <c r="N30" s="466">
        <v>0</v>
      </c>
      <c r="O30" s="466">
        <v>1643.98</v>
      </c>
      <c r="P30" s="466">
        <f t="shared" si="0"/>
        <v>7845.5300000000007</v>
      </c>
    </row>
    <row r="31" spans="1:16" s="294" customFormat="1">
      <c r="A31" s="353" t="s">
        <v>646</v>
      </c>
      <c r="B31" s="589" t="s">
        <v>514</v>
      </c>
      <c r="C31" s="477">
        <v>2587642442</v>
      </c>
      <c r="D31" s="484" t="s">
        <v>756</v>
      </c>
      <c r="E31" s="467" t="s">
        <v>720</v>
      </c>
      <c r="F31" s="463" t="s">
        <v>721</v>
      </c>
      <c r="G31" s="464" t="s">
        <v>711</v>
      </c>
      <c r="H31" s="480" t="s">
        <v>712</v>
      </c>
      <c r="I31" s="465">
        <v>40</v>
      </c>
      <c r="J31" s="481">
        <v>2200</v>
      </c>
      <c r="K31" s="466">
        <v>0</v>
      </c>
      <c r="L31" s="466">
        <v>1132.8599999999999</v>
      </c>
      <c r="M31" s="466">
        <v>242.4</v>
      </c>
      <c r="N31" s="466">
        <v>0</v>
      </c>
      <c r="O31" s="466">
        <v>230.6</v>
      </c>
      <c r="P31" s="466">
        <f t="shared" si="0"/>
        <v>2211.8000000000002</v>
      </c>
    </row>
    <row r="32" spans="1:16" s="294" customFormat="1">
      <c r="A32" s="353" t="s">
        <v>646</v>
      </c>
      <c r="B32" s="589" t="s">
        <v>514</v>
      </c>
      <c r="C32" s="477">
        <v>84767812453</v>
      </c>
      <c r="D32" s="484" t="s">
        <v>757</v>
      </c>
      <c r="E32" s="467" t="s">
        <v>720</v>
      </c>
      <c r="F32" s="463" t="s">
        <v>758</v>
      </c>
      <c r="G32" s="464" t="s">
        <v>711</v>
      </c>
      <c r="H32" s="480" t="s">
        <v>712</v>
      </c>
      <c r="I32" s="465">
        <v>44</v>
      </c>
      <c r="J32" s="481">
        <v>2076.4</v>
      </c>
      <c r="K32" s="466">
        <v>0</v>
      </c>
      <c r="L32" s="466">
        <v>0</v>
      </c>
      <c r="M32" s="466">
        <v>242.4</v>
      </c>
      <c r="N32" s="466">
        <v>0</v>
      </c>
      <c r="O32" s="466">
        <v>248.86</v>
      </c>
      <c r="P32" s="466">
        <f t="shared" si="0"/>
        <v>2069.94</v>
      </c>
    </row>
    <row r="33" spans="1:16" s="294" customFormat="1">
      <c r="A33" s="353" t="s">
        <v>646</v>
      </c>
      <c r="B33" s="589" t="s">
        <v>514</v>
      </c>
      <c r="C33" s="477">
        <v>77118162434</v>
      </c>
      <c r="D33" s="484" t="s">
        <v>759</v>
      </c>
      <c r="E33" s="467" t="s">
        <v>720</v>
      </c>
      <c r="F33" s="463" t="s">
        <v>721</v>
      </c>
      <c r="G33" s="464" t="s">
        <v>711</v>
      </c>
      <c r="H33" s="480" t="s">
        <v>712</v>
      </c>
      <c r="I33" s="465">
        <v>40</v>
      </c>
      <c r="J33" s="481">
        <v>2200</v>
      </c>
      <c r="K33" s="466">
        <v>0</v>
      </c>
      <c r="L33" s="466">
        <v>1465.99</v>
      </c>
      <c r="M33" s="466">
        <v>608.76</v>
      </c>
      <c r="N33" s="466">
        <v>121</v>
      </c>
      <c r="O33" s="466">
        <v>321.25</v>
      </c>
      <c r="P33" s="466">
        <f t="shared" si="0"/>
        <v>2608.5100000000002</v>
      </c>
    </row>
    <row r="34" spans="1:16" s="294" customFormat="1">
      <c r="A34" s="353" t="s">
        <v>646</v>
      </c>
      <c r="B34" s="589" t="s">
        <v>514</v>
      </c>
      <c r="C34" s="477">
        <v>7940908421</v>
      </c>
      <c r="D34" s="484" t="s">
        <v>760</v>
      </c>
      <c r="E34" s="467" t="s">
        <v>726</v>
      </c>
      <c r="F34" s="463" t="s">
        <v>761</v>
      </c>
      <c r="G34" s="464" t="s">
        <v>711</v>
      </c>
      <c r="H34" s="480" t="s">
        <v>720</v>
      </c>
      <c r="I34" s="465">
        <v>44</v>
      </c>
      <c r="J34" s="481">
        <v>1369.98</v>
      </c>
      <c r="K34" s="466">
        <v>0</v>
      </c>
      <c r="L34" s="466">
        <v>0</v>
      </c>
      <c r="M34" s="466">
        <v>298.87</v>
      </c>
      <c r="N34" s="466">
        <v>0</v>
      </c>
      <c r="O34" s="466">
        <v>154.33000000000001</v>
      </c>
      <c r="P34" s="466">
        <f t="shared" si="0"/>
        <v>1514.52</v>
      </c>
    </row>
    <row r="35" spans="1:16" s="294" customFormat="1">
      <c r="A35" s="353" t="s">
        <v>646</v>
      </c>
      <c r="B35" s="589" t="s">
        <v>514</v>
      </c>
      <c r="C35" s="477">
        <v>9023592409</v>
      </c>
      <c r="D35" s="484" t="s">
        <v>762</v>
      </c>
      <c r="E35" s="467" t="s">
        <v>712</v>
      </c>
      <c r="F35" s="463" t="s">
        <v>763</v>
      </c>
      <c r="G35" s="464" t="s">
        <v>711</v>
      </c>
      <c r="H35" s="480" t="s">
        <v>712</v>
      </c>
      <c r="I35" s="465">
        <v>24</v>
      </c>
      <c r="J35" s="481">
        <v>8000</v>
      </c>
      <c r="K35" s="466">
        <v>0</v>
      </c>
      <c r="L35" s="466">
        <v>0</v>
      </c>
      <c r="M35" s="466">
        <v>5555.27</v>
      </c>
      <c r="N35" s="466">
        <v>0</v>
      </c>
      <c r="O35" s="466">
        <v>3466.91</v>
      </c>
      <c r="P35" s="466">
        <f t="shared" si="0"/>
        <v>10088.36</v>
      </c>
    </row>
    <row r="36" spans="1:16" s="294" customFormat="1">
      <c r="A36" s="353" t="s">
        <v>646</v>
      </c>
      <c r="B36" s="589" t="s">
        <v>514</v>
      </c>
      <c r="C36" s="477">
        <v>4138318410</v>
      </c>
      <c r="D36" s="484" t="s">
        <v>764</v>
      </c>
      <c r="E36" s="467" t="s">
        <v>720</v>
      </c>
      <c r="F36" s="463" t="s">
        <v>721</v>
      </c>
      <c r="G36" s="464" t="s">
        <v>711</v>
      </c>
      <c r="H36" s="480" t="s">
        <v>712</v>
      </c>
      <c r="I36" s="465">
        <v>40</v>
      </c>
      <c r="J36" s="469">
        <v>1833.33</v>
      </c>
      <c r="K36" s="466">
        <v>0</v>
      </c>
      <c r="L36" s="466">
        <v>854.53</v>
      </c>
      <c r="M36" s="466">
        <v>669.67</v>
      </c>
      <c r="N36" s="466">
        <v>0</v>
      </c>
      <c r="O36" s="466">
        <v>212.65</v>
      </c>
      <c r="P36" s="466">
        <f t="shared" si="0"/>
        <v>2290.35</v>
      </c>
    </row>
    <row r="37" spans="1:16" s="294" customFormat="1">
      <c r="A37" s="353" t="s">
        <v>646</v>
      </c>
      <c r="B37" s="589" t="s">
        <v>514</v>
      </c>
      <c r="C37" s="482">
        <v>7767421406</v>
      </c>
      <c r="D37" s="488" t="s">
        <v>765</v>
      </c>
      <c r="E37" s="467" t="s">
        <v>726</v>
      </c>
      <c r="F37" s="463" t="s">
        <v>766</v>
      </c>
      <c r="G37" s="464" t="s">
        <v>711</v>
      </c>
      <c r="H37" s="480" t="s">
        <v>712</v>
      </c>
      <c r="I37" s="465">
        <v>44</v>
      </c>
      <c r="J37" s="469">
        <v>1212</v>
      </c>
      <c r="K37" s="466">
        <v>0</v>
      </c>
      <c r="L37" s="466">
        <v>0</v>
      </c>
      <c r="M37" s="466">
        <v>242.4</v>
      </c>
      <c r="N37" s="466">
        <v>0</v>
      </c>
      <c r="O37" s="466">
        <v>1454.4</v>
      </c>
      <c r="P37" s="466">
        <f t="shared" si="0"/>
        <v>0</v>
      </c>
    </row>
    <row r="38" spans="1:16" s="294" customFormat="1">
      <c r="A38" s="353" t="s">
        <v>646</v>
      </c>
      <c r="B38" s="589" t="s">
        <v>514</v>
      </c>
      <c r="C38" s="477">
        <v>3070942431</v>
      </c>
      <c r="D38" s="484" t="s">
        <v>767</v>
      </c>
      <c r="E38" s="467" t="s">
        <v>720</v>
      </c>
      <c r="F38" s="468" t="s">
        <v>710</v>
      </c>
      <c r="G38" s="464" t="s">
        <v>711</v>
      </c>
      <c r="H38" s="480" t="s">
        <v>712</v>
      </c>
      <c r="I38" s="465">
        <v>44</v>
      </c>
      <c r="J38" s="469">
        <v>1252.53</v>
      </c>
      <c r="K38" s="466">
        <v>0</v>
      </c>
      <c r="L38" s="466">
        <v>0</v>
      </c>
      <c r="M38" s="466">
        <v>548.17999999999995</v>
      </c>
      <c r="N38" s="466">
        <v>0</v>
      </c>
      <c r="O38" s="466">
        <v>244.08</v>
      </c>
      <c r="P38" s="466">
        <f t="shared" si="0"/>
        <v>1556.63</v>
      </c>
    </row>
    <row r="39" spans="1:16" s="294" customFormat="1">
      <c r="A39" s="353" t="s">
        <v>646</v>
      </c>
      <c r="B39" s="589" t="s">
        <v>514</v>
      </c>
      <c r="C39" s="477">
        <v>5926268494</v>
      </c>
      <c r="D39" s="484" t="s">
        <v>768</v>
      </c>
      <c r="E39" s="467" t="s">
        <v>720</v>
      </c>
      <c r="F39" s="463" t="s">
        <v>721</v>
      </c>
      <c r="G39" s="464" t="s">
        <v>711</v>
      </c>
      <c r="H39" s="480" t="s">
        <v>712</v>
      </c>
      <c r="I39" s="465">
        <v>40</v>
      </c>
      <c r="J39" s="469">
        <v>2200</v>
      </c>
      <c r="K39" s="466">
        <v>0</v>
      </c>
      <c r="L39" s="466">
        <v>854.53</v>
      </c>
      <c r="M39" s="466">
        <v>363.6</v>
      </c>
      <c r="N39" s="466">
        <v>0</v>
      </c>
      <c r="O39" s="466">
        <v>253.15</v>
      </c>
      <c r="P39" s="466">
        <f t="shared" si="0"/>
        <v>2310.4499999999998</v>
      </c>
    </row>
    <row r="40" spans="1:16" s="294" customFormat="1">
      <c r="A40" s="353" t="s">
        <v>646</v>
      </c>
      <c r="B40" s="589" t="s">
        <v>514</v>
      </c>
      <c r="C40" s="477">
        <v>3813611442</v>
      </c>
      <c r="D40" s="484" t="s">
        <v>769</v>
      </c>
      <c r="E40" s="467" t="s">
        <v>720</v>
      </c>
      <c r="F40" s="468" t="s">
        <v>710</v>
      </c>
      <c r="G40" s="464" t="s">
        <v>711</v>
      </c>
      <c r="H40" s="480" t="s">
        <v>712</v>
      </c>
      <c r="I40" s="465">
        <v>44</v>
      </c>
      <c r="J40" s="469">
        <v>1252.53</v>
      </c>
      <c r="K40" s="466">
        <v>0</v>
      </c>
      <c r="L40" s="466">
        <v>0</v>
      </c>
      <c r="M40" s="466">
        <v>446.25</v>
      </c>
      <c r="N40" s="466">
        <v>0</v>
      </c>
      <c r="O40" s="466">
        <v>159.76</v>
      </c>
      <c r="P40" s="466">
        <f t="shared" si="0"/>
        <v>1539.02</v>
      </c>
    </row>
    <row r="41" spans="1:16" s="294" customFormat="1">
      <c r="A41" s="353" t="s">
        <v>646</v>
      </c>
      <c r="B41" s="589" t="s">
        <v>514</v>
      </c>
      <c r="C41" s="477">
        <v>9090397477</v>
      </c>
      <c r="D41" s="484" t="s">
        <v>770</v>
      </c>
      <c r="E41" s="467" t="s">
        <v>726</v>
      </c>
      <c r="F41" s="468" t="s">
        <v>771</v>
      </c>
      <c r="G41" s="464" t="s">
        <v>711</v>
      </c>
      <c r="H41" s="480" t="s">
        <v>712</v>
      </c>
      <c r="I41" s="465">
        <v>44</v>
      </c>
      <c r="J41" s="469">
        <v>1212</v>
      </c>
      <c r="K41" s="466">
        <v>0</v>
      </c>
      <c r="L41" s="466">
        <v>0</v>
      </c>
      <c r="M41" s="466">
        <v>368.3</v>
      </c>
      <c r="N41" s="466">
        <v>0</v>
      </c>
      <c r="O41" s="466">
        <v>136.94999999999999</v>
      </c>
      <c r="P41" s="466">
        <f t="shared" si="0"/>
        <v>1443.35</v>
      </c>
    </row>
    <row r="42" spans="1:16" s="294" customFormat="1">
      <c r="A42" s="353" t="s">
        <v>646</v>
      </c>
      <c r="B42" s="589" t="s">
        <v>514</v>
      </c>
      <c r="C42" s="477">
        <v>4411940442</v>
      </c>
      <c r="D42" s="484" t="s">
        <v>772</v>
      </c>
      <c r="E42" s="467" t="s">
        <v>726</v>
      </c>
      <c r="F42" s="468" t="s">
        <v>771</v>
      </c>
      <c r="G42" s="464" t="s">
        <v>711</v>
      </c>
      <c r="H42" s="480" t="s">
        <v>712</v>
      </c>
      <c r="I42" s="465">
        <v>44</v>
      </c>
      <c r="J42" s="469">
        <v>1212</v>
      </c>
      <c r="K42" s="466">
        <v>0</v>
      </c>
      <c r="L42" s="466">
        <v>0</v>
      </c>
      <c r="M42" s="466">
        <v>440.73</v>
      </c>
      <c r="N42" s="466">
        <v>0</v>
      </c>
      <c r="O42" s="466">
        <v>227.52</v>
      </c>
      <c r="P42" s="466">
        <f t="shared" si="0"/>
        <v>1425.21</v>
      </c>
    </row>
    <row r="43" spans="1:16" s="294" customFormat="1">
      <c r="A43" s="353" t="s">
        <v>646</v>
      </c>
      <c r="B43" s="589" t="s">
        <v>514</v>
      </c>
      <c r="C43" s="482">
        <v>3640160436</v>
      </c>
      <c r="D43" s="488" t="s">
        <v>773</v>
      </c>
      <c r="E43" s="467" t="s">
        <v>720</v>
      </c>
      <c r="F43" s="463" t="s">
        <v>721</v>
      </c>
      <c r="G43" s="464" t="s">
        <v>711</v>
      </c>
      <c r="H43" s="480" t="s">
        <v>712</v>
      </c>
      <c r="I43" s="465">
        <v>40</v>
      </c>
      <c r="J43" s="469">
        <v>2200</v>
      </c>
      <c r="K43" s="466">
        <v>0</v>
      </c>
      <c r="L43" s="466">
        <v>1201.8599999999999</v>
      </c>
      <c r="M43" s="466">
        <v>575.45000000000005</v>
      </c>
      <c r="N43" s="466">
        <v>0</v>
      </c>
      <c r="O43" s="466">
        <v>292.56</v>
      </c>
      <c r="P43" s="466">
        <f t="shared" si="0"/>
        <v>2482.89</v>
      </c>
    </row>
    <row r="44" spans="1:16" s="294" customFormat="1">
      <c r="A44" s="353" t="s">
        <v>646</v>
      </c>
      <c r="B44" s="589" t="s">
        <v>514</v>
      </c>
      <c r="C44" s="482">
        <v>57749027572</v>
      </c>
      <c r="D44" s="489" t="s">
        <v>556</v>
      </c>
      <c r="E44" s="467" t="s">
        <v>726</v>
      </c>
      <c r="F44" s="463" t="s">
        <v>774</v>
      </c>
      <c r="G44" s="464" t="s">
        <v>711</v>
      </c>
      <c r="H44" s="480" t="s">
        <v>720</v>
      </c>
      <c r="I44" s="465">
        <v>44</v>
      </c>
      <c r="J44" s="469">
        <v>12000</v>
      </c>
      <c r="K44" s="466">
        <v>0</v>
      </c>
      <c r="L44" s="466">
        <v>0</v>
      </c>
      <c r="M44" s="466">
        <v>242.4</v>
      </c>
      <c r="N44" s="466">
        <v>0</v>
      </c>
      <c r="O44" s="466">
        <v>3337.88</v>
      </c>
      <c r="P44" s="466">
        <f t="shared" si="0"/>
        <v>8904.52</v>
      </c>
    </row>
    <row r="45" spans="1:16" s="294" customFormat="1">
      <c r="A45" s="353" t="s">
        <v>646</v>
      </c>
      <c r="B45" s="589" t="s">
        <v>514</v>
      </c>
      <c r="C45" s="477">
        <v>2839751488</v>
      </c>
      <c r="D45" s="484" t="s">
        <v>775</v>
      </c>
      <c r="E45" s="467" t="s">
        <v>726</v>
      </c>
      <c r="F45" s="468" t="s">
        <v>776</v>
      </c>
      <c r="G45" s="464" t="s">
        <v>711</v>
      </c>
      <c r="H45" s="480" t="s">
        <v>712</v>
      </c>
      <c r="I45" s="465">
        <v>44</v>
      </c>
      <c r="J45" s="469">
        <v>1368.29</v>
      </c>
      <c r="K45" s="466">
        <v>0</v>
      </c>
      <c r="L45" s="466">
        <v>0</v>
      </c>
      <c r="M45" s="466">
        <v>462.04</v>
      </c>
      <c r="N45" s="466">
        <v>0</v>
      </c>
      <c r="O45" s="466">
        <v>256.01</v>
      </c>
      <c r="P45" s="466">
        <f t="shared" si="0"/>
        <v>1574.32</v>
      </c>
    </row>
    <row r="46" spans="1:16" s="294" customFormat="1">
      <c r="A46" s="353" t="s">
        <v>646</v>
      </c>
      <c r="B46" s="589" t="s">
        <v>514</v>
      </c>
      <c r="C46" s="477">
        <v>5519452490</v>
      </c>
      <c r="D46" s="484" t="s">
        <v>777</v>
      </c>
      <c r="E46" s="467" t="s">
        <v>726</v>
      </c>
      <c r="F46" s="463" t="s">
        <v>766</v>
      </c>
      <c r="G46" s="464" t="s">
        <v>711</v>
      </c>
      <c r="H46" s="480" t="s">
        <v>712</v>
      </c>
      <c r="I46" s="465">
        <v>44</v>
      </c>
      <c r="J46" s="469">
        <v>1171.5999999999999</v>
      </c>
      <c r="K46" s="466">
        <v>0</v>
      </c>
      <c r="L46" s="466">
        <v>0</v>
      </c>
      <c r="M46" s="466">
        <v>469.51</v>
      </c>
      <c r="N46" s="466">
        <v>0</v>
      </c>
      <c r="O46" s="466">
        <v>226.47</v>
      </c>
      <c r="P46" s="466">
        <f t="shared" si="0"/>
        <v>1414.6399999999999</v>
      </c>
    </row>
    <row r="47" spans="1:16" s="294" customFormat="1">
      <c r="A47" s="353" t="s">
        <v>646</v>
      </c>
      <c r="B47" s="589" t="s">
        <v>514</v>
      </c>
      <c r="C47" s="477">
        <v>9607793455</v>
      </c>
      <c r="D47" s="484" t="s">
        <v>778</v>
      </c>
      <c r="E47" s="467" t="s">
        <v>726</v>
      </c>
      <c r="F47" s="463" t="s">
        <v>779</v>
      </c>
      <c r="G47" s="464" t="s">
        <v>711</v>
      </c>
      <c r="H47" s="480" t="s">
        <v>720</v>
      </c>
      <c r="I47" s="465">
        <v>44</v>
      </c>
      <c r="J47" s="469">
        <v>1212</v>
      </c>
      <c r="K47" s="466">
        <v>0</v>
      </c>
      <c r="L47" s="466">
        <v>0</v>
      </c>
      <c r="M47" s="466">
        <v>622.53</v>
      </c>
      <c r="N47" s="466">
        <v>0</v>
      </c>
      <c r="O47" s="466">
        <v>243.88</v>
      </c>
      <c r="P47" s="466">
        <f t="shared" si="0"/>
        <v>1590.65</v>
      </c>
    </row>
    <row r="48" spans="1:16" s="294" customFormat="1">
      <c r="A48" s="353" t="s">
        <v>646</v>
      </c>
      <c r="B48" s="589" t="s">
        <v>514</v>
      </c>
      <c r="C48" s="477">
        <v>9705587400</v>
      </c>
      <c r="D48" s="484" t="s">
        <v>780</v>
      </c>
      <c r="E48" s="467" t="s">
        <v>720</v>
      </c>
      <c r="F48" s="468" t="s">
        <v>781</v>
      </c>
      <c r="G48" s="464" t="s">
        <v>711</v>
      </c>
      <c r="H48" s="480" t="s">
        <v>712</v>
      </c>
      <c r="I48" s="465">
        <v>26</v>
      </c>
      <c r="J48" s="469">
        <v>3402.23</v>
      </c>
      <c r="K48" s="466">
        <v>0</v>
      </c>
      <c r="L48" s="466">
        <v>1255.28</v>
      </c>
      <c r="M48" s="466">
        <v>1054</v>
      </c>
      <c r="N48" s="466">
        <v>0</v>
      </c>
      <c r="O48" s="466">
        <v>740.06</v>
      </c>
      <c r="P48" s="466">
        <f t="shared" si="0"/>
        <v>3716.1699999999996</v>
      </c>
    </row>
    <row r="49" spans="1:16" s="294" customFormat="1">
      <c r="A49" s="353" t="s">
        <v>646</v>
      </c>
      <c r="B49" s="589" t="s">
        <v>514</v>
      </c>
      <c r="C49" s="477">
        <v>13600688480</v>
      </c>
      <c r="D49" s="484" t="s">
        <v>782</v>
      </c>
      <c r="E49" s="467" t="s">
        <v>726</v>
      </c>
      <c r="F49" s="470" t="s">
        <v>779</v>
      </c>
      <c r="G49" s="464" t="s">
        <v>711</v>
      </c>
      <c r="H49" s="480" t="s">
        <v>712</v>
      </c>
      <c r="I49" s="465">
        <v>44</v>
      </c>
      <c r="J49" s="469">
        <v>1131.2</v>
      </c>
      <c r="K49" s="466">
        <v>0</v>
      </c>
      <c r="L49" s="466">
        <v>0</v>
      </c>
      <c r="M49" s="466">
        <v>323.2</v>
      </c>
      <c r="N49" s="466">
        <v>0</v>
      </c>
      <c r="O49" s="466">
        <v>209.67</v>
      </c>
      <c r="P49" s="466">
        <f t="shared" si="0"/>
        <v>1244.73</v>
      </c>
    </row>
    <row r="50" spans="1:16" s="294" customFormat="1">
      <c r="A50" s="353" t="s">
        <v>646</v>
      </c>
      <c r="B50" s="589" t="s">
        <v>514</v>
      </c>
      <c r="C50" s="477">
        <v>3984331436</v>
      </c>
      <c r="D50" s="484" t="s">
        <v>783</v>
      </c>
      <c r="E50" s="467" t="s">
        <v>720</v>
      </c>
      <c r="F50" s="463" t="s">
        <v>721</v>
      </c>
      <c r="G50" s="464" t="s">
        <v>711</v>
      </c>
      <c r="H50" s="480" t="s">
        <v>712</v>
      </c>
      <c r="I50" s="465">
        <v>40</v>
      </c>
      <c r="J50" s="469">
        <v>2200</v>
      </c>
      <c r="K50" s="466">
        <v>0</v>
      </c>
      <c r="L50" s="466">
        <v>1229.83</v>
      </c>
      <c r="M50" s="466">
        <v>608.76</v>
      </c>
      <c r="N50" s="466">
        <v>0</v>
      </c>
      <c r="O50" s="466">
        <v>284.52</v>
      </c>
      <c r="P50" s="466">
        <f t="shared" si="0"/>
        <v>2524.2400000000002</v>
      </c>
    </row>
    <row r="51" spans="1:16" s="294" customFormat="1">
      <c r="A51" s="353" t="s">
        <v>646</v>
      </c>
      <c r="B51" s="589" t="s">
        <v>514</v>
      </c>
      <c r="C51" s="482">
        <v>798726466</v>
      </c>
      <c r="D51" s="486" t="s">
        <v>784</v>
      </c>
      <c r="E51" s="467" t="s">
        <v>720</v>
      </c>
      <c r="F51" s="463" t="s">
        <v>724</v>
      </c>
      <c r="G51" s="464" t="s">
        <v>711</v>
      </c>
      <c r="H51" s="480" t="s">
        <v>712</v>
      </c>
      <c r="I51" s="465">
        <v>24</v>
      </c>
      <c r="J51" s="469">
        <v>2215.5700000000002</v>
      </c>
      <c r="K51" s="466">
        <v>0</v>
      </c>
      <c r="L51" s="466">
        <v>0</v>
      </c>
      <c r="M51" s="466">
        <v>1273.96</v>
      </c>
      <c r="N51" s="466">
        <v>0</v>
      </c>
      <c r="O51" s="466">
        <v>469.43</v>
      </c>
      <c r="P51" s="466">
        <f t="shared" si="0"/>
        <v>3020.1000000000004</v>
      </c>
    </row>
    <row r="52" spans="1:16" s="294" customFormat="1">
      <c r="A52" s="353" t="s">
        <v>646</v>
      </c>
      <c r="B52" s="589" t="s">
        <v>514</v>
      </c>
      <c r="C52" s="477">
        <v>8771945482</v>
      </c>
      <c r="D52" s="484" t="s">
        <v>785</v>
      </c>
      <c r="E52" s="467" t="s">
        <v>720</v>
      </c>
      <c r="F52" s="463" t="s">
        <v>758</v>
      </c>
      <c r="G52" s="464" t="s">
        <v>711</v>
      </c>
      <c r="H52" s="480" t="s">
        <v>712</v>
      </c>
      <c r="I52" s="465">
        <v>44</v>
      </c>
      <c r="J52" s="469">
        <v>2076.15</v>
      </c>
      <c r="K52" s="466">
        <v>0</v>
      </c>
      <c r="L52" s="466">
        <v>0</v>
      </c>
      <c r="M52" s="466">
        <v>242.4</v>
      </c>
      <c r="N52" s="466">
        <v>0</v>
      </c>
      <c r="O52" s="466">
        <v>373.38</v>
      </c>
      <c r="P52" s="466">
        <f t="shared" si="0"/>
        <v>1945.17</v>
      </c>
    </row>
    <row r="53" spans="1:16" s="294" customFormat="1">
      <c r="A53" s="353" t="s">
        <v>646</v>
      </c>
      <c r="B53" s="589" t="s">
        <v>514</v>
      </c>
      <c r="C53" s="477">
        <v>3482060460</v>
      </c>
      <c r="D53" s="484" t="s">
        <v>786</v>
      </c>
      <c r="E53" s="467" t="s">
        <v>726</v>
      </c>
      <c r="F53" s="463" t="s">
        <v>776</v>
      </c>
      <c r="G53" s="464" t="s">
        <v>711</v>
      </c>
      <c r="H53" s="480" t="s">
        <v>712</v>
      </c>
      <c r="I53" s="465">
        <v>44</v>
      </c>
      <c r="J53" s="469">
        <v>1231.46</v>
      </c>
      <c r="K53" s="466">
        <v>0</v>
      </c>
      <c r="L53" s="466">
        <v>0</v>
      </c>
      <c r="M53" s="466">
        <v>566.12</v>
      </c>
      <c r="N53" s="466">
        <v>0</v>
      </c>
      <c r="O53" s="466">
        <v>253.07</v>
      </c>
      <c r="P53" s="466">
        <f t="shared" si="0"/>
        <v>1544.51</v>
      </c>
    </row>
    <row r="54" spans="1:16" s="294" customFormat="1">
      <c r="A54" s="353" t="s">
        <v>646</v>
      </c>
      <c r="B54" s="589" t="s">
        <v>514</v>
      </c>
      <c r="C54" s="477">
        <v>94991723434</v>
      </c>
      <c r="D54" s="484" t="s">
        <v>787</v>
      </c>
      <c r="E54" s="467" t="s">
        <v>726</v>
      </c>
      <c r="F54" s="463" t="s">
        <v>730</v>
      </c>
      <c r="G54" s="464" t="s">
        <v>711</v>
      </c>
      <c r="H54" s="480" t="s">
        <v>720</v>
      </c>
      <c r="I54" s="465">
        <v>44</v>
      </c>
      <c r="J54" s="469">
        <v>1212</v>
      </c>
      <c r="K54" s="466">
        <v>0</v>
      </c>
      <c r="L54" s="466">
        <v>0</v>
      </c>
      <c r="M54" s="466">
        <v>242.4</v>
      </c>
      <c r="N54" s="466">
        <v>0</v>
      </c>
      <c r="O54" s="466">
        <v>383.19</v>
      </c>
      <c r="P54" s="466">
        <f t="shared" si="0"/>
        <v>1071.21</v>
      </c>
    </row>
    <row r="55" spans="1:16" s="294" customFormat="1">
      <c r="A55" s="353" t="s">
        <v>646</v>
      </c>
      <c r="B55" s="589" t="s">
        <v>514</v>
      </c>
      <c r="C55" s="477">
        <v>39960544400</v>
      </c>
      <c r="D55" s="484" t="s">
        <v>788</v>
      </c>
      <c r="E55" s="467" t="s">
        <v>720</v>
      </c>
      <c r="F55" s="463" t="s">
        <v>724</v>
      </c>
      <c r="G55" s="464" t="s">
        <v>711</v>
      </c>
      <c r="H55" s="480" t="s">
        <v>712</v>
      </c>
      <c r="I55" s="465">
        <v>24</v>
      </c>
      <c r="J55" s="469">
        <v>2215.5700000000002</v>
      </c>
      <c r="K55" s="466">
        <v>0</v>
      </c>
      <c r="L55" s="466">
        <v>0</v>
      </c>
      <c r="M55" s="466">
        <v>1196.4100000000001</v>
      </c>
      <c r="N55" s="466">
        <v>0</v>
      </c>
      <c r="O55" s="466">
        <v>449.88</v>
      </c>
      <c r="P55" s="466">
        <f t="shared" si="0"/>
        <v>2962.1000000000004</v>
      </c>
    </row>
    <row r="56" spans="1:16" s="294" customFormat="1">
      <c r="A56" s="353" t="s">
        <v>646</v>
      </c>
      <c r="B56" s="589" t="s">
        <v>514</v>
      </c>
      <c r="C56" s="477">
        <v>12003809406</v>
      </c>
      <c r="D56" s="484" t="s">
        <v>789</v>
      </c>
      <c r="E56" s="467" t="s">
        <v>720</v>
      </c>
      <c r="F56" s="463" t="s">
        <v>730</v>
      </c>
      <c r="G56" s="464" t="s">
        <v>711</v>
      </c>
      <c r="H56" s="480" t="s">
        <v>720</v>
      </c>
      <c r="I56" s="465">
        <v>44</v>
      </c>
      <c r="J56" s="469">
        <v>1050.4000000000001</v>
      </c>
      <c r="K56" s="466">
        <v>0</v>
      </c>
      <c r="L56" s="466">
        <v>0</v>
      </c>
      <c r="M56" s="466">
        <v>569.01</v>
      </c>
      <c r="N56" s="466">
        <v>0</v>
      </c>
      <c r="O56" s="466">
        <v>224.52</v>
      </c>
      <c r="P56" s="466">
        <f t="shared" si="0"/>
        <v>1394.89</v>
      </c>
    </row>
    <row r="57" spans="1:16" s="284" customFormat="1">
      <c r="A57" s="353" t="s">
        <v>646</v>
      </c>
      <c r="B57" s="589" t="s">
        <v>514</v>
      </c>
      <c r="C57" s="477">
        <v>6657901470</v>
      </c>
      <c r="D57" s="484" t="s">
        <v>790</v>
      </c>
      <c r="E57" s="467" t="s">
        <v>720</v>
      </c>
      <c r="F57" s="468" t="s">
        <v>710</v>
      </c>
      <c r="G57" s="464" t="s">
        <v>711</v>
      </c>
      <c r="H57" s="480" t="s">
        <v>712</v>
      </c>
      <c r="I57" s="465">
        <v>44</v>
      </c>
      <c r="J57" s="469">
        <v>1252.53</v>
      </c>
      <c r="K57" s="466">
        <v>0</v>
      </c>
      <c r="L57" s="466">
        <v>0</v>
      </c>
      <c r="M57" s="466">
        <v>242.4</v>
      </c>
      <c r="N57" s="466">
        <v>0</v>
      </c>
      <c r="O57" s="466">
        <v>216.56</v>
      </c>
      <c r="P57" s="466">
        <f t="shared" si="0"/>
        <v>1278.3700000000001</v>
      </c>
    </row>
    <row r="58" spans="1:16" s="285" customFormat="1">
      <c r="A58" s="353" t="s">
        <v>646</v>
      </c>
      <c r="B58" s="589" t="s">
        <v>514</v>
      </c>
      <c r="C58" s="477">
        <v>10274174421</v>
      </c>
      <c r="D58" s="484" t="s">
        <v>791</v>
      </c>
      <c r="E58" s="467" t="s">
        <v>720</v>
      </c>
      <c r="F58" s="463" t="s">
        <v>730</v>
      </c>
      <c r="G58" s="464" t="s">
        <v>711</v>
      </c>
      <c r="H58" s="480" t="s">
        <v>712</v>
      </c>
      <c r="I58" s="465">
        <v>44</v>
      </c>
      <c r="J58" s="469">
        <v>1212</v>
      </c>
      <c r="K58" s="466">
        <v>0</v>
      </c>
      <c r="L58" s="466">
        <v>0</v>
      </c>
      <c r="M58" s="466">
        <v>424.2</v>
      </c>
      <c r="N58" s="466">
        <v>0</v>
      </c>
      <c r="O58" s="466">
        <v>226.03</v>
      </c>
      <c r="P58" s="466">
        <f t="shared" si="0"/>
        <v>1410.17</v>
      </c>
    </row>
    <row r="59" spans="1:16" s="285" customFormat="1">
      <c r="A59" s="353" t="s">
        <v>646</v>
      </c>
      <c r="B59" s="589" t="s">
        <v>514</v>
      </c>
      <c r="C59" s="477">
        <v>14581551455</v>
      </c>
      <c r="D59" s="484" t="s">
        <v>792</v>
      </c>
      <c r="E59" s="467" t="s">
        <v>726</v>
      </c>
      <c r="F59" s="463" t="s">
        <v>714</v>
      </c>
      <c r="G59" s="464" t="s">
        <v>711</v>
      </c>
      <c r="H59" s="480" t="s">
        <v>712</v>
      </c>
      <c r="I59" s="465">
        <v>44</v>
      </c>
      <c r="J59" s="469">
        <v>1212</v>
      </c>
      <c r="K59" s="466">
        <v>0</v>
      </c>
      <c r="L59" s="466">
        <v>0</v>
      </c>
      <c r="M59" s="466">
        <v>497.2</v>
      </c>
      <c r="N59" s="466">
        <v>0</v>
      </c>
      <c r="O59" s="466">
        <v>227.52</v>
      </c>
      <c r="P59" s="466">
        <f t="shared" si="0"/>
        <v>1481.68</v>
      </c>
    </row>
    <row r="60" spans="1:16" s="285" customFormat="1">
      <c r="A60" s="353" t="s">
        <v>646</v>
      </c>
      <c r="B60" s="589" t="s">
        <v>514</v>
      </c>
      <c r="C60" s="477">
        <v>5879228428</v>
      </c>
      <c r="D60" s="484" t="s">
        <v>793</v>
      </c>
      <c r="E60" s="467" t="s">
        <v>720</v>
      </c>
      <c r="F60" s="463" t="s">
        <v>721</v>
      </c>
      <c r="G60" s="464" t="s">
        <v>711</v>
      </c>
      <c r="H60" s="480" t="s">
        <v>712</v>
      </c>
      <c r="I60" s="465">
        <v>40</v>
      </c>
      <c r="J60" s="469">
        <v>2200</v>
      </c>
      <c r="K60" s="466">
        <v>0</v>
      </c>
      <c r="L60" s="466">
        <v>814.13</v>
      </c>
      <c r="M60" s="466">
        <v>242.4</v>
      </c>
      <c r="N60" s="466">
        <v>0</v>
      </c>
      <c r="O60" s="466">
        <v>230.6</v>
      </c>
      <c r="P60" s="466">
        <f t="shared" si="0"/>
        <v>2211.8000000000002</v>
      </c>
    </row>
    <row r="61" spans="1:16" s="285" customFormat="1">
      <c r="A61" s="353" t="s">
        <v>646</v>
      </c>
      <c r="B61" s="589" t="s">
        <v>514</v>
      </c>
      <c r="C61" s="477">
        <v>810359421</v>
      </c>
      <c r="D61" s="484" t="s">
        <v>794</v>
      </c>
      <c r="E61" s="467" t="s">
        <v>720</v>
      </c>
      <c r="F61" s="463" t="s">
        <v>758</v>
      </c>
      <c r="G61" s="464" t="s">
        <v>711</v>
      </c>
      <c r="H61" s="480" t="s">
        <v>712</v>
      </c>
      <c r="I61" s="465">
        <v>30</v>
      </c>
      <c r="J61" s="469">
        <v>2076.15</v>
      </c>
      <c r="K61" s="466">
        <v>0</v>
      </c>
      <c r="L61" s="466">
        <v>0</v>
      </c>
      <c r="M61" s="466">
        <v>242.4</v>
      </c>
      <c r="N61" s="466">
        <v>0</v>
      </c>
      <c r="O61" s="466">
        <v>232</v>
      </c>
      <c r="P61" s="466">
        <f t="shared" si="0"/>
        <v>2086.5500000000002</v>
      </c>
    </row>
    <row r="62" spans="1:16" s="285" customFormat="1">
      <c r="A62" s="353" t="s">
        <v>646</v>
      </c>
      <c r="B62" s="589" t="s">
        <v>514</v>
      </c>
      <c r="C62" s="477">
        <v>8031934401</v>
      </c>
      <c r="D62" s="484" t="s">
        <v>795</v>
      </c>
      <c r="E62" s="467" t="s">
        <v>720</v>
      </c>
      <c r="F62" s="463" t="s">
        <v>724</v>
      </c>
      <c r="G62" s="464" t="s">
        <v>711</v>
      </c>
      <c r="H62" s="480" t="s">
        <v>712</v>
      </c>
      <c r="I62" s="465">
        <v>24</v>
      </c>
      <c r="J62" s="469">
        <v>2215.5700000000002</v>
      </c>
      <c r="K62" s="466">
        <v>0</v>
      </c>
      <c r="L62" s="466">
        <v>0</v>
      </c>
      <c r="M62" s="466">
        <v>1273.96</v>
      </c>
      <c r="N62" s="466">
        <v>0</v>
      </c>
      <c r="O62" s="466">
        <v>469.43</v>
      </c>
      <c r="P62" s="466">
        <f>J62+M62+N62-O62</f>
        <v>3020.1000000000004</v>
      </c>
    </row>
    <row r="63" spans="1:16" s="285" customFormat="1">
      <c r="A63" s="353" t="s">
        <v>646</v>
      </c>
      <c r="B63" s="589" t="s">
        <v>514</v>
      </c>
      <c r="C63" s="477">
        <v>6299255420</v>
      </c>
      <c r="D63" s="484" t="s">
        <v>796</v>
      </c>
      <c r="E63" s="467" t="s">
        <v>726</v>
      </c>
      <c r="F63" s="468" t="s">
        <v>718</v>
      </c>
      <c r="G63" s="464" t="s">
        <v>711</v>
      </c>
      <c r="H63" s="480" t="s">
        <v>712</v>
      </c>
      <c r="I63" s="465">
        <v>44</v>
      </c>
      <c r="J63" s="469">
        <v>848.4</v>
      </c>
      <c r="K63" s="466">
        <v>0</v>
      </c>
      <c r="L63" s="466">
        <v>0</v>
      </c>
      <c r="M63" s="466">
        <v>606</v>
      </c>
      <c r="N63" s="466">
        <v>0</v>
      </c>
      <c r="O63" s="466">
        <v>209.67</v>
      </c>
      <c r="P63" s="466">
        <f t="shared" si="0"/>
        <v>1244.73</v>
      </c>
    </row>
    <row r="64" spans="1:16" s="285" customFormat="1" ht="15" customHeight="1">
      <c r="A64" s="353" t="s">
        <v>646</v>
      </c>
      <c r="B64" s="589" t="s">
        <v>514</v>
      </c>
      <c r="C64" s="590">
        <v>4620775436</v>
      </c>
      <c r="D64" s="484" t="s">
        <v>797</v>
      </c>
      <c r="E64" s="591" t="s">
        <v>720</v>
      </c>
      <c r="F64" s="592" t="s">
        <v>781</v>
      </c>
      <c r="G64" s="593" t="s">
        <v>711</v>
      </c>
      <c r="H64" s="594" t="s">
        <v>712</v>
      </c>
      <c r="I64" s="595">
        <v>44</v>
      </c>
      <c r="J64" s="469">
        <v>3402.23</v>
      </c>
      <c r="K64" s="469">
        <v>0</v>
      </c>
      <c r="L64" s="469">
        <v>1412.19</v>
      </c>
      <c r="M64" s="469">
        <v>511.84</v>
      </c>
      <c r="N64" s="469">
        <v>0</v>
      </c>
      <c r="O64" s="469">
        <v>507.53</v>
      </c>
      <c r="P64" s="469">
        <f t="shared" si="0"/>
        <v>3406.54</v>
      </c>
    </row>
    <row r="65" spans="1:16" s="285" customFormat="1">
      <c r="A65" s="353" t="s">
        <v>646</v>
      </c>
      <c r="B65" s="589" t="s">
        <v>514</v>
      </c>
      <c r="C65" s="482">
        <v>61087300487</v>
      </c>
      <c r="D65" s="488" t="s">
        <v>702</v>
      </c>
      <c r="E65" s="467" t="s">
        <v>720</v>
      </c>
      <c r="F65" s="468" t="s">
        <v>710</v>
      </c>
      <c r="G65" s="464" t="s">
        <v>711</v>
      </c>
      <c r="H65" s="480" t="s">
        <v>712</v>
      </c>
      <c r="I65" s="465">
        <v>44</v>
      </c>
      <c r="J65" s="469">
        <v>0</v>
      </c>
      <c r="K65" s="466">
        <v>0</v>
      </c>
      <c r="L65" s="466">
        <v>499.9</v>
      </c>
      <c r="M65" s="466">
        <v>1980.34</v>
      </c>
      <c r="N65" s="466">
        <v>0</v>
      </c>
      <c r="O65" s="466">
        <v>1670.82</v>
      </c>
      <c r="P65" s="466">
        <f t="shared" si="0"/>
        <v>309.52</v>
      </c>
    </row>
    <row r="66" spans="1:16" s="285" customFormat="1">
      <c r="A66" s="353" t="s">
        <v>646</v>
      </c>
      <c r="B66" s="589" t="s">
        <v>514</v>
      </c>
      <c r="C66" s="477">
        <v>92120482420</v>
      </c>
      <c r="D66" s="484" t="s">
        <v>798</v>
      </c>
      <c r="E66" s="467" t="s">
        <v>720</v>
      </c>
      <c r="F66" s="470" t="s">
        <v>710</v>
      </c>
      <c r="G66" s="464" t="s">
        <v>711</v>
      </c>
      <c r="H66" s="480" t="s">
        <v>712</v>
      </c>
      <c r="I66" s="465">
        <v>44</v>
      </c>
      <c r="J66" s="469">
        <v>1252.53</v>
      </c>
      <c r="K66" s="466">
        <v>0</v>
      </c>
      <c r="L66" s="466">
        <v>0</v>
      </c>
      <c r="M66" s="466">
        <v>432.66</v>
      </c>
      <c r="N66" s="466">
        <v>0</v>
      </c>
      <c r="O66" s="466">
        <v>233.68</v>
      </c>
      <c r="P66" s="466">
        <f t="shared" si="0"/>
        <v>1451.51</v>
      </c>
    </row>
    <row r="67" spans="1:16" s="285" customFormat="1">
      <c r="A67" s="353" t="s">
        <v>646</v>
      </c>
      <c r="B67" s="589" t="s">
        <v>514</v>
      </c>
      <c r="C67" s="482">
        <v>4995622403</v>
      </c>
      <c r="D67" s="488" t="s">
        <v>799</v>
      </c>
      <c r="E67" s="467" t="s">
        <v>720</v>
      </c>
      <c r="F67" s="463" t="s">
        <v>710</v>
      </c>
      <c r="G67" s="464" t="s">
        <v>711</v>
      </c>
      <c r="H67" s="480" t="s">
        <v>712</v>
      </c>
      <c r="I67" s="465">
        <v>44</v>
      </c>
      <c r="J67" s="469">
        <v>1252.53</v>
      </c>
      <c r="K67" s="466">
        <v>0</v>
      </c>
      <c r="L67" s="466">
        <v>0</v>
      </c>
      <c r="M67" s="466">
        <v>242.4</v>
      </c>
      <c r="N67" s="466">
        <v>0</v>
      </c>
      <c r="O67" s="466">
        <v>216.56</v>
      </c>
      <c r="P67" s="466">
        <f t="shared" ref="P67:P132" si="1">J67+M67+N67-O67</f>
        <v>1278.3700000000001</v>
      </c>
    </row>
    <row r="68" spans="1:16" s="285" customFormat="1">
      <c r="A68" s="353" t="s">
        <v>646</v>
      </c>
      <c r="B68" s="589" t="s">
        <v>514</v>
      </c>
      <c r="C68" s="482">
        <v>86566539468</v>
      </c>
      <c r="D68" s="488" t="s">
        <v>800</v>
      </c>
      <c r="E68" s="467" t="s">
        <v>726</v>
      </c>
      <c r="F68" s="463" t="s">
        <v>744</v>
      </c>
      <c r="G68" s="464" t="s">
        <v>711</v>
      </c>
      <c r="H68" s="480" t="s">
        <v>712</v>
      </c>
      <c r="I68" s="465">
        <v>44</v>
      </c>
      <c r="J68" s="469">
        <v>1400</v>
      </c>
      <c r="K68" s="466">
        <v>0</v>
      </c>
      <c r="L68" s="466">
        <v>0</v>
      </c>
      <c r="M68" s="466">
        <v>242.4</v>
      </c>
      <c r="N68" s="466">
        <v>0</v>
      </c>
      <c r="O68" s="466">
        <v>241.63</v>
      </c>
      <c r="P68" s="466">
        <f t="shared" si="1"/>
        <v>1400.77</v>
      </c>
    </row>
    <row r="69" spans="1:16" s="285" customFormat="1">
      <c r="A69" s="353" t="s">
        <v>646</v>
      </c>
      <c r="B69" s="589" t="s">
        <v>514</v>
      </c>
      <c r="C69" s="477">
        <v>3825030407</v>
      </c>
      <c r="D69" s="484" t="s">
        <v>801</v>
      </c>
      <c r="E69" s="467" t="s">
        <v>720</v>
      </c>
      <c r="F69" s="463" t="s">
        <v>737</v>
      </c>
      <c r="G69" s="464" t="s">
        <v>711</v>
      </c>
      <c r="H69" s="480" t="s">
        <v>712</v>
      </c>
      <c r="I69" s="465">
        <v>44</v>
      </c>
      <c r="J69" s="469">
        <v>1252.53</v>
      </c>
      <c r="K69" s="466">
        <v>0</v>
      </c>
      <c r="L69" s="466">
        <v>0</v>
      </c>
      <c r="M69" s="466">
        <v>446.25</v>
      </c>
      <c r="N69" s="466">
        <v>0</v>
      </c>
      <c r="O69" s="466">
        <v>159.76</v>
      </c>
      <c r="P69" s="466">
        <f t="shared" si="1"/>
        <v>1539.02</v>
      </c>
    </row>
    <row r="70" spans="1:16" s="285" customFormat="1">
      <c r="A70" s="353" t="s">
        <v>646</v>
      </c>
      <c r="B70" s="589" t="s">
        <v>514</v>
      </c>
      <c r="C70" s="477">
        <v>6346714481</v>
      </c>
      <c r="D70" s="484" t="s">
        <v>802</v>
      </c>
      <c r="E70" s="462">
        <v>2</v>
      </c>
      <c r="F70" s="487">
        <v>322205</v>
      </c>
      <c r="G70" s="464" t="s">
        <v>711</v>
      </c>
      <c r="H70" s="490">
        <v>1</v>
      </c>
      <c r="I70" s="491">
        <v>44</v>
      </c>
      <c r="J70" s="469">
        <v>1127.28</v>
      </c>
      <c r="K70" s="466">
        <v>0</v>
      </c>
      <c r="L70" s="466">
        <v>0</v>
      </c>
      <c r="M70" s="466">
        <v>367.65</v>
      </c>
      <c r="N70" s="466">
        <v>0</v>
      </c>
      <c r="O70" s="466">
        <v>388.47</v>
      </c>
      <c r="P70" s="466">
        <f t="shared" si="1"/>
        <v>1106.4599999999998</v>
      </c>
    </row>
    <row r="71" spans="1:16" s="285" customFormat="1">
      <c r="A71" s="353" t="s">
        <v>646</v>
      </c>
      <c r="B71" s="589" t="s">
        <v>514</v>
      </c>
      <c r="C71" s="492">
        <v>10505042401</v>
      </c>
      <c r="D71" s="488" t="s">
        <v>803</v>
      </c>
      <c r="E71" s="467" t="s">
        <v>720</v>
      </c>
      <c r="F71" s="463" t="s">
        <v>710</v>
      </c>
      <c r="G71" s="464" t="s">
        <v>711</v>
      </c>
      <c r="H71" s="480" t="s">
        <v>712</v>
      </c>
      <c r="I71" s="465">
        <v>44</v>
      </c>
      <c r="J71" s="469">
        <v>1252.53</v>
      </c>
      <c r="K71" s="466">
        <v>0</v>
      </c>
      <c r="L71" s="466">
        <v>0</v>
      </c>
      <c r="M71" s="466">
        <v>446.25</v>
      </c>
      <c r="N71" s="466">
        <v>0</v>
      </c>
      <c r="O71" s="466">
        <v>234.91</v>
      </c>
      <c r="P71" s="466">
        <f t="shared" si="1"/>
        <v>1463.87</v>
      </c>
    </row>
    <row r="72" spans="1:16" s="285" customFormat="1" ht="17.25" customHeight="1">
      <c r="A72" s="353" t="s">
        <v>646</v>
      </c>
      <c r="B72" s="589" t="s">
        <v>514</v>
      </c>
      <c r="C72" s="477">
        <v>7538262407</v>
      </c>
      <c r="D72" s="484" t="s">
        <v>804</v>
      </c>
      <c r="E72" s="467" t="s">
        <v>720</v>
      </c>
      <c r="F72" s="463" t="s">
        <v>781</v>
      </c>
      <c r="G72" s="464" t="s">
        <v>711</v>
      </c>
      <c r="H72" s="480" t="s">
        <v>712</v>
      </c>
      <c r="I72" s="465">
        <v>26</v>
      </c>
      <c r="J72" s="469">
        <v>3288.82</v>
      </c>
      <c r="K72" s="466">
        <v>0</v>
      </c>
      <c r="L72" s="466">
        <v>2382.9299999999998</v>
      </c>
      <c r="M72" s="466">
        <v>1296.8699999999999</v>
      </c>
      <c r="N72" s="466">
        <v>0</v>
      </c>
      <c r="O72" s="466">
        <v>733.8</v>
      </c>
      <c r="P72" s="466">
        <f t="shared" si="1"/>
        <v>3851.8900000000003</v>
      </c>
    </row>
    <row r="73" spans="1:16" s="284" customFormat="1">
      <c r="A73" s="353" t="s">
        <v>646</v>
      </c>
      <c r="B73" s="589" t="s">
        <v>514</v>
      </c>
      <c r="C73" s="477">
        <v>3360673484</v>
      </c>
      <c r="D73" s="484" t="s">
        <v>805</v>
      </c>
      <c r="E73" s="467" t="s">
        <v>720</v>
      </c>
      <c r="F73" s="463" t="s">
        <v>710</v>
      </c>
      <c r="G73" s="464" t="s">
        <v>711</v>
      </c>
      <c r="H73" s="480" t="s">
        <v>712</v>
      </c>
      <c r="I73" s="465">
        <v>44</v>
      </c>
      <c r="J73" s="469">
        <v>1252.53</v>
      </c>
      <c r="K73" s="466">
        <v>0</v>
      </c>
      <c r="L73" s="466">
        <v>0</v>
      </c>
      <c r="M73" s="466">
        <v>446.25</v>
      </c>
      <c r="N73" s="466">
        <v>0</v>
      </c>
      <c r="O73" s="466">
        <v>259.95999999999998</v>
      </c>
      <c r="P73" s="466">
        <f t="shared" si="1"/>
        <v>1438.82</v>
      </c>
    </row>
    <row r="74" spans="1:16" s="283" customFormat="1">
      <c r="A74" s="353" t="s">
        <v>646</v>
      </c>
      <c r="B74" s="589" t="s">
        <v>514</v>
      </c>
      <c r="C74" s="477">
        <v>10068012438</v>
      </c>
      <c r="D74" s="484" t="s">
        <v>806</v>
      </c>
      <c r="E74" s="467" t="s">
        <v>726</v>
      </c>
      <c r="F74" s="463" t="s">
        <v>714</v>
      </c>
      <c r="G74" s="464" t="s">
        <v>711</v>
      </c>
      <c r="H74" s="480" t="s">
        <v>712</v>
      </c>
      <c r="I74" s="465">
        <v>44</v>
      </c>
      <c r="J74" s="469">
        <v>848.4</v>
      </c>
      <c r="K74" s="466">
        <v>0</v>
      </c>
      <c r="L74" s="466">
        <v>0</v>
      </c>
      <c r="M74" s="466">
        <v>854.68</v>
      </c>
      <c r="N74" s="466">
        <v>0</v>
      </c>
      <c r="O74" s="466">
        <v>531.04999999999995</v>
      </c>
      <c r="P74" s="466">
        <f t="shared" si="1"/>
        <v>1172.03</v>
      </c>
    </row>
    <row r="75" spans="1:16" s="283" customFormat="1">
      <c r="A75" s="353" t="s">
        <v>646</v>
      </c>
      <c r="B75" s="589" t="s">
        <v>514</v>
      </c>
      <c r="C75" s="477">
        <v>8493083488</v>
      </c>
      <c r="D75" s="484" t="s">
        <v>807</v>
      </c>
      <c r="E75" s="467" t="s">
        <v>720</v>
      </c>
      <c r="F75" s="468" t="s">
        <v>747</v>
      </c>
      <c r="G75" s="464" t="s">
        <v>711</v>
      </c>
      <c r="H75" s="480" t="s">
        <v>712</v>
      </c>
      <c r="I75" s="465">
        <v>12</v>
      </c>
      <c r="J75" s="469">
        <v>2181.6</v>
      </c>
      <c r="K75" s="466">
        <v>0</v>
      </c>
      <c r="L75" s="466">
        <v>0</v>
      </c>
      <c r="M75" s="466">
        <v>872.64</v>
      </c>
      <c r="N75" s="466">
        <v>0</v>
      </c>
      <c r="O75" s="466">
        <v>343.29</v>
      </c>
      <c r="P75" s="466">
        <f t="shared" si="1"/>
        <v>2710.95</v>
      </c>
    </row>
    <row r="76" spans="1:16" s="283" customFormat="1">
      <c r="A76" s="353" t="s">
        <v>646</v>
      </c>
      <c r="B76" s="589" t="s">
        <v>514</v>
      </c>
      <c r="C76" s="477">
        <v>8375171417</v>
      </c>
      <c r="D76" s="484" t="s">
        <v>808</v>
      </c>
      <c r="E76" s="462">
        <v>2</v>
      </c>
      <c r="F76" s="487">
        <v>322205</v>
      </c>
      <c r="G76" s="464" t="s">
        <v>711</v>
      </c>
      <c r="H76" s="490">
        <v>1</v>
      </c>
      <c r="I76" s="491">
        <v>44</v>
      </c>
      <c r="J76" s="469">
        <v>1043.77</v>
      </c>
      <c r="K76" s="466">
        <v>0</v>
      </c>
      <c r="L76" s="466">
        <v>0</v>
      </c>
      <c r="M76" s="466">
        <v>507.63</v>
      </c>
      <c r="N76" s="466">
        <v>0</v>
      </c>
      <c r="O76" s="466">
        <v>141.41</v>
      </c>
      <c r="P76" s="466">
        <f t="shared" si="1"/>
        <v>1409.99</v>
      </c>
    </row>
    <row r="77" spans="1:16" s="283" customFormat="1">
      <c r="A77" s="353" t="s">
        <v>646</v>
      </c>
      <c r="B77" s="589" t="s">
        <v>514</v>
      </c>
      <c r="C77" s="477">
        <v>39140016404</v>
      </c>
      <c r="D77" s="484" t="s">
        <v>809</v>
      </c>
      <c r="E77" s="467" t="s">
        <v>712</v>
      </c>
      <c r="F77" s="463" t="s">
        <v>810</v>
      </c>
      <c r="G77" s="464" t="s">
        <v>711</v>
      </c>
      <c r="H77" s="480" t="s">
        <v>720</v>
      </c>
      <c r="I77" s="465">
        <v>44</v>
      </c>
      <c r="J77" s="469">
        <v>18000</v>
      </c>
      <c r="K77" s="466">
        <v>0</v>
      </c>
      <c r="L77" s="466">
        <v>0</v>
      </c>
      <c r="M77" s="466">
        <v>22185.46</v>
      </c>
      <c r="N77" s="466">
        <v>0</v>
      </c>
      <c r="O77" s="466">
        <v>10800.22</v>
      </c>
      <c r="P77" s="466">
        <f t="shared" si="1"/>
        <v>29385.239999999998</v>
      </c>
    </row>
    <row r="78" spans="1:16" s="283" customFormat="1">
      <c r="A78" s="353" t="s">
        <v>646</v>
      </c>
      <c r="B78" s="589" t="s">
        <v>514</v>
      </c>
      <c r="C78" s="477">
        <v>10751312436</v>
      </c>
      <c r="D78" s="484" t="s">
        <v>811</v>
      </c>
      <c r="E78" s="467" t="s">
        <v>720</v>
      </c>
      <c r="F78" s="463" t="s">
        <v>721</v>
      </c>
      <c r="G78" s="464" t="s">
        <v>711</v>
      </c>
      <c r="H78" s="480" t="s">
        <v>712</v>
      </c>
      <c r="I78" s="465">
        <v>40</v>
      </c>
      <c r="J78" s="469">
        <v>2200</v>
      </c>
      <c r="K78" s="466">
        <v>0</v>
      </c>
      <c r="L78" s="466">
        <v>814.13</v>
      </c>
      <c r="M78" s="466">
        <v>242.4</v>
      </c>
      <c r="N78" s="466">
        <v>0</v>
      </c>
      <c r="O78" s="466">
        <v>230.6</v>
      </c>
      <c r="P78" s="466">
        <f t="shared" si="1"/>
        <v>2211.8000000000002</v>
      </c>
    </row>
    <row r="79" spans="1:16" s="285" customFormat="1">
      <c r="A79" s="353" t="s">
        <v>646</v>
      </c>
      <c r="B79" s="589" t="s">
        <v>514</v>
      </c>
      <c r="C79" s="482">
        <v>46543214899</v>
      </c>
      <c r="D79" s="488" t="s">
        <v>812</v>
      </c>
      <c r="E79" s="467" t="s">
        <v>726</v>
      </c>
      <c r="F79" s="463" t="s">
        <v>766</v>
      </c>
      <c r="G79" s="464" t="s">
        <v>711</v>
      </c>
      <c r="H79" s="480" t="s">
        <v>712</v>
      </c>
      <c r="I79" s="465">
        <v>44</v>
      </c>
      <c r="J79" s="469">
        <v>1212</v>
      </c>
      <c r="K79" s="466">
        <v>0</v>
      </c>
      <c r="L79" s="466">
        <v>0</v>
      </c>
      <c r="M79" s="466">
        <v>242.4</v>
      </c>
      <c r="N79" s="466">
        <v>0</v>
      </c>
      <c r="O79" s="466">
        <v>209.67</v>
      </c>
      <c r="P79" s="466">
        <f t="shared" si="1"/>
        <v>1244.73</v>
      </c>
    </row>
    <row r="80" spans="1:16" s="285" customFormat="1">
      <c r="A80" s="353" t="s">
        <v>646</v>
      </c>
      <c r="B80" s="589" t="s">
        <v>514</v>
      </c>
      <c r="C80" s="477">
        <v>2562493427</v>
      </c>
      <c r="D80" s="484" t="s">
        <v>813</v>
      </c>
      <c r="E80" s="467" t="s">
        <v>720</v>
      </c>
      <c r="F80" s="463" t="s">
        <v>724</v>
      </c>
      <c r="G80" s="464" t="s">
        <v>711</v>
      </c>
      <c r="H80" s="480" t="s">
        <v>712</v>
      </c>
      <c r="I80" s="465">
        <v>24</v>
      </c>
      <c r="J80" s="469">
        <v>1994.01</v>
      </c>
      <c r="K80" s="466">
        <v>0</v>
      </c>
      <c r="L80" s="466">
        <v>0</v>
      </c>
      <c r="M80" s="466">
        <v>1426.83</v>
      </c>
      <c r="N80" s="466">
        <v>0</v>
      </c>
      <c r="O80" s="466">
        <v>452.2</v>
      </c>
      <c r="P80" s="466">
        <f t="shared" si="1"/>
        <v>2968.6400000000003</v>
      </c>
    </row>
    <row r="81" spans="1:16" s="285" customFormat="1">
      <c r="A81" s="353" t="s">
        <v>646</v>
      </c>
      <c r="B81" s="589" t="s">
        <v>514</v>
      </c>
      <c r="C81" s="477">
        <v>4492125485</v>
      </c>
      <c r="D81" s="484" t="s">
        <v>814</v>
      </c>
      <c r="E81" s="462">
        <v>2</v>
      </c>
      <c r="F81" s="487">
        <v>322205</v>
      </c>
      <c r="G81" s="464" t="s">
        <v>711</v>
      </c>
      <c r="H81" s="490">
        <v>1</v>
      </c>
      <c r="I81" s="491">
        <v>44</v>
      </c>
      <c r="J81" s="469">
        <v>1252.53</v>
      </c>
      <c r="K81" s="466">
        <v>0</v>
      </c>
      <c r="L81" s="466">
        <v>0</v>
      </c>
      <c r="M81" s="466">
        <v>298.87</v>
      </c>
      <c r="N81" s="466">
        <v>0</v>
      </c>
      <c r="O81" s="466">
        <v>141.41</v>
      </c>
      <c r="P81" s="466">
        <f t="shared" si="1"/>
        <v>1409.99</v>
      </c>
    </row>
    <row r="82" spans="1:16" s="285" customFormat="1">
      <c r="A82" s="353" t="s">
        <v>646</v>
      </c>
      <c r="B82" s="589" t="s">
        <v>514</v>
      </c>
      <c r="C82" s="477">
        <v>2546359460</v>
      </c>
      <c r="D82" s="484" t="s">
        <v>815</v>
      </c>
      <c r="E82" s="467" t="s">
        <v>726</v>
      </c>
      <c r="F82" s="463" t="s">
        <v>753</v>
      </c>
      <c r="G82" s="464" t="s">
        <v>711</v>
      </c>
      <c r="H82" s="480" t="s">
        <v>712</v>
      </c>
      <c r="I82" s="465">
        <v>44</v>
      </c>
      <c r="J82" s="469">
        <v>1550</v>
      </c>
      <c r="K82" s="466">
        <v>0</v>
      </c>
      <c r="L82" s="466">
        <v>0</v>
      </c>
      <c r="M82" s="466">
        <v>486.81</v>
      </c>
      <c r="N82" s="466">
        <v>0</v>
      </c>
      <c r="O82" s="466">
        <v>196.13</v>
      </c>
      <c r="P82" s="466">
        <f t="shared" si="1"/>
        <v>1840.6799999999998</v>
      </c>
    </row>
    <row r="83" spans="1:16" s="285" customFormat="1">
      <c r="A83" s="353" t="s">
        <v>646</v>
      </c>
      <c r="B83" s="589" t="s">
        <v>514</v>
      </c>
      <c r="C83" s="482">
        <v>6662742406</v>
      </c>
      <c r="D83" s="488" t="s">
        <v>816</v>
      </c>
      <c r="E83" s="467" t="s">
        <v>712</v>
      </c>
      <c r="F83" s="463" t="s">
        <v>716</v>
      </c>
      <c r="G83" s="464" t="s">
        <v>711</v>
      </c>
      <c r="H83" s="480" t="s">
        <v>712</v>
      </c>
      <c r="I83" s="465">
        <v>24</v>
      </c>
      <c r="J83" s="469">
        <v>9000</v>
      </c>
      <c r="K83" s="466">
        <v>0</v>
      </c>
      <c r="L83" s="466">
        <v>0</v>
      </c>
      <c r="M83" s="466">
        <v>4745.42</v>
      </c>
      <c r="N83" s="466">
        <v>0</v>
      </c>
      <c r="O83" s="466">
        <v>3140.62</v>
      </c>
      <c r="P83" s="466">
        <f t="shared" si="1"/>
        <v>10604.8</v>
      </c>
    </row>
    <row r="84" spans="1:16" s="285" customFormat="1">
      <c r="A84" s="353" t="s">
        <v>646</v>
      </c>
      <c r="B84" s="589" t="s">
        <v>514</v>
      </c>
      <c r="C84" s="482">
        <v>6993404460</v>
      </c>
      <c r="D84" s="488" t="s">
        <v>817</v>
      </c>
      <c r="E84" s="467" t="s">
        <v>726</v>
      </c>
      <c r="F84" s="468" t="s">
        <v>718</v>
      </c>
      <c r="G84" s="464" t="s">
        <v>711</v>
      </c>
      <c r="H84" s="480" t="s">
        <v>712</v>
      </c>
      <c r="I84" s="465">
        <v>44</v>
      </c>
      <c r="J84" s="469">
        <v>1212</v>
      </c>
      <c r="K84" s="466">
        <v>0</v>
      </c>
      <c r="L84" s="466">
        <v>0</v>
      </c>
      <c r="M84" s="466">
        <v>424.77</v>
      </c>
      <c r="N84" s="466">
        <v>0</v>
      </c>
      <c r="O84" s="466">
        <v>209.67</v>
      </c>
      <c r="P84" s="466">
        <f t="shared" si="1"/>
        <v>1427.1</v>
      </c>
    </row>
    <row r="85" spans="1:16" s="285" customFormat="1">
      <c r="A85" s="353" t="s">
        <v>646</v>
      </c>
      <c r="B85" s="589" t="s">
        <v>514</v>
      </c>
      <c r="C85" s="477">
        <v>6315436439</v>
      </c>
      <c r="D85" s="484" t="s">
        <v>818</v>
      </c>
      <c r="E85" s="467" t="s">
        <v>720</v>
      </c>
      <c r="F85" s="463" t="s">
        <v>710</v>
      </c>
      <c r="G85" s="464" t="s">
        <v>711</v>
      </c>
      <c r="H85" s="480" t="s">
        <v>712</v>
      </c>
      <c r="I85" s="465">
        <v>44</v>
      </c>
      <c r="J85" s="469">
        <v>1127.28</v>
      </c>
      <c r="K85" s="466">
        <v>0</v>
      </c>
      <c r="L85" s="466">
        <v>0</v>
      </c>
      <c r="M85" s="466">
        <v>567.79</v>
      </c>
      <c r="N85" s="466">
        <v>0</v>
      </c>
      <c r="O85" s="466">
        <v>234.57</v>
      </c>
      <c r="P85" s="466">
        <f t="shared" si="1"/>
        <v>1460.5</v>
      </c>
    </row>
    <row r="86" spans="1:16" s="285" customFormat="1">
      <c r="A86" s="353" t="s">
        <v>646</v>
      </c>
      <c r="B86" s="589" t="s">
        <v>514</v>
      </c>
      <c r="C86" s="477">
        <v>10560715404</v>
      </c>
      <c r="D86" s="484" t="s">
        <v>819</v>
      </c>
      <c r="E86" s="467" t="s">
        <v>720</v>
      </c>
      <c r="F86" s="468" t="s">
        <v>747</v>
      </c>
      <c r="G86" s="464" t="s">
        <v>711</v>
      </c>
      <c r="H86" s="480" t="s">
        <v>712</v>
      </c>
      <c r="I86" s="465">
        <v>12</v>
      </c>
      <c r="J86" s="469">
        <v>2181.6</v>
      </c>
      <c r="K86" s="466">
        <v>0</v>
      </c>
      <c r="L86" s="466">
        <v>0</v>
      </c>
      <c r="M86" s="466">
        <v>872.64</v>
      </c>
      <c r="N86" s="466">
        <v>0</v>
      </c>
      <c r="O86" s="466">
        <v>343.29</v>
      </c>
      <c r="P86" s="466">
        <f t="shared" si="1"/>
        <v>2710.95</v>
      </c>
    </row>
    <row r="87" spans="1:16" s="285" customFormat="1">
      <c r="A87" s="353" t="s">
        <v>646</v>
      </c>
      <c r="B87" s="589" t="s">
        <v>514</v>
      </c>
      <c r="C87" s="477">
        <v>11297041496</v>
      </c>
      <c r="D87" s="484" t="s">
        <v>820</v>
      </c>
      <c r="E87" s="467" t="s">
        <v>720</v>
      </c>
      <c r="F87" s="468" t="s">
        <v>821</v>
      </c>
      <c r="G87" s="464" t="s">
        <v>711</v>
      </c>
      <c r="H87" s="480" t="s">
        <v>712</v>
      </c>
      <c r="I87" s="465">
        <v>40</v>
      </c>
      <c r="J87" s="469">
        <v>2700</v>
      </c>
      <c r="K87" s="466">
        <v>0</v>
      </c>
      <c r="L87" s="466">
        <v>0</v>
      </c>
      <c r="M87" s="466">
        <v>242.4</v>
      </c>
      <c r="N87" s="466">
        <v>0</v>
      </c>
      <c r="O87" s="466">
        <v>374.3</v>
      </c>
      <c r="P87" s="466">
        <f t="shared" si="1"/>
        <v>2568.1</v>
      </c>
    </row>
    <row r="88" spans="1:16" s="285" customFormat="1">
      <c r="A88" s="353" t="s">
        <v>646</v>
      </c>
      <c r="B88" s="589" t="s">
        <v>514</v>
      </c>
      <c r="C88" s="477">
        <v>70306823438</v>
      </c>
      <c r="D88" s="484" t="s">
        <v>822</v>
      </c>
      <c r="E88" s="467" t="s">
        <v>720</v>
      </c>
      <c r="F88" s="463" t="s">
        <v>747</v>
      </c>
      <c r="G88" s="464" t="s">
        <v>711</v>
      </c>
      <c r="H88" s="480" t="s">
        <v>712</v>
      </c>
      <c r="I88" s="465">
        <v>12</v>
      </c>
      <c r="J88" s="469">
        <v>2036.16</v>
      </c>
      <c r="K88" s="466">
        <v>0</v>
      </c>
      <c r="L88" s="466">
        <v>0</v>
      </c>
      <c r="M88" s="466">
        <v>1018.08</v>
      </c>
      <c r="N88" s="466">
        <v>0</v>
      </c>
      <c r="O88" s="466">
        <v>343.29</v>
      </c>
      <c r="P88" s="466">
        <f t="shared" si="1"/>
        <v>2710.9500000000003</v>
      </c>
    </row>
    <row r="89" spans="1:16" s="285" customFormat="1" ht="15" customHeight="1">
      <c r="A89" s="353" t="s">
        <v>646</v>
      </c>
      <c r="B89" s="589" t="s">
        <v>514</v>
      </c>
      <c r="C89" s="477">
        <v>70811055485</v>
      </c>
      <c r="D89" s="484" t="s">
        <v>823</v>
      </c>
      <c r="E89" s="467" t="s">
        <v>720</v>
      </c>
      <c r="F89" s="463" t="s">
        <v>710</v>
      </c>
      <c r="G89" s="464" t="s">
        <v>711</v>
      </c>
      <c r="H89" s="480" t="s">
        <v>712</v>
      </c>
      <c r="I89" s="465">
        <v>44</v>
      </c>
      <c r="J89" s="469">
        <v>1210.78</v>
      </c>
      <c r="K89" s="466">
        <v>0</v>
      </c>
      <c r="L89" s="466">
        <v>0</v>
      </c>
      <c r="M89" s="466">
        <v>284.14999999999998</v>
      </c>
      <c r="N89" s="466">
        <v>0</v>
      </c>
      <c r="O89" s="466">
        <v>216.56</v>
      </c>
      <c r="P89" s="466">
        <f t="shared" si="1"/>
        <v>1278.3699999999999</v>
      </c>
    </row>
    <row r="90" spans="1:16" s="285" customFormat="1">
      <c r="A90" s="353" t="s">
        <v>646</v>
      </c>
      <c r="B90" s="589" t="s">
        <v>514</v>
      </c>
      <c r="C90" s="477">
        <v>98694910497</v>
      </c>
      <c r="D90" s="484" t="s">
        <v>824</v>
      </c>
      <c r="E90" s="467" t="s">
        <v>720</v>
      </c>
      <c r="F90" s="463" t="s">
        <v>710</v>
      </c>
      <c r="G90" s="464" t="s">
        <v>711</v>
      </c>
      <c r="H90" s="480" t="s">
        <v>712</v>
      </c>
      <c r="I90" s="465">
        <v>44</v>
      </c>
      <c r="J90" s="469">
        <v>1252.53</v>
      </c>
      <c r="K90" s="466">
        <v>0</v>
      </c>
      <c r="L90" s="466">
        <v>0</v>
      </c>
      <c r="M90" s="466">
        <v>446.25</v>
      </c>
      <c r="N90" s="466">
        <v>0</v>
      </c>
      <c r="O90" s="466">
        <v>234.91</v>
      </c>
      <c r="P90" s="466">
        <f t="shared" si="1"/>
        <v>1463.87</v>
      </c>
    </row>
    <row r="91" spans="1:16" s="284" customFormat="1">
      <c r="A91" s="353" t="s">
        <v>646</v>
      </c>
      <c r="B91" s="589" t="s">
        <v>514</v>
      </c>
      <c r="C91" s="477">
        <v>70315023490</v>
      </c>
      <c r="D91" s="484" t="s">
        <v>825</v>
      </c>
      <c r="E91" s="467" t="s">
        <v>726</v>
      </c>
      <c r="F91" s="468" t="s">
        <v>714</v>
      </c>
      <c r="G91" s="464" t="s">
        <v>711</v>
      </c>
      <c r="H91" s="480" t="s">
        <v>712</v>
      </c>
      <c r="I91" s="465">
        <v>44</v>
      </c>
      <c r="J91" s="469">
        <v>1212</v>
      </c>
      <c r="K91" s="466">
        <v>0</v>
      </c>
      <c r="L91" s="466">
        <v>0</v>
      </c>
      <c r="M91" s="466">
        <v>355.34</v>
      </c>
      <c r="N91" s="466">
        <v>0</v>
      </c>
      <c r="O91" s="466">
        <v>209.67</v>
      </c>
      <c r="P91" s="466">
        <f t="shared" si="1"/>
        <v>1357.6699999999998</v>
      </c>
    </row>
    <row r="92" spans="1:16" s="284" customFormat="1">
      <c r="A92" s="353" t="s">
        <v>646</v>
      </c>
      <c r="B92" s="589" t="s">
        <v>514</v>
      </c>
      <c r="C92" s="477">
        <v>13193018430</v>
      </c>
      <c r="D92" s="484" t="s">
        <v>826</v>
      </c>
      <c r="E92" s="467" t="s">
        <v>726</v>
      </c>
      <c r="F92" s="463" t="s">
        <v>714</v>
      </c>
      <c r="G92" s="464" t="s">
        <v>711</v>
      </c>
      <c r="H92" s="480" t="s">
        <v>712</v>
      </c>
      <c r="I92" s="465">
        <v>44</v>
      </c>
      <c r="J92" s="469">
        <v>1131.2</v>
      </c>
      <c r="K92" s="466">
        <v>0</v>
      </c>
      <c r="L92" s="466">
        <v>0</v>
      </c>
      <c r="M92" s="466">
        <v>226.24</v>
      </c>
      <c r="N92" s="466">
        <v>0</v>
      </c>
      <c r="O92" s="466">
        <v>194.47</v>
      </c>
      <c r="P92" s="466">
        <f t="shared" si="1"/>
        <v>1162.97</v>
      </c>
    </row>
    <row r="93" spans="1:16" s="284" customFormat="1">
      <c r="A93" s="353" t="s">
        <v>646</v>
      </c>
      <c r="B93" s="589" t="s">
        <v>514</v>
      </c>
      <c r="C93" s="477">
        <v>1343233437</v>
      </c>
      <c r="D93" s="484" t="s">
        <v>827</v>
      </c>
      <c r="E93" s="467" t="s">
        <v>712</v>
      </c>
      <c r="F93" s="468" t="s">
        <v>716</v>
      </c>
      <c r="G93" s="464" t="s">
        <v>711</v>
      </c>
      <c r="H93" s="480" t="s">
        <v>712</v>
      </c>
      <c r="I93" s="465">
        <v>24</v>
      </c>
      <c r="J93" s="469">
        <v>6600</v>
      </c>
      <c r="K93" s="466">
        <v>0</v>
      </c>
      <c r="L93" s="466">
        <v>0</v>
      </c>
      <c r="M93" s="466">
        <v>4449.8</v>
      </c>
      <c r="N93" s="466">
        <v>0</v>
      </c>
      <c r="O93" s="466">
        <v>2126.1999999999998</v>
      </c>
      <c r="P93" s="466">
        <f t="shared" si="1"/>
        <v>8923.5999999999985</v>
      </c>
    </row>
    <row r="94" spans="1:16" s="284" customFormat="1">
      <c r="A94" s="353" t="s">
        <v>646</v>
      </c>
      <c r="B94" s="589" t="s">
        <v>514</v>
      </c>
      <c r="C94" s="477">
        <v>3545645444</v>
      </c>
      <c r="D94" s="484" t="s">
        <v>828</v>
      </c>
      <c r="E94" s="467" t="s">
        <v>712</v>
      </c>
      <c r="F94" s="468" t="s">
        <v>763</v>
      </c>
      <c r="G94" s="464" t="s">
        <v>711</v>
      </c>
      <c r="H94" s="480" t="s">
        <v>712</v>
      </c>
      <c r="I94" s="465">
        <v>24</v>
      </c>
      <c r="J94" s="469">
        <v>7733.33</v>
      </c>
      <c r="K94" s="466">
        <v>0</v>
      </c>
      <c r="L94" s="466">
        <v>0</v>
      </c>
      <c r="M94" s="466">
        <v>1704.22</v>
      </c>
      <c r="N94" s="466">
        <v>0</v>
      </c>
      <c r="O94" s="466">
        <v>2178.13</v>
      </c>
      <c r="P94" s="466">
        <f t="shared" si="1"/>
        <v>7259.4199999999992</v>
      </c>
    </row>
    <row r="95" spans="1:16" s="284" customFormat="1">
      <c r="A95" s="353" t="s">
        <v>646</v>
      </c>
      <c r="B95" s="589" t="s">
        <v>514</v>
      </c>
      <c r="C95" s="477">
        <v>2693094461</v>
      </c>
      <c r="D95" s="484" t="s">
        <v>829</v>
      </c>
      <c r="E95" s="467" t="s">
        <v>720</v>
      </c>
      <c r="F95" s="463" t="s">
        <v>721</v>
      </c>
      <c r="G95" s="464" t="s">
        <v>711</v>
      </c>
      <c r="H95" s="480" t="s">
        <v>712</v>
      </c>
      <c r="I95" s="465">
        <v>40</v>
      </c>
      <c r="J95" s="469">
        <v>2800</v>
      </c>
      <c r="K95" s="466">
        <v>0</v>
      </c>
      <c r="L95" s="466">
        <v>1394.43</v>
      </c>
      <c r="M95" s="466">
        <v>242.4</v>
      </c>
      <c r="N95" s="466">
        <v>0</v>
      </c>
      <c r="O95" s="466">
        <v>343.1</v>
      </c>
      <c r="P95" s="466">
        <f t="shared" si="1"/>
        <v>2699.3</v>
      </c>
    </row>
    <row r="96" spans="1:16" s="284" customFormat="1">
      <c r="A96" s="353" t="s">
        <v>646</v>
      </c>
      <c r="B96" s="589" t="s">
        <v>514</v>
      </c>
      <c r="C96" s="477">
        <v>3321578492</v>
      </c>
      <c r="D96" s="484" t="s">
        <v>830</v>
      </c>
      <c r="E96" s="467" t="s">
        <v>726</v>
      </c>
      <c r="F96" s="463" t="s">
        <v>714</v>
      </c>
      <c r="G96" s="464" t="s">
        <v>711</v>
      </c>
      <c r="H96" s="480" t="s">
        <v>712</v>
      </c>
      <c r="I96" s="465">
        <v>44</v>
      </c>
      <c r="J96" s="469">
        <v>1212</v>
      </c>
      <c r="K96" s="466">
        <v>0</v>
      </c>
      <c r="L96" s="466">
        <v>0</v>
      </c>
      <c r="M96" s="466">
        <v>570.47</v>
      </c>
      <c r="N96" s="466">
        <v>0</v>
      </c>
      <c r="O96" s="466">
        <v>151.22999999999999</v>
      </c>
      <c r="P96" s="466">
        <f t="shared" si="1"/>
        <v>1631.24</v>
      </c>
    </row>
    <row r="97" spans="1:16" s="284" customFormat="1">
      <c r="A97" s="353" t="s">
        <v>646</v>
      </c>
      <c r="B97" s="589" t="s">
        <v>514</v>
      </c>
      <c r="C97" s="477">
        <v>76656071449</v>
      </c>
      <c r="D97" s="484" t="s">
        <v>831</v>
      </c>
      <c r="E97" s="467" t="s">
        <v>720</v>
      </c>
      <c r="F97" s="468" t="s">
        <v>718</v>
      </c>
      <c r="G97" s="464" t="s">
        <v>711</v>
      </c>
      <c r="H97" s="480" t="s">
        <v>712</v>
      </c>
      <c r="I97" s="465">
        <v>44</v>
      </c>
      <c r="J97" s="469">
        <v>1212</v>
      </c>
      <c r="K97" s="466">
        <v>0</v>
      </c>
      <c r="L97" s="466">
        <v>0</v>
      </c>
      <c r="M97" s="466">
        <v>242.4</v>
      </c>
      <c r="N97" s="466">
        <v>0</v>
      </c>
      <c r="O97" s="466">
        <v>209.67</v>
      </c>
      <c r="P97" s="466">
        <f t="shared" si="1"/>
        <v>1244.73</v>
      </c>
    </row>
    <row r="98" spans="1:16" s="284" customFormat="1">
      <c r="A98" s="353" t="s">
        <v>646</v>
      </c>
      <c r="B98" s="589" t="s">
        <v>514</v>
      </c>
      <c r="C98" s="477">
        <v>12870188404</v>
      </c>
      <c r="D98" s="484" t="s">
        <v>832</v>
      </c>
      <c r="E98" s="467" t="s">
        <v>712</v>
      </c>
      <c r="F98" s="463" t="s">
        <v>763</v>
      </c>
      <c r="G98" s="464" t="s">
        <v>711</v>
      </c>
      <c r="H98" s="480" t="s">
        <v>712</v>
      </c>
      <c r="I98" s="465">
        <v>24</v>
      </c>
      <c r="J98" s="469">
        <v>9000</v>
      </c>
      <c r="K98" s="466">
        <v>0</v>
      </c>
      <c r="L98" s="466">
        <v>0</v>
      </c>
      <c r="M98" s="466">
        <v>4745.42</v>
      </c>
      <c r="N98" s="466">
        <v>0</v>
      </c>
      <c r="O98" s="466">
        <v>2919.63</v>
      </c>
      <c r="P98" s="466">
        <f t="shared" si="1"/>
        <v>10825.79</v>
      </c>
    </row>
    <row r="99" spans="1:16" s="284" customFormat="1">
      <c r="A99" s="353" t="s">
        <v>646</v>
      </c>
      <c r="B99" s="589" t="s">
        <v>514</v>
      </c>
      <c r="C99" s="477">
        <v>8066304420</v>
      </c>
      <c r="D99" s="484" t="s">
        <v>833</v>
      </c>
      <c r="E99" s="467" t="s">
        <v>712</v>
      </c>
      <c r="F99" s="463" t="s">
        <v>716</v>
      </c>
      <c r="G99" s="464" t="s">
        <v>711</v>
      </c>
      <c r="H99" s="480" t="s">
        <v>712</v>
      </c>
      <c r="I99" s="465">
        <v>24</v>
      </c>
      <c r="J99" s="469">
        <v>8000</v>
      </c>
      <c r="K99" s="466">
        <v>0</v>
      </c>
      <c r="L99" s="466">
        <v>0</v>
      </c>
      <c r="M99" s="466">
        <v>1478.76</v>
      </c>
      <c r="N99" s="466">
        <v>0</v>
      </c>
      <c r="O99" s="466">
        <v>5205.78</v>
      </c>
      <c r="P99" s="466">
        <f t="shared" si="1"/>
        <v>4272.9800000000005</v>
      </c>
    </row>
    <row r="100" spans="1:16" s="284" customFormat="1">
      <c r="A100" s="353" t="s">
        <v>646</v>
      </c>
      <c r="B100" s="589" t="s">
        <v>514</v>
      </c>
      <c r="C100" s="477">
        <v>5859303416</v>
      </c>
      <c r="D100" s="484" t="s">
        <v>834</v>
      </c>
      <c r="E100" s="467" t="s">
        <v>712</v>
      </c>
      <c r="F100" s="468" t="s">
        <v>763</v>
      </c>
      <c r="G100" s="464" t="s">
        <v>711</v>
      </c>
      <c r="H100" s="480" t="s">
        <v>712</v>
      </c>
      <c r="I100" s="465">
        <v>24</v>
      </c>
      <c r="J100" s="469">
        <v>9000</v>
      </c>
      <c r="K100" s="466">
        <v>0</v>
      </c>
      <c r="L100" s="466">
        <v>0</v>
      </c>
      <c r="M100" s="466">
        <v>1628.76</v>
      </c>
      <c r="N100" s="466">
        <v>0</v>
      </c>
      <c r="O100" s="466">
        <v>3972.26</v>
      </c>
      <c r="P100" s="466">
        <f t="shared" si="1"/>
        <v>6656.5</v>
      </c>
    </row>
    <row r="101" spans="1:16" s="284" customFormat="1">
      <c r="A101" s="353" t="s">
        <v>646</v>
      </c>
      <c r="B101" s="589" t="s">
        <v>514</v>
      </c>
      <c r="C101" s="477">
        <v>90002172453</v>
      </c>
      <c r="D101" s="484" t="s">
        <v>835</v>
      </c>
      <c r="E101" s="467" t="s">
        <v>726</v>
      </c>
      <c r="F101" s="463" t="s">
        <v>771</v>
      </c>
      <c r="G101" s="464" t="s">
        <v>711</v>
      </c>
      <c r="H101" s="480" t="s">
        <v>712</v>
      </c>
      <c r="I101" s="465">
        <v>44</v>
      </c>
      <c r="J101" s="469">
        <v>1212</v>
      </c>
      <c r="K101" s="466">
        <v>0</v>
      </c>
      <c r="L101" s="466">
        <v>0</v>
      </c>
      <c r="M101" s="466">
        <v>420.91</v>
      </c>
      <c r="N101" s="466">
        <v>0</v>
      </c>
      <c r="O101" s="466">
        <v>225.74</v>
      </c>
      <c r="P101" s="466">
        <f t="shared" si="1"/>
        <v>1407.17</v>
      </c>
    </row>
    <row r="102" spans="1:16" s="284" customFormat="1">
      <c r="A102" s="353" t="s">
        <v>646</v>
      </c>
      <c r="B102" s="589" t="s">
        <v>514</v>
      </c>
      <c r="C102" s="477">
        <v>66049890463</v>
      </c>
      <c r="D102" s="484" t="s">
        <v>836</v>
      </c>
      <c r="E102" s="467" t="s">
        <v>726</v>
      </c>
      <c r="F102" s="463" t="s">
        <v>718</v>
      </c>
      <c r="G102" s="464" t="s">
        <v>711</v>
      </c>
      <c r="H102" s="480" t="s">
        <v>712</v>
      </c>
      <c r="I102" s="465">
        <v>44</v>
      </c>
      <c r="J102" s="469">
        <v>1212</v>
      </c>
      <c r="K102" s="466">
        <v>0</v>
      </c>
      <c r="L102" s="466">
        <v>0</v>
      </c>
      <c r="M102" s="466">
        <v>440.73</v>
      </c>
      <c r="N102" s="466">
        <v>0</v>
      </c>
      <c r="O102" s="466">
        <v>227.52</v>
      </c>
      <c r="P102" s="466">
        <f t="shared" si="1"/>
        <v>1425.21</v>
      </c>
    </row>
    <row r="103" spans="1:16" s="284" customFormat="1">
      <c r="A103" s="353" t="s">
        <v>646</v>
      </c>
      <c r="B103" s="589" t="s">
        <v>514</v>
      </c>
      <c r="C103" s="482">
        <v>40791564487</v>
      </c>
      <c r="D103" s="488" t="s">
        <v>837</v>
      </c>
      <c r="E103" s="467" t="s">
        <v>720</v>
      </c>
      <c r="F103" s="468" t="s">
        <v>721</v>
      </c>
      <c r="G103" s="464" t="s">
        <v>711</v>
      </c>
      <c r="H103" s="480" t="s">
        <v>720</v>
      </c>
      <c r="I103" s="465">
        <v>40</v>
      </c>
      <c r="J103" s="469">
        <v>4000</v>
      </c>
      <c r="K103" s="466">
        <v>0</v>
      </c>
      <c r="L103" s="466">
        <v>1944.43</v>
      </c>
      <c r="M103" s="466">
        <v>242.4</v>
      </c>
      <c r="N103" s="466">
        <v>0</v>
      </c>
      <c r="O103" s="466">
        <v>657.75</v>
      </c>
      <c r="P103" s="466">
        <f t="shared" si="1"/>
        <v>3584.6499999999996</v>
      </c>
    </row>
    <row r="104" spans="1:16" s="284" customFormat="1">
      <c r="A104" s="353" t="s">
        <v>646</v>
      </c>
      <c r="B104" s="589" t="s">
        <v>514</v>
      </c>
      <c r="C104" s="477">
        <v>50022440410</v>
      </c>
      <c r="D104" s="484" t="s">
        <v>838</v>
      </c>
      <c r="E104" s="467" t="s">
        <v>720</v>
      </c>
      <c r="F104" s="468" t="s">
        <v>710</v>
      </c>
      <c r="G104" s="464" t="s">
        <v>711</v>
      </c>
      <c r="H104" s="480" t="s">
        <v>712</v>
      </c>
      <c r="I104" s="465">
        <v>44</v>
      </c>
      <c r="J104" s="469">
        <v>1252.53</v>
      </c>
      <c r="K104" s="466">
        <v>0</v>
      </c>
      <c r="L104" s="466">
        <v>0</v>
      </c>
      <c r="M104" s="466">
        <v>514.20000000000005</v>
      </c>
      <c r="N104" s="466">
        <v>0</v>
      </c>
      <c r="O104" s="466">
        <v>165.87</v>
      </c>
      <c r="P104" s="466">
        <f t="shared" si="1"/>
        <v>1600.8600000000001</v>
      </c>
    </row>
    <row r="105" spans="1:16" s="284" customFormat="1">
      <c r="A105" s="353" t="s">
        <v>646</v>
      </c>
      <c r="B105" s="589" t="s">
        <v>514</v>
      </c>
      <c r="C105" s="477">
        <v>42713978491</v>
      </c>
      <c r="D105" s="484" t="s">
        <v>839</v>
      </c>
      <c r="E105" s="467" t="s">
        <v>720</v>
      </c>
      <c r="F105" s="470" t="s">
        <v>710</v>
      </c>
      <c r="G105" s="464" t="s">
        <v>711</v>
      </c>
      <c r="H105" s="480" t="s">
        <v>712</v>
      </c>
      <c r="I105" s="465">
        <v>44</v>
      </c>
      <c r="J105" s="469">
        <v>1043.77</v>
      </c>
      <c r="K105" s="466">
        <v>0</v>
      </c>
      <c r="L105" s="466">
        <v>0</v>
      </c>
      <c r="M105" s="466">
        <v>451.16</v>
      </c>
      <c r="N105" s="466">
        <v>0</v>
      </c>
      <c r="O105" s="466">
        <v>216.56</v>
      </c>
      <c r="P105" s="466">
        <f t="shared" si="1"/>
        <v>1278.3700000000001</v>
      </c>
    </row>
    <row r="106" spans="1:16" s="284" customFormat="1">
      <c r="A106" s="353" t="s">
        <v>646</v>
      </c>
      <c r="B106" s="589" t="s">
        <v>514</v>
      </c>
      <c r="C106" s="477">
        <v>3064376438</v>
      </c>
      <c r="D106" s="484" t="s">
        <v>840</v>
      </c>
      <c r="E106" s="467" t="s">
        <v>712</v>
      </c>
      <c r="F106" s="470" t="s">
        <v>763</v>
      </c>
      <c r="G106" s="464" t="s">
        <v>711</v>
      </c>
      <c r="H106" s="480" t="s">
        <v>712</v>
      </c>
      <c r="I106" s="465">
        <v>24</v>
      </c>
      <c r="J106" s="469">
        <v>7200</v>
      </c>
      <c r="K106" s="466">
        <v>0</v>
      </c>
      <c r="L106" s="466">
        <v>0</v>
      </c>
      <c r="M106" s="466">
        <v>1447.03</v>
      </c>
      <c r="N106" s="466">
        <v>0</v>
      </c>
      <c r="O106" s="466">
        <v>3167.53</v>
      </c>
      <c r="P106" s="466">
        <f t="shared" si="1"/>
        <v>5479.5</v>
      </c>
    </row>
    <row r="107" spans="1:16" s="284" customFormat="1">
      <c r="A107" s="353" t="s">
        <v>646</v>
      </c>
      <c r="B107" s="589" t="s">
        <v>514</v>
      </c>
      <c r="C107" s="482">
        <v>97586390487</v>
      </c>
      <c r="D107" s="488" t="s">
        <v>841</v>
      </c>
      <c r="E107" s="467" t="s">
        <v>720</v>
      </c>
      <c r="F107" s="463" t="s">
        <v>710</v>
      </c>
      <c r="G107" s="464" t="s">
        <v>711</v>
      </c>
      <c r="H107" s="480" t="s">
        <v>712</v>
      </c>
      <c r="I107" s="465">
        <v>44</v>
      </c>
      <c r="J107" s="469">
        <v>1252.53</v>
      </c>
      <c r="K107" s="466">
        <v>0</v>
      </c>
      <c r="L107" s="466">
        <v>0</v>
      </c>
      <c r="M107" s="466">
        <v>446.25</v>
      </c>
      <c r="N107" s="466">
        <v>0</v>
      </c>
      <c r="O107" s="466">
        <v>234.91</v>
      </c>
      <c r="P107" s="466">
        <f t="shared" si="1"/>
        <v>1463.87</v>
      </c>
    </row>
    <row r="108" spans="1:16" s="284" customFormat="1">
      <c r="A108" s="353" t="s">
        <v>646</v>
      </c>
      <c r="B108" s="589" t="s">
        <v>514</v>
      </c>
      <c r="C108" s="477">
        <v>8232311436</v>
      </c>
      <c r="D108" s="484" t="s">
        <v>842</v>
      </c>
      <c r="E108" s="467" t="s">
        <v>720</v>
      </c>
      <c r="F108" s="468" t="s">
        <v>781</v>
      </c>
      <c r="G108" s="464" t="s">
        <v>711</v>
      </c>
      <c r="H108" s="480" t="s">
        <v>712</v>
      </c>
      <c r="I108" s="465">
        <v>26</v>
      </c>
      <c r="J108" s="469">
        <v>3402.23</v>
      </c>
      <c r="K108" s="466">
        <v>0</v>
      </c>
      <c r="L108" s="466">
        <v>2215.6799999999998</v>
      </c>
      <c r="M108" s="466">
        <v>1116.76</v>
      </c>
      <c r="N108" s="466">
        <v>0</v>
      </c>
      <c r="O108" s="466">
        <v>761</v>
      </c>
      <c r="P108" s="466">
        <f t="shared" si="1"/>
        <v>3757.99</v>
      </c>
    </row>
    <row r="109" spans="1:16" s="284" customFormat="1">
      <c r="A109" s="353" t="s">
        <v>646</v>
      </c>
      <c r="B109" s="589" t="s">
        <v>514</v>
      </c>
      <c r="C109" s="482">
        <v>86334050400</v>
      </c>
      <c r="D109" s="488" t="s">
        <v>843</v>
      </c>
      <c r="E109" s="467" t="s">
        <v>720</v>
      </c>
      <c r="F109" s="463" t="s">
        <v>844</v>
      </c>
      <c r="G109" s="464" t="s">
        <v>711</v>
      </c>
      <c r="H109" s="480" t="s">
        <v>720</v>
      </c>
      <c r="I109" s="465">
        <v>44</v>
      </c>
      <c r="J109" s="469">
        <v>1311.09</v>
      </c>
      <c r="K109" s="466">
        <v>0</v>
      </c>
      <c r="L109" s="466">
        <v>0</v>
      </c>
      <c r="M109" s="466">
        <v>242.4</v>
      </c>
      <c r="N109" s="466">
        <v>0</v>
      </c>
      <c r="O109" s="466">
        <v>147.85</v>
      </c>
      <c r="P109" s="466">
        <f t="shared" si="1"/>
        <v>1405.64</v>
      </c>
    </row>
    <row r="110" spans="1:16" s="284" customFormat="1">
      <c r="A110" s="353" t="s">
        <v>646</v>
      </c>
      <c r="B110" s="589" t="s">
        <v>514</v>
      </c>
      <c r="C110" s="477">
        <v>8942423426</v>
      </c>
      <c r="D110" s="484" t="s">
        <v>845</v>
      </c>
      <c r="E110" s="467" t="s">
        <v>726</v>
      </c>
      <c r="F110" s="464" t="s">
        <v>776</v>
      </c>
      <c r="G110" s="464" t="s">
        <v>711</v>
      </c>
      <c r="H110" s="480" t="s">
        <v>720</v>
      </c>
      <c r="I110" s="465">
        <v>44</v>
      </c>
      <c r="J110" s="469">
        <v>2453.33</v>
      </c>
      <c r="K110" s="466">
        <v>0</v>
      </c>
      <c r="L110" s="466">
        <v>0</v>
      </c>
      <c r="M110" s="466">
        <v>989.07</v>
      </c>
      <c r="N110" s="466">
        <v>0</v>
      </c>
      <c r="O110" s="466">
        <v>499.33</v>
      </c>
      <c r="P110" s="466">
        <f t="shared" si="1"/>
        <v>2943.07</v>
      </c>
    </row>
    <row r="111" spans="1:16" s="284" customFormat="1">
      <c r="A111" s="353" t="s">
        <v>646</v>
      </c>
      <c r="B111" s="589" t="s">
        <v>514</v>
      </c>
      <c r="C111" s="482">
        <v>7807917466</v>
      </c>
      <c r="D111" s="488" t="s">
        <v>846</v>
      </c>
      <c r="E111" s="467" t="s">
        <v>726</v>
      </c>
      <c r="F111" s="463" t="s">
        <v>766</v>
      </c>
      <c r="G111" s="464" t="s">
        <v>711</v>
      </c>
      <c r="H111" s="480" t="s">
        <v>712</v>
      </c>
      <c r="I111" s="465">
        <v>44</v>
      </c>
      <c r="J111" s="469">
        <v>1090.8</v>
      </c>
      <c r="K111" s="466">
        <v>0</v>
      </c>
      <c r="L111" s="466">
        <v>0</v>
      </c>
      <c r="M111" s="466">
        <v>363.6</v>
      </c>
      <c r="N111" s="466">
        <v>0</v>
      </c>
      <c r="O111" s="466">
        <v>209.67</v>
      </c>
      <c r="P111" s="466">
        <f t="shared" si="1"/>
        <v>1244.73</v>
      </c>
    </row>
    <row r="112" spans="1:16" s="284" customFormat="1">
      <c r="A112" s="353" t="s">
        <v>646</v>
      </c>
      <c r="B112" s="589" t="s">
        <v>514</v>
      </c>
      <c r="C112" s="482">
        <v>83578552453</v>
      </c>
      <c r="D112" s="488" t="s">
        <v>847</v>
      </c>
      <c r="E112" s="467" t="s">
        <v>726</v>
      </c>
      <c r="F112" s="468" t="s">
        <v>718</v>
      </c>
      <c r="G112" s="464" t="s">
        <v>711</v>
      </c>
      <c r="H112" s="480" t="s">
        <v>712</v>
      </c>
      <c r="I112" s="465">
        <v>44</v>
      </c>
      <c r="J112" s="469">
        <v>1050.4000000000001</v>
      </c>
      <c r="K112" s="466">
        <v>0</v>
      </c>
      <c r="L112" s="466">
        <v>0</v>
      </c>
      <c r="M112" s="466">
        <v>460.47</v>
      </c>
      <c r="N112" s="466">
        <v>0</v>
      </c>
      <c r="O112" s="466">
        <v>209.67</v>
      </c>
      <c r="P112" s="466">
        <f t="shared" si="1"/>
        <v>1301.2</v>
      </c>
    </row>
    <row r="113" spans="1:241" s="284" customFormat="1">
      <c r="A113" s="353" t="s">
        <v>646</v>
      </c>
      <c r="B113" s="589" t="s">
        <v>514</v>
      </c>
      <c r="C113" s="482">
        <v>3566360465</v>
      </c>
      <c r="D113" s="488" t="s">
        <v>848</v>
      </c>
      <c r="E113" s="467" t="s">
        <v>712</v>
      </c>
      <c r="F113" s="463" t="s">
        <v>716</v>
      </c>
      <c r="G113" s="464" t="s">
        <v>711</v>
      </c>
      <c r="H113" s="480" t="s">
        <v>712</v>
      </c>
      <c r="I113" s="465">
        <v>24</v>
      </c>
      <c r="J113" s="469">
        <v>8000</v>
      </c>
      <c r="K113" s="466">
        <v>0</v>
      </c>
      <c r="L113" s="466">
        <v>0</v>
      </c>
      <c r="M113" s="466">
        <v>3378.15</v>
      </c>
      <c r="N113" s="466">
        <v>0</v>
      </c>
      <c r="O113" s="466">
        <v>2711.8</v>
      </c>
      <c r="P113" s="466">
        <f t="shared" si="1"/>
        <v>8666.3499999999985</v>
      </c>
    </row>
    <row r="114" spans="1:241" s="284" customFormat="1">
      <c r="A114" s="353" t="s">
        <v>646</v>
      </c>
      <c r="B114" s="589" t="s">
        <v>514</v>
      </c>
      <c r="C114" s="485">
        <v>8548399414</v>
      </c>
      <c r="D114" s="488" t="s">
        <v>849</v>
      </c>
      <c r="E114" s="467" t="s">
        <v>726</v>
      </c>
      <c r="F114" s="463" t="s">
        <v>766</v>
      </c>
      <c r="G114" s="464" t="s">
        <v>711</v>
      </c>
      <c r="H114" s="480" t="s">
        <v>712</v>
      </c>
      <c r="I114" s="465">
        <v>44</v>
      </c>
      <c r="J114" s="469">
        <v>1212</v>
      </c>
      <c r="K114" s="466">
        <v>0</v>
      </c>
      <c r="L114" s="466">
        <v>0</v>
      </c>
      <c r="M114" s="466">
        <v>606.01</v>
      </c>
      <c r="N114" s="466">
        <v>0</v>
      </c>
      <c r="O114" s="466">
        <v>242.4</v>
      </c>
      <c r="P114" s="466">
        <f t="shared" si="1"/>
        <v>1575.61</v>
      </c>
    </row>
    <row r="115" spans="1:241" s="284" customFormat="1">
      <c r="A115" s="353" t="s">
        <v>646</v>
      </c>
      <c r="B115" s="589" t="s">
        <v>514</v>
      </c>
      <c r="C115" s="485">
        <v>1347872426</v>
      </c>
      <c r="D115" s="488" t="s">
        <v>850</v>
      </c>
      <c r="E115" s="467" t="s">
        <v>712</v>
      </c>
      <c r="F115" s="463" t="s">
        <v>716</v>
      </c>
      <c r="G115" s="464" t="s">
        <v>711</v>
      </c>
      <c r="H115" s="480" t="s">
        <v>712</v>
      </c>
      <c r="I115" s="465">
        <v>44</v>
      </c>
      <c r="J115" s="469">
        <v>7466.67</v>
      </c>
      <c r="K115" s="466">
        <v>0</v>
      </c>
      <c r="L115" s="466">
        <v>0</v>
      </c>
      <c r="M115" s="466">
        <v>1195.3499999999999</v>
      </c>
      <c r="N115" s="466">
        <v>0</v>
      </c>
      <c r="O115" s="466">
        <v>2482.9699999999998</v>
      </c>
      <c r="P115" s="466">
        <f t="shared" si="1"/>
        <v>6179.0500000000011</v>
      </c>
    </row>
    <row r="116" spans="1:241" s="284" customFormat="1">
      <c r="A116" s="353" t="s">
        <v>646</v>
      </c>
      <c r="B116" s="589" t="s">
        <v>514</v>
      </c>
      <c r="C116" s="477">
        <v>12150006421</v>
      </c>
      <c r="D116" s="484" t="s">
        <v>851</v>
      </c>
      <c r="E116" s="467" t="s">
        <v>720</v>
      </c>
      <c r="F116" s="468" t="s">
        <v>710</v>
      </c>
      <c r="G116" s="464" t="s">
        <v>711</v>
      </c>
      <c r="H116" s="480" t="s">
        <v>712</v>
      </c>
      <c r="I116" s="465">
        <v>44</v>
      </c>
      <c r="J116" s="469">
        <v>1252.53</v>
      </c>
      <c r="K116" s="466">
        <v>0</v>
      </c>
      <c r="L116" s="466">
        <v>0</v>
      </c>
      <c r="M116" s="466">
        <v>242.4</v>
      </c>
      <c r="N116" s="466">
        <v>0</v>
      </c>
      <c r="O116" s="466">
        <v>216.56</v>
      </c>
      <c r="P116" s="466">
        <f t="shared" si="1"/>
        <v>1278.3700000000001</v>
      </c>
    </row>
    <row r="117" spans="1:241" s="284" customFormat="1">
      <c r="A117" s="353" t="s">
        <v>646</v>
      </c>
      <c r="B117" s="589" t="s">
        <v>514</v>
      </c>
      <c r="C117" s="477">
        <v>6824335436</v>
      </c>
      <c r="D117" s="484" t="s">
        <v>852</v>
      </c>
      <c r="E117" s="467" t="s">
        <v>726</v>
      </c>
      <c r="F117" s="463" t="s">
        <v>853</v>
      </c>
      <c r="G117" s="464" t="s">
        <v>711</v>
      </c>
      <c r="H117" s="480" t="s">
        <v>720</v>
      </c>
      <c r="I117" s="465">
        <v>44</v>
      </c>
      <c r="J117" s="469">
        <v>2000</v>
      </c>
      <c r="K117" s="466">
        <v>0</v>
      </c>
      <c r="L117" s="466">
        <v>0</v>
      </c>
      <c r="M117" s="466">
        <v>742.4</v>
      </c>
      <c r="N117" s="466">
        <v>0</v>
      </c>
      <c r="O117" s="466">
        <v>318.88</v>
      </c>
      <c r="P117" s="466">
        <f t="shared" si="1"/>
        <v>2423.52</v>
      </c>
      <c r="AG117" s="493"/>
      <c r="AH117" s="493"/>
      <c r="AI117" s="493"/>
      <c r="AJ117" s="493"/>
      <c r="AK117" s="493"/>
      <c r="AL117" s="493"/>
      <c r="AM117" s="493"/>
      <c r="AN117" s="493"/>
      <c r="AO117" s="493"/>
      <c r="AP117" s="493"/>
      <c r="AQ117" s="493"/>
      <c r="AR117" s="493"/>
      <c r="AS117" s="493"/>
      <c r="AT117" s="493"/>
      <c r="AU117" s="493"/>
      <c r="AV117" s="493"/>
      <c r="AW117" s="493"/>
      <c r="AX117" s="493"/>
      <c r="AY117" s="493"/>
      <c r="AZ117" s="493"/>
      <c r="BA117" s="493"/>
      <c r="BB117" s="493"/>
      <c r="BC117" s="493"/>
      <c r="BD117" s="493"/>
      <c r="BE117" s="493"/>
      <c r="BF117" s="493"/>
      <c r="BG117" s="493"/>
      <c r="BH117" s="493"/>
      <c r="BI117" s="493"/>
      <c r="BJ117" s="493"/>
      <c r="BK117" s="493"/>
      <c r="BL117" s="493"/>
      <c r="BM117" s="493"/>
      <c r="BN117" s="493"/>
      <c r="BO117" s="493"/>
      <c r="BP117" s="493"/>
      <c r="BQ117" s="493"/>
      <c r="BR117" s="493"/>
      <c r="BS117" s="493"/>
      <c r="BT117" s="493"/>
      <c r="BU117" s="493"/>
      <c r="BV117" s="493"/>
      <c r="BW117" s="493"/>
      <c r="BX117" s="493"/>
      <c r="BY117" s="493"/>
      <c r="BZ117" s="493"/>
      <c r="CA117" s="493"/>
      <c r="CB117" s="493"/>
      <c r="CC117" s="493"/>
      <c r="CD117" s="493"/>
      <c r="CE117" s="493"/>
      <c r="CF117" s="493"/>
      <c r="CG117" s="493"/>
      <c r="CH117" s="493"/>
      <c r="CI117" s="493"/>
      <c r="CJ117" s="493"/>
      <c r="CK117" s="493"/>
      <c r="CL117" s="493"/>
      <c r="CM117" s="493"/>
      <c r="CN117" s="493"/>
      <c r="CO117" s="493"/>
      <c r="CP117" s="493"/>
      <c r="CQ117" s="493"/>
      <c r="CR117" s="493"/>
      <c r="CS117" s="493"/>
      <c r="CT117" s="493"/>
      <c r="CU117" s="493"/>
      <c r="CV117" s="493"/>
      <c r="CW117" s="493"/>
      <c r="CX117" s="493"/>
      <c r="CY117" s="493"/>
      <c r="CZ117" s="493"/>
      <c r="DA117" s="493"/>
      <c r="DB117" s="493"/>
      <c r="DC117" s="493"/>
      <c r="DD117" s="493"/>
      <c r="DE117" s="493"/>
      <c r="DF117" s="493"/>
      <c r="DG117" s="493"/>
      <c r="DH117" s="493"/>
      <c r="DI117" s="493"/>
      <c r="DJ117" s="493"/>
      <c r="DK117" s="493"/>
      <c r="DL117" s="493"/>
      <c r="DM117" s="493"/>
      <c r="DN117" s="493"/>
      <c r="DO117" s="493"/>
      <c r="DP117" s="493"/>
      <c r="DQ117" s="493"/>
      <c r="DR117" s="493"/>
      <c r="DS117" s="493"/>
      <c r="DT117" s="493"/>
      <c r="DU117" s="493"/>
      <c r="DV117" s="493"/>
      <c r="DW117" s="493"/>
      <c r="DX117" s="493"/>
      <c r="DY117" s="493"/>
      <c r="DZ117" s="493"/>
      <c r="EA117" s="493"/>
      <c r="EB117" s="493"/>
      <c r="EC117" s="493"/>
      <c r="ED117" s="493"/>
      <c r="EE117" s="493"/>
      <c r="EF117" s="493"/>
      <c r="EG117" s="493"/>
      <c r="EH117" s="493"/>
      <c r="EI117" s="493"/>
      <c r="EJ117" s="493"/>
      <c r="EK117" s="493"/>
      <c r="EL117" s="493"/>
      <c r="EM117" s="493"/>
      <c r="EN117" s="493"/>
      <c r="EO117" s="493"/>
      <c r="EP117" s="493"/>
      <c r="EQ117" s="493"/>
      <c r="ER117" s="493"/>
      <c r="ES117" s="493"/>
      <c r="ET117" s="493"/>
      <c r="EU117" s="493"/>
      <c r="EV117" s="493"/>
      <c r="EW117" s="493"/>
      <c r="EX117" s="493"/>
      <c r="EY117" s="493"/>
      <c r="EZ117" s="493"/>
      <c r="FA117" s="493"/>
      <c r="FB117" s="493"/>
      <c r="FC117" s="493"/>
      <c r="FD117" s="493"/>
      <c r="FE117" s="493"/>
      <c r="FF117" s="493"/>
      <c r="FG117" s="493"/>
      <c r="FH117" s="493"/>
      <c r="FI117" s="493"/>
      <c r="FJ117" s="493"/>
      <c r="FK117" s="493"/>
      <c r="FL117" s="493"/>
      <c r="FM117" s="493"/>
      <c r="FN117" s="493"/>
      <c r="FO117" s="493"/>
      <c r="FP117" s="493"/>
      <c r="FQ117" s="493"/>
      <c r="FR117" s="493"/>
      <c r="FS117" s="493"/>
      <c r="FT117" s="493"/>
      <c r="FU117" s="493"/>
      <c r="FV117" s="493"/>
      <c r="FW117" s="493"/>
      <c r="FX117" s="493"/>
      <c r="FY117" s="493"/>
      <c r="FZ117" s="493"/>
      <c r="GA117" s="493"/>
      <c r="GB117" s="493"/>
      <c r="GC117" s="493"/>
      <c r="GD117" s="493"/>
      <c r="GE117" s="493"/>
      <c r="GF117" s="493"/>
      <c r="GG117" s="493"/>
      <c r="GH117" s="493"/>
      <c r="GI117" s="493"/>
      <c r="GJ117" s="493"/>
      <c r="GK117" s="493"/>
      <c r="GL117" s="493"/>
      <c r="GM117" s="493"/>
      <c r="GN117" s="493"/>
      <c r="GO117" s="493"/>
      <c r="GP117" s="493"/>
      <c r="GQ117" s="493"/>
      <c r="GR117" s="493"/>
      <c r="GS117" s="493"/>
      <c r="GT117" s="493"/>
      <c r="GU117" s="493"/>
      <c r="GV117" s="493"/>
      <c r="GW117" s="493"/>
      <c r="GX117" s="493"/>
      <c r="GY117" s="493"/>
      <c r="GZ117" s="493"/>
      <c r="HA117" s="493"/>
      <c r="HB117" s="493"/>
      <c r="HC117" s="493"/>
      <c r="HD117" s="493"/>
      <c r="HE117" s="493"/>
      <c r="HF117" s="493"/>
      <c r="HG117" s="493"/>
      <c r="HH117" s="493"/>
      <c r="HI117" s="493"/>
      <c r="HJ117" s="493"/>
      <c r="HK117" s="493"/>
      <c r="HL117" s="493"/>
      <c r="HM117" s="493"/>
      <c r="HN117" s="493"/>
      <c r="HO117" s="493"/>
      <c r="HP117" s="493"/>
      <c r="HQ117" s="493"/>
      <c r="HR117" s="493"/>
      <c r="HS117" s="493"/>
      <c r="HT117" s="493"/>
      <c r="HU117" s="493"/>
      <c r="HV117" s="493"/>
      <c r="HW117" s="493"/>
      <c r="HX117" s="493"/>
      <c r="HY117" s="493"/>
      <c r="HZ117" s="493"/>
      <c r="IA117" s="493"/>
      <c r="IB117" s="493"/>
      <c r="IC117" s="493"/>
      <c r="ID117" s="493"/>
      <c r="IE117" s="493"/>
      <c r="IF117" s="493"/>
      <c r="IG117" s="493"/>
    </row>
    <row r="118" spans="1:241" s="284" customFormat="1">
      <c r="A118" s="353" t="s">
        <v>646</v>
      </c>
      <c r="B118" s="589" t="s">
        <v>514</v>
      </c>
      <c r="C118" s="477">
        <v>3828368476</v>
      </c>
      <c r="D118" s="484" t="s">
        <v>854</v>
      </c>
      <c r="E118" s="467" t="s">
        <v>726</v>
      </c>
      <c r="F118" s="468" t="s">
        <v>766</v>
      </c>
      <c r="G118" s="464" t="s">
        <v>711</v>
      </c>
      <c r="H118" s="480" t="s">
        <v>712</v>
      </c>
      <c r="I118" s="465">
        <v>44</v>
      </c>
      <c r="J118" s="469">
        <v>1212</v>
      </c>
      <c r="K118" s="466">
        <v>0</v>
      </c>
      <c r="L118" s="466">
        <v>0</v>
      </c>
      <c r="M118" s="466">
        <v>420.91</v>
      </c>
      <c r="N118" s="466">
        <v>0</v>
      </c>
      <c r="O118" s="466">
        <v>153.02000000000001</v>
      </c>
      <c r="P118" s="466">
        <f t="shared" si="1"/>
        <v>1479.89</v>
      </c>
    </row>
    <row r="119" spans="1:241" s="284" customFormat="1">
      <c r="A119" s="353" t="s">
        <v>646</v>
      </c>
      <c r="B119" s="589" t="s">
        <v>514</v>
      </c>
      <c r="C119" s="477">
        <v>2021469441</v>
      </c>
      <c r="D119" s="484" t="s">
        <v>855</v>
      </c>
      <c r="E119" s="467" t="s">
        <v>720</v>
      </c>
      <c r="F119" s="464" t="s">
        <v>747</v>
      </c>
      <c r="G119" s="464" t="s">
        <v>711</v>
      </c>
      <c r="H119" s="480" t="s">
        <v>712</v>
      </c>
      <c r="I119" s="465">
        <v>12</v>
      </c>
      <c r="J119" s="469">
        <v>2181.6</v>
      </c>
      <c r="K119" s="466">
        <v>0</v>
      </c>
      <c r="L119" s="466">
        <v>0</v>
      </c>
      <c r="M119" s="466">
        <v>872.64</v>
      </c>
      <c r="N119" s="466">
        <v>0</v>
      </c>
      <c r="O119" s="466">
        <v>343.29</v>
      </c>
      <c r="P119" s="466">
        <f t="shared" si="1"/>
        <v>2710.95</v>
      </c>
    </row>
    <row r="120" spans="1:241" s="284" customFormat="1">
      <c r="A120" s="353" t="s">
        <v>646</v>
      </c>
      <c r="B120" s="589" t="s">
        <v>514</v>
      </c>
      <c r="C120" s="477">
        <v>66715300410</v>
      </c>
      <c r="D120" s="484" t="s">
        <v>856</v>
      </c>
      <c r="E120" s="467" t="s">
        <v>720</v>
      </c>
      <c r="F120" s="463" t="s">
        <v>710</v>
      </c>
      <c r="G120" s="464" t="s">
        <v>711</v>
      </c>
      <c r="H120" s="480" t="s">
        <v>712</v>
      </c>
      <c r="I120" s="465">
        <v>44</v>
      </c>
      <c r="J120" s="469">
        <v>1169.03</v>
      </c>
      <c r="K120" s="466">
        <v>0</v>
      </c>
      <c r="L120" s="466">
        <v>0</v>
      </c>
      <c r="M120" s="466">
        <v>519.62</v>
      </c>
      <c r="N120" s="466">
        <v>0</v>
      </c>
      <c r="O120" s="466">
        <v>233.99</v>
      </c>
      <c r="P120" s="466">
        <f t="shared" si="1"/>
        <v>1454.66</v>
      </c>
    </row>
    <row r="121" spans="1:241" s="284" customFormat="1">
      <c r="A121" s="353" t="s">
        <v>646</v>
      </c>
      <c r="B121" s="589" t="s">
        <v>514</v>
      </c>
      <c r="C121" s="482">
        <v>1196453438</v>
      </c>
      <c r="D121" s="488" t="s">
        <v>857</v>
      </c>
      <c r="E121" s="467" t="s">
        <v>720</v>
      </c>
      <c r="F121" s="468" t="s">
        <v>710</v>
      </c>
      <c r="G121" s="464" t="s">
        <v>711</v>
      </c>
      <c r="H121" s="480" t="s">
        <v>712</v>
      </c>
      <c r="I121" s="465">
        <v>44</v>
      </c>
      <c r="J121" s="469">
        <v>1252.53</v>
      </c>
      <c r="K121" s="466">
        <v>0</v>
      </c>
      <c r="L121" s="466">
        <v>0</v>
      </c>
      <c r="M121" s="466">
        <v>446.25</v>
      </c>
      <c r="N121" s="466">
        <v>0</v>
      </c>
      <c r="O121" s="466">
        <v>259.95999999999998</v>
      </c>
      <c r="P121" s="466">
        <f t="shared" si="1"/>
        <v>1438.82</v>
      </c>
    </row>
    <row r="122" spans="1:241" s="284" customFormat="1">
      <c r="A122" s="353" t="s">
        <v>646</v>
      </c>
      <c r="B122" s="589" t="s">
        <v>514</v>
      </c>
      <c r="C122" s="482">
        <v>8963101401</v>
      </c>
      <c r="D122" s="488" t="s">
        <v>858</v>
      </c>
      <c r="E122" s="467" t="s">
        <v>712</v>
      </c>
      <c r="F122" s="468" t="s">
        <v>716</v>
      </c>
      <c r="G122" s="464" t="s">
        <v>711</v>
      </c>
      <c r="H122" s="480" t="s">
        <v>712</v>
      </c>
      <c r="I122" s="465">
        <v>24</v>
      </c>
      <c r="J122" s="469">
        <v>7733.33</v>
      </c>
      <c r="K122" s="466">
        <v>0</v>
      </c>
      <c r="L122" s="466">
        <v>0</v>
      </c>
      <c r="M122" s="466">
        <v>1756.18</v>
      </c>
      <c r="N122" s="466">
        <v>0</v>
      </c>
      <c r="O122" s="466">
        <v>3095.8</v>
      </c>
      <c r="P122" s="466">
        <f t="shared" si="1"/>
        <v>6393.71</v>
      </c>
    </row>
    <row r="123" spans="1:241" s="284" customFormat="1">
      <c r="A123" s="353" t="s">
        <v>646</v>
      </c>
      <c r="B123" s="589" t="s">
        <v>514</v>
      </c>
      <c r="C123" s="482">
        <v>5833188431</v>
      </c>
      <c r="D123" s="488" t="s">
        <v>859</v>
      </c>
      <c r="E123" s="467" t="s">
        <v>726</v>
      </c>
      <c r="F123" s="468" t="s">
        <v>718</v>
      </c>
      <c r="G123" s="464" t="s">
        <v>711</v>
      </c>
      <c r="H123" s="480" t="s">
        <v>712</v>
      </c>
      <c r="I123" s="465">
        <v>44</v>
      </c>
      <c r="J123" s="469">
        <v>1212</v>
      </c>
      <c r="K123" s="466">
        <v>0</v>
      </c>
      <c r="L123" s="466">
        <v>0</v>
      </c>
      <c r="M123" s="466">
        <v>411.81</v>
      </c>
      <c r="N123" s="466">
        <v>0</v>
      </c>
      <c r="O123" s="466">
        <v>209.67</v>
      </c>
      <c r="P123" s="466">
        <f t="shared" si="1"/>
        <v>1414.1399999999999</v>
      </c>
    </row>
    <row r="124" spans="1:241" s="284" customFormat="1">
      <c r="A124" s="353" t="s">
        <v>646</v>
      </c>
      <c r="B124" s="589" t="s">
        <v>514</v>
      </c>
      <c r="C124" s="477">
        <v>71197891471</v>
      </c>
      <c r="D124" s="484" t="s">
        <v>860</v>
      </c>
      <c r="E124" s="467" t="s">
        <v>726</v>
      </c>
      <c r="F124" s="468" t="s">
        <v>714</v>
      </c>
      <c r="G124" s="464" t="s">
        <v>711</v>
      </c>
      <c r="H124" s="480" t="s">
        <v>712</v>
      </c>
      <c r="I124" s="465">
        <v>44</v>
      </c>
      <c r="J124" s="469">
        <v>1212</v>
      </c>
      <c r="K124" s="466">
        <v>0</v>
      </c>
      <c r="L124" s="466">
        <v>0</v>
      </c>
      <c r="M124" s="466">
        <v>242.4</v>
      </c>
      <c r="N124" s="466">
        <v>0</v>
      </c>
      <c r="O124" s="466">
        <v>209.67</v>
      </c>
      <c r="P124" s="466">
        <f t="shared" si="1"/>
        <v>1244.73</v>
      </c>
    </row>
    <row r="125" spans="1:241" s="284" customFormat="1">
      <c r="A125" s="353" t="s">
        <v>646</v>
      </c>
      <c r="B125" s="589" t="s">
        <v>514</v>
      </c>
      <c r="C125" s="485">
        <v>4532109450</v>
      </c>
      <c r="D125" s="488" t="s">
        <v>861</v>
      </c>
      <c r="E125" s="467" t="s">
        <v>726</v>
      </c>
      <c r="F125" s="463" t="s">
        <v>753</v>
      </c>
      <c r="G125" s="464" t="s">
        <v>711</v>
      </c>
      <c r="H125" s="480" t="s">
        <v>712</v>
      </c>
      <c r="I125" s="465">
        <v>44</v>
      </c>
      <c r="J125" s="469">
        <v>1550</v>
      </c>
      <c r="K125" s="466">
        <v>0</v>
      </c>
      <c r="L125" s="466">
        <v>0</v>
      </c>
      <c r="M125" s="466">
        <v>486.81</v>
      </c>
      <c r="N125" s="466">
        <v>0</v>
      </c>
      <c r="O125" s="466">
        <v>196.13</v>
      </c>
      <c r="P125" s="466">
        <f t="shared" si="1"/>
        <v>1840.6799999999998</v>
      </c>
    </row>
    <row r="126" spans="1:241" s="284" customFormat="1">
      <c r="A126" s="353" t="s">
        <v>646</v>
      </c>
      <c r="B126" s="589" t="s">
        <v>514</v>
      </c>
      <c r="C126" s="477">
        <v>4498061462</v>
      </c>
      <c r="D126" s="484" t="s">
        <v>862</v>
      </c>
      <c r="E126" s="467" t="s">
        <v>726</v>
      </c>
      <c r="F126" s="463" t="s">
        <v>753</v>
      </c>
      <c r="G126" s="464" t="s">
        <v>711</v>
      </c>
      <c r="H126" s="480" t="s">
        <v>712</v>
      </c>
      <c r="I126" s="465">
        <v>44</v>
      </c>
      <c r="J126" s="469">
        <v>1550</v>
      </c>
      <c r="K126" s="466">
        <v>0</v>
      </c>
      <c r="L126" s="466">
        <v>0</v>
      </c>
      <c r="M126" s="466">
        <v>242.4</v>
      </c>
      <c r="N126" s="466">
        <v>0</v>
      </c>
      <c r="O126" s="466">
        <v>174.13</v>
      </c>
      <c r="P126" s="466">
        <f t="shared" si="1"/>
        <v>1618.27</v>
      </c>
    </row>
    <row r="127" spans="1:241" s="284" customFormat="1">
      <c r="A127" s="353" t="s">
        <v>646</v>
      </c>
      <c r="B127" s="589" t="s">
        <v>514</v>
      </c>
      <c r="C127" s="482">
        <v>3672267406</v>
      </c>
      <c r="D127" s="488" t="s">
        <v>863</v>
      </c>
      <c r="E127" s="467" t="s">
        <v>720</v>
      </c>
      <c r="F127" s="468" t="s">
        <v>710</v>
      </c>
      <c r="G127" s="464" t="s">
        <v>711</v>
      </c>
      <c r="H127" s="480" t="s">
        <v>712</v>
      </c>
      <c r="I127" s="465">
        <v>44</v>
      </c>
      <c r="J127" s="469">
        <v>1252.53</v>
      </c>
      <c r="K127" s="466">
        <v>0</v>
      </c>
      <c r="L127" s="466">
        <v>0</v>
      </c>
      <c r="M127" s="466">
        <v>446.25</v>
      </c>
      <c r="N127" s="466">
        <v>0</v>
      </c>
      <c r="O127" s="466">
        <v>234.91</v>
      </c>
      <c r="P127" s="466">
        <f t="shared" si="1"/>
        <v>1463.87</v>
      </c>
    </row>
    <row r="128" spans="1:241" s="284" customFormat="1">
      <c r="A128" s="353" t="s">
        <v>646</v>
      </c>
      <c r="B128" s="589" t="s">
        <v>514</v>
      </c>
      <c r="C128" s="482">
        <v>11167536428</v>
      </c>
      <c r="D128" s="488" t="s">
        <v>864</v>
      </c>
      <c r="E128" s="467" t="s">
        <v>720</v>
      </c>
      <c r="F128" s="463" t="s">
        <v>721</v>
      </c>
      <c r="G128" s="464" t="s">
        <v>711</v>
      </c>
      <c r="H128" s="480" t="s">
        <v>712</v>
      </c>
      <c r="I128" s="465">
        <v>40</v>
      </c>
      <c r="J128" s="469">
        <v>2800</v>
      </c>
      <c r="K128" s="466">
        <v>0</v>
      </c>
      <c r="L128" s="466">
        <v>887.37</v>
      </c>
      <c r="M128" s="466">
        <v>345.68</v>
      </c>
      <c r="N128" s="466">
        <v>0</v>
      </c>
      <c r="O128" s="466">
        <v>328.88</v>
      </c>
      <c r="P128" s="466">
        <f t="shared" si="1"/>
        <v>2816.7999999999997</v>
      </c>
    </row>
    <row r="129" spans="1:241" s="284" customFormat="1">
      <c r="A129" s="353" t="s">
        <v>646</v>
      </c>
      <c r="B129" s="589" t="s">
        <v>514</v>
      </c>
      <c r="C129" s="477">
        <v>68422253453</v>
      </c>
      <c r="D129" s="484" t="s">
        <v>865</v>
      </c>
      <c r="E129" s="467" t="s">
        <v>726</v>
      </c>
      <c r="F129" s="464" t="s">
        <v>810</v>
      </c>
      <c r="G129" s="464" t="s">
        <v>711</v>
      </c>
      <c r="H129" s="480" t="s">
        <v>720</v>
      </c>
      <c r="I129" s="465">
        <v>44</v>
      </c>
      <c r="J129" s="469">
        <v>9400</v>
      </c>
      <c r="K129" s="466">
        <v>0</v>
      </c>
      <c r="L129" s="466">
        <v>0</v>
      </c>
      <c r="M129" s="466">
        <v>642.4</v>
      </c>
      <c r="N129" s="466">
        <v>0</v>
      </c>
      <c r="O129" s="466">
        <v>2487.7399999999998</v>
      </c>
      <c r="P129" s="466">
        <f t="shared" si="1"/>
        <v>7554.66</v>
      </c>
    </row>
    <row r="130" spans="1:241" s="284" customFormat="1">
      <c r="A130" s="353" t="s">
        <v>646</v>
      </c>
      <c r="B130" s="589" t="s">
        <v>514</v>
      </c>
      <c r="C130" s="477">
        <v>61848670400</v>
      </c>
      <c r="D130" s="484" t="s">
        <v>866</v>
      </c>
      <c r="E130" s="467" t="s">
        <v>720</v>
      </c>
      <c r="F130" s="464" t="s">
        <v>724</v>
      </c>
      <c r="G130" s="464" t="s">
        <v>711</v>
      </c>
      <c r="H130" s="480" t="s">
        <v>712</v>
      </c>
      <c r="I130" s="465">
        <v>24</v>
      </c>
      <c r="J130" s="469">
        <v>0</v>
      </c>
      <c r="K130" s="466">
        <v>0</v>
      </c>
      <c r="L130" s="466">
        <v>0</v>
      </c>
      <c r="M130" s="466">
        <v>2215.5700000000002</v>
      </c>
      <c r="N130" s="466">
        <v>0</v>
      </c>
      <c r="O130" s="466">
        <v>2215.5700000000002</v>
      </c>
      <c r="P130" s="466">
        <f t="shared" si="1"/>
        <v>0</v>
      </c>
    </row>
    <row r="131" spans="1:241" s="284" customFormat="1">
      <c r="A131" s="353" t="s">
        <v>646</v>
      </c>
      <c r="B131" s="589" t="s">
        <v>514</v>
      </c>
      <c r="C131" s="477">
        <v>82203210400</v>
      </c>
      <c r="D131" s="484" t="s">
        <v>867</v>
      </c>
      <c r="E131" s="467" t="s">
        <v>720</v>
      </c>
      <c r="F131" s="463" t="s">
        <v>724</v>
      </c>
      <c r="G131" s="464" t="s">
        <v>711</v>
      </c>
      <c r="H131" s="480" t="s">
        <v>712</v>
      </c>
      <c r="I131" s="465">
        <v>44</v>
      </c>
      <c r="J131" s="469">
        <v>2215.5700000000002</v>
      </c>
      <c r="K131" s="466">
        <v>0</v>
      </c>
      <c r="L131" s="466">
        <v>0</v>
      </c>
      <c r="M131" s="466">
        <v>1196.4100000000001</v>
      </c>
      <c r="N131" s="466">
        <v>0</v>
      </c>
      <c r="O131" s="466">
        <v>445.44</v>
      </c>
      <c r="P131" s="466">
        <f t="shared" si="1"/>
        <v>2966.5400000000004</v>
      </c>
      <c r="AG131" s="493"/>
      <c r="AH131" s="493"/>
      <c r="AI131" s="493"/>
      <c r="AJ131" s="493"/>
      <c r="AK131" s="493"/>
      <c r="AL131" s="493"/>
      <c r="AM131" s="493"/>
      <c r="AN131" s="493"/>
      <c r="AO131" s="493"/>
      <c r="AP131" s="493"/>
      <c r="AQ131" s="493"/>
      <c r="AR131" s="493"/>
      <c r="AS131" s="493"/>
      <c r="AT131" s="493"/>
      <c r="AU131" s="493"/>
      <c r="AV131" s="493"/>
      <c r="AW131" s="493"/>
      <c r="AX131" s="493"/>
      <c r="AY131" s="493"/>
      <c r="AZ131" s="493"/>
      <c r="BA131" s="493"/>
      <c r="BB131" s="493"/>
      <c r="BC131" s="493"/>
      <c r="BD131" s="493"/>
      <c r="BE131" s="493"/>
      <c r="BF131" s="493"/>
      <c r="BG131" s="493"/>
      <c r="BH131" s="493"/>
      <c r="BI131" s="493"/>
      <c r="BJ131" s="493"/>
      <c r="BK131" s="493"/>
      <c r="BL131" s="493"/>
      <c r="BM131" s="493"/>
      <c r="BN131" s="493"/>
      <c r="BO131" s="493"/>
      <c r="BP131" s="493"/>
      <c r="BQ131" s="493"/>
      <c r="BR131" s="493"/>
      <c r="BS131" s="493"/>
      <c r="BT131" s="493"/>
      <c r="BU131" s="493"/>
      <c r="BV131" s="493"/>
      <c r="BW131" s="493"/>
      <c r="BX131" s="493"/>
      <c r="BY131" s="493"/>
      <c r="BZ131" s="493"/>
      <c r="CA131" s="493"/>
      <c r="CB131" s="493"/>
      <c r="CC131" s="493"/>
      <c r="CD131" s="493"/>
      <c r="CE131" s="493"/>
      <c r="CF131" s="493"/>
      <c r="CG131" s="493"/>
      <c r="CH131" s="493"/>
      <c r="CI131" s="493"/>
      <c r="CJ131" s="493"/>
      <c r="CK131" s="493"/>
      <c r="CL131" s="493"/>
      <c r="CM131" s="493"/>
      <c r="CN131" s="493"/>
      <c r="CO131" s="493"/>
      <c r="CP131" s="493"/>
      <c r="CQ131" s="493"/>
      <c r="CR131" s="493"/>
      <c r="CS131" s="493"/>
      <c r="CT131" s="493"/>
      <c r="CU131" s="493"/>
      <c r="CV131" s="493"/>
      <c r="CW131" s="493"/>
      <c r="CX131" s="493"/>
      <c r="CY131" s="493"/>
      <c r="CZ131" s="493"/>
      <c r="DA131" s="493"/>
      <c r="DB131" s="493"/>
      <c r="DC131" s="493"/>
      <c r="DD131" s="493"/>
      <c r="DE131" s="493"/>
      <c r="DF131" s="493"/>
      <c r="DG131" s="493"/>
      <c r="DH131" s="493"/>
      <c r="DI131" s="493"/>
      <c r="DJ131" s="493"/>
      <c r="DK131" s="493"/>
      <c r="DL131" s="493"/>
      <c r="DM131" s="493"/>
      <c r="DN131" s="493"/>
      <c r="DO131" s="493"/>
      <c r="DP131" s="493"/>
      <c r="DQ131" s="493"/>
      <c r="DR131" s="493"/>
      <c r="DS131" s="493"/>
      <c r="DT131" s="493"/>
      <c r="DU131" s="493"/>
      <c r="DV131" s="493"/>
      <c r="DW131" s="493"/>
      <c r="DX131" s="493"/>
      <c r="DY131" s="493"/>
      <c r="DZ131" s="493"/>
      <c r="EA131" s="493"/>
      <c r="EB131" s="493"/>
      <c r="EC131" s="493"/>
      <c r="ED131" s="493"/>
      <c r="EE131" s="493"/>
      <c r="EF131" s="493"/>
      <c r="EG131" s="493"/>
      <c r="EH131" s="493"/>
      <c r="EI131" s="493"/>
      <c r="EJ131" s="493"/>
      <c r="EK131" s="493"/>
      <c r="EL131" s="493"/>
      <c r="EM131" s="493"/>
      <c r="EN131" s="493"/>
      <c r="EO131" s="493"/>
      <c r="EP131" s="493"/>
      <c r="EQ131" s="493"/>
      <c r="ER131" s="493"/>
      <c r="ES131" s="493"/>
      <c r="ET131" s="493"/>
      <c r="EU131" s="493"/>
      <c r="EV131" s="493"/>
      <c r="EW131" s="493"/>
      <c r="EX131" s="493"/>
      <c r="EY131" s="493"/>
      <c r="EZ131" s="493"/>
      <c r="FA131" s="493"/>
      <c r="FB131" s="493"/>
      <c r="FC131" s="493"/>
      <c r="FD131" s="493"/>
      <c r="FE131" s="493"/>
      <c r="FF131" s="493"/>
      <c r="FG131" s="493"/>
      <c r="FH131" s="493"/>
      <c r="FI131" s="493"/>
      <c r="FJ131" s="493"/>
      <c r="FK131" s="493"/>
      <c r="FL131" s="493"/>
      <c r="FM131" s="493"/>
      <c r="FN131" s="493"/>
      <c r="FO131" s="493"/>
      <c r="FP131" s="493"/>
      <c r="FQ131" s="493"/>
      <c r="FR131" s="493"/>
      <c r="FS131" s="493"/>
      <c r="FT131" s="493"/>
      <c r="FU131" s="493"/>
      <c r="FV131" s="493"/>
      <c r="FW131" s="493"/>
      <c r="FX131" s="493"/>
      <c r="FY131" s="493"/>
      <c r="FZ131" s="493"/>
      <c r="GA131" s="493"/>
      <c r="GB131" s="493"/>
      <c r="GC131" s="493"/>
      <c r="GD131" s="493"/>
      <c r="GE131" s="493"/>
      <c r="GF131" s="493"/>
      <c r="GG131" s="493"/>
      <c r="GH131" s="493"/>
      <c r="GI131" s="493"/>
      <c r="GJ131" s="493"/>
      <c r="GK131" s="493"/>
      <c r="GL131" s="493"/>
      <c r="GM131" s="493"/>
      <c r="GN131" s="493"/>
      <c r="GO131" s="493"/>
      <c r="GP131" s="493"/>
      <c r="GQ131" s="493"/>
      <c r="GR131" s="493"/>
      <c r="GS131" s="493"/>
      <c r="GT131" s="493"/>
      <c r="GU131" s="493"/>
      <c r="GV131" s="493"/>
      <c r="GW131" s="493"/>
      <c r="GX131" s="493"/>
      <c r="GY131" s="493"/>
      <c r="GZ131" s="493"/>
      <c r="HA131" s="493"/>
      <c r="HB131" s="493"/>
      <c r="HC131" s="493"/>
      <c r="HD131" s="493"/>
      <c r="HE131" s="493"/>
      <c r="HF131" s="493"/>
      <c r="HG131" s="493"/>
      <c r="HH131" s="493"/>
      <c r="HI131" s="493"/>
      <c r="HJ131" s="493"/>
      <c r="HK131" s="493"/>
      <c r="HL131" s="493"/>
      <c r="HM131" s="493"/>
      <c r="HN131" s="493"/>
      <c r="HO131" s="493"/>
      <c r="HP131" s="493"/>
      <c r="HQ131" s="493"/>
      <c r="HR131" s="493"/>
      <c r="HS131" s="493"/>
      <c r="HT131" s="493"/>
      <c r="HU131" s="493"/>
      <c r="HV131" s="493"/>
      <c r="HW131" s="493"/>
      <c r="HX131" s="493"/>
      <c r="HY131" s="493"/>
      <c r="HZ131" s="493"/>
      <c r="IA131" s="493"/>
      <c r="IB131" s="493"/>
      <c r="IC131" s="493"/>
      <c r="ID131" s="493"/>
      <c r="IE131" s="493"/>
      <c r="IF131" s="493"/>
      <c r="IG131" s="493"/>
    </row>
    <row r="132" spans="1:241" s="284" customFormat="1">
      <c r="A132" s="353" t="s">
        <v>646</v>
      </c>
      <c r="B132" s="589" t="s">
        <v>514</v>
      </c>
      <c r="C132" s="477">
        <v>3313952402</v>
      </c>
      <c r="D132" s="484" t="s">
        <v>868</v>
      </c>
      <c r="E132" s="479">
        <v>3</v>
      </c>
      <c r="F132" s="463" t="s">
        <v>766</v>
      </c>
      <c r="G132" s="464" t="s">
        <v>711</v>
      </c>
      <c r="H132" s="480" t="s">
        <v>712</v>
      </c>
      <c r="I132" s="465">
        <v>44</v>
      </c>
      <c r="J132" s="469">
        <v>1212</v>
      </c>
      <c r="K132" s="466">
        <v>0</v>
      </c>
      <c r="L132" s="466">
        <v>0</v>
      </c>
      <c r="M132" s="466">
        <v>440.73</v>
      </c>
      <c r="N132" s="466">
        <v>0</v>
      </c>
      <c r="O132" s="466">
        <v>154.80000000000001</v>
      </c>
      <c r="P132" s="466">
        <f t="shared" si="1"/>
        <v>1497.93</v>
      </c>
    </row>
    <row r="133" spans="1:241" s="284" customFormat="1">
      <c r="A133" s="353" t="s">
        <v>646</v>
      </c>
      <c r="B133" s="589" t="s">
        <v>514</v>
      </c>
      <c r="C133" s="477">
        <v>2498966480</v>
      </c>
      <c r="D133" s="484" t="s">
        <v>869</v>
      </c>
      <c r="E133" s="467" t="s">
        <v>726</v>
      </c>
      <c r="F133" s="463" t="s">
        <v>771</v>
      </c>
      <c r="G133" s="464" t="s">
        <v>711</v>
      </c>
      <c r="H133" s="480" t="s">
        <v>712</v>
      </c>
      <c r="I133" s="465">
        <v>44</v>
      </c>
      <c r="J133" s="469">
        <v>1212</v>
      </c>
      <c r="K133" s="466">
        <v>0</v>
      </c>
      <c r="L133" s="466">
        <v>0</v>
      </c>
      <c r="M133" s="466">
        <v>440.73</v>
      </c>
      <c r="N133" s="466">
        <v>0</v>
      </c>
      <c r="O133" s="466">
        <v>227.52</v>
      </c>
      <c r="P133" s="466">
        <f t="shared" ref="P133:P151" si="2">J133+M133+N133-O133</f>
        <v>1425.21</v>
      </c>
    </row>
    <row r="134" spans="1:241" s="284" customFormat="1">
      <c r="A134" s="353" t="s">
        <v>646</v>
      </c>
      <c r="B134" s="589" t="s">
        <v>514</v>
      </c>
      <c r="C134" s="477">
        <v>5170780400</v>
      </c>
      <c r="D134" s="484" t="s">
        <v>870</v>
      </c>
      <c r="E134" s="467" t="s">
        <v>720</v>
      </c>
      <c r="F134" s="463" t="s">
        <v>710</v>
      </c>
      <c r="G134" s="464" t="s">
        <v>711</v>
      </c>
      <c r="H134" s="480" t="s">
        <v>712</v>
      </c>
      <c r="I134" s="465">
        <v>26</v>
      </c>
      <c r="J134" s="469">
        <v>3402.23</v>
      </c>
      <c r="K134" s="466">
        <v>0</v>
      </c>
      <c r="L134" s="466">
        <v>1412.19</v>
      </c>
      <c r="M134" s="466">
        <v>511.84</v>
      </c>
      <c r="N134" s="466">
        <v>0</v>
      </c>
      <c r="O134" s="466">
        <v>507.53</v>
      </c>
      <c r="P134" s="466">
        <f t="shared" si="2"/>
        <v>3406.54</v>
      </c>
    </row>
    <row r="135" spans="1:241" s="284" customFormat="1">
      <c r="A135" s="353" t="s">
        <v>646</v>
      </c>
      <c r="B135" s="589" t="s">
        <v>514</v>
      </c>
      <c r="C135" s="477">
        <v>50934384487</v>
      </c>
      <c r="D135" s="484" t="s">
        <v>871</v>
      </c>
      <c r="E135" s="467" t="s">
        <v>720</v>
      </c>
      <c r="F135" s="468" t="s">
        <v>721</v>
      </c>
      <c r="G135" s="464" t="s">
        <v>711</v>
      </c>
      <c r="H135" s="480" t="s">
        <v>712</v>
      </c>
      <c r="I135" s="465">
        <v>40</v>
      </c>
      <c r="J135" s="469">
        <v>2200</v>
      </c>
      <c r="K135" s="466">
        <v>0</v>
      </c>
      <c r="L135" s="466">
        <v>1516.88</v>
      </c>
      <c r="M135" s="466">
        <v>242.4</v>
      </c>
      <c r="N135" s="466">
        <v>121</v>
      </c>
      <c r="O135" s="466">
        <v>253.11</v>
      </c>
      <c r="P135" s="466">
        <f t="shared" si="2"/>
        <v>2310.29</v>
      </c>
    </row>
    <row r="136" spans="1:241" s="284" customFormat="1">
      <c r="A136" s="353" t="s">
        <v>646</v>
      </c>
      <c r="B136" s="589" t="s">
        <v>514</v>
      </c>
      <c r="C136" s="477">
        <v>6789214402</v>
      </c>
      <c r="D136" s="484" t="s">
        <v>872</v>
      </c>
      <c r="E136" s="467" t="s">
        <v>712</v>
      </c>
      <c r="F136" s="468" t="s">
        <v>716</v>
      </c>
      <c r="G136" s="464" t="s">
        <v>711</v>
      </c>
      <c r="H136" s="480" t="s">
        <v>712</v>
      </c>
      <c r="I136" s="465">
        <v>24</v>
      </c>
      <c r="J136" s="469">
        <v>8000</v>
      </c>
      <c r="K136" s="466">
        <v>0</v>
      </c>
      <c r="L136" s="466">
        <v>0</v>
      </c>
      <c r="M136" s="466">
        <v>7612.07</v>
      </c>
      <c r="N136" s="466">
        <v>0</v>
      </c>
      <c r="O136" s="466">
        <v>3980.4</v>
      </c>
      <c r="P136" s="466">
        <f t="shared" si="2"/>
        <v>11631.67</v>
      </c>
    </row>
    <row r="137" spans="1:241" s="284" customFormat="1">
      <c r="A137" s="353" t="s">
        <v>646</v>
      </c>
      <c r="B137" s="589" t="s">
        <v>514</v>
      </c>
      <c r="C137" s="477">
        <v>6016467464</v>
      </c>
      <c r="D137" s="484" t="s">
        <v>873</v>
      </c>
      <c r="E137" s="467" t="s">
        <v>720</v>
      </c>
      <c r="F137" s="468" t="s">
        <v>710</v>
      </c>
      <c r="G137" s="464" t="s">
        <v>711</v>
      </c>
      <c r="H137" s="480" t="s">
        <v>712</v>
      </c>
      <c r="I137" s="465">
        <v>44</v>
      </c>
      <c r="J137" s="469">
        <v>1252.53</v>
      </c>
      <c r="K137" s="466">
        <v>0</v>
      </c>
      <c r="L137" s="466">
        <v>0</v>
      </c>
      <c r="M137" s="466">
        <v>446.25</v>
      </c>
      <c r="N137" s="466">
        <v>0</v>
      </c>
      <c r="O137" s="466">
        <v>234.91</v>
      </c>
      <c r="P137" s="466">
        <f t="shared" si="2"/>
        <v>1463.87</v>
      </c>
    </row>
    <row r="138" spans="1:241" s="284" customFormat="1">
      <c r="A138" s="353" t="s">
        <v>646</v>
      </c>
      <c r="B138" s="589" t="s">
        <v>514</v>
      </c>
      <c r="C138" s="477">
        <v>8969938419</v>
      </c>
      <c r="D138" s="484" t="s">
        <v>874</v>
      </c>
      <c r="E138" s="467" t="s">
        <v>712</v>
      </c>
      <c r="F138" s="468" t="s">
        <v>763</v>
      </c>
      <c r="G138" s="464" t="s">
        <v>711</v>
      </c>
      <c r="H138" s="480" t="s">
        <v>712</v>
      </c>
      <c r="I138" s="465">
        <v>24</v>
      </c>
      <c r="J138" s="469">
        <v>7200</v>
      </c>
      <c r="K138" s="466">
        <v>0</v>
      </c>
      <c r="L138" s="466">
        <v>0</v>
      </c>
      <c r="M138" s="466">
        <v>1890.19</v>
      </c>
      <c r="N138" s="466">
        <v>0</v>
      </c>
      <c r="O138" s="466">
        <v>3136.04</v>
      </c>
      <c r="P138" s="466">
        <f t="shared" si="2"/>
        <v>5954.1500000000005</v>
      </c>
    </row>
    <row r="139" spans="1:241" s="284" customFormat="1">
      <c r="A139" s="353" t="s">
        <v>646</v>
      </c>
      <c r="B139" s="589" t="s">
        <v>514</v>
      </c>
      <c r="C139" s="482">
        <v>6525990440</v>
      </c>
      <c r="D139" s="488" t="s">
        <v>875</v>
      </c>
      <c r="E139" s="467" t="s">
        <v>720</v>
      </c>
      <c r="F139" s="463" t="s">
        <v>737</v>
      </c>
      <c r="G139" s="464" t="s">
        <v>711</v>
      </c>
      <c r="H139" s="480" t="s">
        <v>712</v>
      </c>
      <c r="I139" s="465">
        <v>44</v>
      </c>
      <c r="J139" s="469">
        <v>1252.53</v>
      </c>
      <c r="K139" s="466">
        <v>0</v>
      </c>
      <c r="L139" s="466">
        <v>0</v>
      </c>
      <c r="M139" s="466">
        <v>619.52</v>
      </c>
      <c r="N139" s="466">
        <v>0</v>
      </c>
      <c r="O139" s="466">
        <v>175.35</v>
      </c>
      <c r="P139" s="466">
        <f t="shared" si="2"/>
        <v>1696.7</v>
      </c>
    </row>
    <row r="140" spans="1:241" s="284" customFormat="1">
      <c r="A140" s="353" t="s">
        <v>646</v>
      </c>
      <c r="B140" s="589" t="s">
        <v>514</v>
      </c>
      <c r="C140" s="477">
        <v>10593808460</v>
      </c>
      <c r="D140" s="484" t="s">
        <v>876</v>
      </c>
      <c r="E140" s="467" t="s">
        <v>720</v>
      </c>
      <c r="F140" s="463" t="s">
        <v>781</v>
      </c>
      <c r="G140" s="464" t="s">
        <v>711</v>
      </c>
      <c r="H140" s="480" t="s">
        <v>712</v>
      </c>
      <c r="I140" s="465">
        <v>26</v>
      </c>
      <c r="J140" s="469">
        <v>3402.23</v>
      </c>
      <c r="K140" s="466">
        <v>0</v>
      </c>
      <c r="L140" s="466">
        <v>2328.44</v>
      </c>
      <c r="M140" s="466">
        <v>2434.8000000000002</v>
      </c>
      <c r="N140" s="466">
        <v>0</v>
      </c>
      <c r="O140" s="466">
        <v>1226.52</v>
      </c>
      <c r="P140" s="466">
        <f t="shared" si="2"/>
        <v>4610.51</v>
      </c>
    </row>
    <row r="141" spans="1:241" s="284" customFormat="1">
      <c r="A141" s="353" t="s">
        <v>646</v>
      </c>
      <c r="B141" s="589" t="s">
        <v>514</v>
      </c>
      <c r="C141" s="482">
        <v>9794893420</v>
      </c>
      <c r="D141" s="488" t="s">
        <v>877</v>
      </c>
      <c r="E141" s="467" t="s">
        <v>720</v>
      </c>
      <c r="F141" s="463" t="s">
        <v>721</v>
      </c>
      <c r="G141" s="464" t="s">
        <v>711</v>
      </c>
      <c r="H141" s="480" t="s">
        <v>712</v>
      </c>
      <c r="I141" s="465">
        <v>40</v>
      </c>
      <c r="J141" s="469">
        <v>2200</v>
      </c>
      <c r="K141" s="466">
        <v>0</v>
      </c>
      <c r="L141" s="466">
        <v>1260.76</v>
      </c>
      <c r="M141" s="466">
        <v>608.76</v>
      </c>
      <c r="N141" s="466">
        <v>0</v>
      </c>
      <c r="O141" s="466">
        <v>298.74</v>
      </c>
      <c r="P141" s="466">
        <f t="shared" si="2"/>
        <v>2510.0200000000004</v>
      </c>
    </row>
    <row r="142" spans="1:241" s="284" customFormat="1">
      <c r="A142" s="353" t="s">
        <v>646</v>
      </c>
      <c r="B142" s="589" t="s">
        <v>514</v>
      </c>
      <c r="C142" s="482">
        <v>70776361430</v>
      </c>
      <c r="D142" s="488" t="s">
        <v>878</v>
      </c>
      <c r="E142" s="467" t="s">
        <v>726</v>
      </c>
      <c r="F142" s="463" t="s">
        <v>779</v>
      </c>
      <c r="G142" s="464" t="s">
        <v>711</v>
      </c>
      <c r="H142" s="480" t="s">
        <v>712</v>
      </c>
      <c r="I142" s="465">
        <v>44</v>
      </c>
      <c r="J142" s="469">
        <v>1212</v>
      </c>
      <c r="K142" s="466">
        <v>0</v>
      </c>
      <c r="L142" s="466">
        <v>0</v>
      </c>
      <c r="M142" s="466">
        <v>440.73</v>
      </c>
      <c r="N142" s="466">
        <v>0</v>
      </c>
      <c r="O142" s="466">
        <v>209.34</v>
      </c>
      <c r="P142" s="466">
        <f t="shared" si="2"/>
        <v>1443.39</v>
      </c>
    </row>
    <row r="143" spans="1:241" s="284" customFormat="1">
      <c r="A143" s="353" t="s">
        <v>646</v>
      </c>
      <c r="B143" s="589" t="s">
        <v>514</v>
      </c>
      <c r="C143" s="482">
        <v>6440151444</v>
      </c>
      <c r="D143" s="488" t="s">
        <v>879</v>
      </c>
      <c r="E143" s="467" t="s">
        <v>726</v>
      </c>
      <c r="F143" s="463" t="s">
        <v>766</v>
      </c>
      <c r="G143" s="464" t="s">
        <v>711</v>
      </c>
      <c r="H143" s="480" t="s">
        <v>712</v>
      </c>
      <c r="I143" s="465">
        <v>44</v>
      </c>
      <c r="J143" s="469">
        <v>1212</v>
      </c>
      <c r="K143" s="466">
        <v>0</v>
      </c>
      <c r="L143" s="466">
        <v>0</v>
      </c>
      <c r="M143" s="466">
        <v>497.2</v>
      </c>
      <c r="N143" s="466">
        <v>0</v>
      </c>
      <c r="O143" s="466">
        <v>227.52</v>
      </c>
      <c r="P143" s="466">
        <f t="shared" si="2"/>
        <v>1481.68</v>
      </c>
    </row>
    <row r="144" spans="1:241" s="284" customFormat="1">
      <c r="A144" s="353" t="s">
        <v>646</v>
      </c>
      <c r="B144" s="589" t="s">
        <v>514</v>
      </c>
      <c r="C144" s="477">
        <v>6440151444</v>
      </c>
      <c r="D144" s="484" t="s">
        <v>880</v>
      </c>
      <c r="E144" s="467" t="s">
        <v>726</v>
      </c>
      <c r="F144" s="468" t="s">
        <v>766</v>
      </c>
      <c r="G144" s="464" t="s">
        <v>711</v>
      </c>
      <c r="H144" s="480" t="s">
        <v>712</v>
      </c>
      <c r="I144" s="465">
        <v>44</v>
      </c>
      <c r="J144" s="469">
        <v>1212</v>
      </c>
      <c r="K144" s="466">
        <v>0</v>
      </c>
      <c r="L144" s="466">
        <v>0</v>
      </c>
      <c r="M144" s="466">
        <v>298.87</v>
      </c>
      <c r="N144" s="466">
        <v>0</v>
      </c>
      <c r="O144" s="466">
        <v>209.67</v>
      </c>
      <c r="P144" s="466">
        <f t="shared" si="2"/>
        <v>1301.1999999999998</v>
      </c>
    </row>
    <row r="145" spans="1:16" s="284" customFormat="1">
      <c r="A145" s="353" t="s">
        <v>646</v>
      </c>
      <c r="B145" s="589" t="s">
        <v>514</v>
      </c>
      <c r="C145" s="477">
        <v>4454849420</v>
      </c>
      <c r="D145" s="484" t="s">
        <v>881</v>
      </c>
      <c r="E145" s="467" t="s">
        <v>726</v>
      </c>
      <c r="F145" s="468" t="s">
        <v>882</v>
      </c>
      <c r="G145" s="464" t="s">
        <v>711</v>
      </c>
      <c r="H145" s="480" t="s">
        <v>720</v>
      </c>
      <c r="I145" s="465">
        <v>44</v>
      </c>
      <c r="J145" s="469">
        <v>1212</v>
      </c>
      <c r="K145" s="466">
        <v>0</v>
      </c>
      <c r="L145" s="466">
        <v>0</v>
      </c>
      <c r="M145" s="466">
        <v>298.87</v>
      </c>
      <c r="N145" s="466">
        <v>0</v>
      </c>
      <c r="O145" s="466">
        <v>209.67</v>
      </c>
      <c r="P145" s="466">
        <f t="shared" si="2"/>
        <v>1301.1999999999998</v>
      </c>
    </row>
    <row r="146" spans="1:16" s="284" customFormat="1">
      <c r="A146" s="353" t="s">
        <v>646</v>
      </c>
      <c r="B146" s="589" t="s">
        <v>514</v>
      </c>
      <c r="C146" s="467" t="s">
        <v>883</v>
      </c>
      <c r="D146" s="494" t="s">
        <v>884</v>
      </c>
      <c r="E146" s="462">
        <v>2</v>
      </c>
      <c r="F146" s="487">
        <v>322205</v>
      </c>
      <c r="G146" s="464" t="s">
        <v>711</v>
      </c>
      <c r="H146" s="490">
        <v>1</v>
      </c>
      <c r="I146" s="491">
        <v>44</v>
      </c>
      <c r="J146" s="469">
        <v>1252.53</v>
      </c>
      <c r="K146" s="466">
        <v>0</v>
      </c>
      <c r="L146" s="466">
        <v>0</v>
      </c>
      <c r="M146" s="466">
        <v>298.87</v>
      </c>
      <c r="N146" s="466">
        <v>0</v>
      </c>
      <c r="O146" s="466">
        <v>216.56</v>
      </c>
      <c r="P146" s="466">
        <f t="shared" si="2"/>
        <v>1334.8400000000001</v>
      </c>
    </row>
    <row r="147" spans="1:16" s="284" customFormat="1">
      <c r="A147" s="353" t="s">
        <v>646</v>
      </c>
      <c r="B147" s="589" t="s">
        <v>514</v>
      </c>
      <c r="C147" s="467" t="s">
        <v>885</v>
      </c>
      <c r="D147" s="494" t="s">
        <v>886</v>
      </c>
      <c r="E147" s="462">
        <v>2</v>
      </c>
      <c r="F147" s="487">
        <v>223505</v>
      </c>
      <c r="G147" s="464" t="s">
        <v>711</v>
      </c>
      <c r="H147" s="490">
        <v>1</v>
      </c>
      <c r="I147" s="491">
        <v>40</v>
      </c>
      <c r="J147" s="469">
        <v>2200</v>
      </c>
      <c r="K147" s="466">
        <v>0</v>
      </c>
      <c r="L147" s="466">
        <v>1374.89</v>
      </c>
      <c r="M147" s="466">
        <v>608.76</v>
      </c>
      <c r="N147" s="466">
        <v>121</v>
      </c>
      <c r="O147" s="466">
        <v>321.25</v>
      </c>
      <c r="P147" s="466">
        <f t="shared" si="2"/>
        <v>2608.5100000000002</v>
      </c>
    </row>
    <row r="148" spans="1:16" s="284" customFormat="1">
      <c r="A148" s="353" t="s">
        <v>646</v>
      </c>
      <c r="B148" s="589" t="s">
        <v>514</v>
      </c>
      <c r="C148" s="467" t="s">
        <v>887</v>
      </c>
      <c r="D148" s="494" t="s">
        <v>888</v>
      </c>
      <c r="E148" s="462">
        <v>2</v>
      </c>
      <c r="F148" s="487">
        <v>322205</v>
      </c>
      <c r="G148" s="464" t="s">
        <v>711</v>
      </c>
      <c r="H148" s="490">
        <v>1</v>
      </c>
      <c r="I148" s="491">
        <v>44</v>
      </c>
      <c r="J148" s="469">
        <v>1252.53</v>
      </c>
      <c r="K148" s="466">
        <v>0</v>
      </c>
      <c r="L148" s="466">
        <v>0</v>
      </c>
      <c r="M148" s="466">
        <v>242.4</v>
      </c>
      <c r="N148" s="466">
        <v>0</v>
      </c>
      <c r="O148" s="466">
        <v>216.56</v>
      </c>
      <c r="P148" s="466">
        <f t="shared" si="2"/>
        <v>1278.3700000000001</v>
      </c>
    </row>
    <row r="149" spans="1:16" s="284" customFormat="1">
      <c r="A149" s="353" t="s">
        <v>646</v>
      </c>
      <c r="B149" s="589" t="s">
        <v>514</v>
      </c>
      <c r="C149" s="467" t="s">
        <v>889</v>
      </c>
      <c r="D149" s="494" t="s">
        <v>890</v>
      </c>
      <c r="E149" s="462">
        <v>2</v>
      </c>
      <c r="F149" s="495">
        <v>322205</v>
      </c>
      <c r="G149" s="464" t="s">
        <v>711</v>
      </c>
      <c r="H149" s="490">
        <v>1</v>
      </c>
      <c r="I149" s="491">
        <v>44</v>
      </c>
      <c r="J149" s="469">
        <v>1169.03</v>
      </c>
      <c r="K149" s="466">
        <v>0</v>
      </c>
      <c r="L149" s="466">
        <v>0</v>
      </c>
      <c r="M149" s="466">
        <v>325.89999999999998</v>
      </c>
      <c r="N149" s="466">
        <v>0</v>
      </c>
      <c r="O149" s="466">
        <v>141.41</v>
      </c>
      <c r="P149" s="466">
        <f t="shared" si="2"/>
        <v>1353.5199999999998</v>
      </c>
    </row>
    <row r="150" spans="1:16" s="284" customFormat="1">
      <c r="A150" s="353" t="s">
        <v>646</v>
      </c>
      <c r="B150" s="589" t="s">
        <v>514</v>
      </c>
      <c r="C150" s="467" t="s">
        <v>891</v>
      </c>
      <c r="D150" s="494" t="s">
        <v>892</v>
      </c>
      <c r="E150" s="462">
        <v>2</v>
      </c>
      <c r="F150" s="495">
        <v>223405</v>
      </c>
      <c r="G150" s="464" t="s">
        <v>711</v>
      </c>
      <c r="H150" s="490">
        <v>1</v>
      </c>
      <c r="I150" s="491">
        <v>26</v>
      </c>
      <c r="J150" s="469">
        <v>3402.23</v>
      </c>
      <c r="K150" s="466">
        <v>0</v>
      </c>
      <c r="L150" s="466">
        <v>2074.62</v>
      </c>
      <c r="M150" s="466">
        <v>2061.2600000000002</v>
      </c>
      <c r="N150" s="466">
        <v>0</v>
      </c>
      <c r="O150" s="466">
        <v>1021.83</v>
      </c>
      <c r="P150" s="466">
        <f t="shared" si="2"/>
        <v>4441.66</v>
      </c>
    </row>
    <row r="151" spans="1:16" s="284" customFormat="1">
      <c r="A151" s="353" t="s">
        <v>646</v>
      </c>
      <c r="B151" s="589" t="s">
        <v>514</v>
      </c>
      <c r="C151" s="467" t="s">
        <v>893</v>
      </c>
      <c r="D151" s="494" t="s">
        <v>894</v>
      </c>
      <c r="E151" s="462">
        <v>2</v>
      </c>
      <c r="F151" s="487">
        <v>322205</v>
      </c>
      <c r="G151" s="464" t="s">
        <v>711</v>
      </c>
      <c r="H151" s="490">
        <v>1</v>
      </c>
      <c r="I151" s="491">
        <v>44</v>
      </c>
      <c r="J151" s="469">
        <v>1252.53</v>
      </c>
      <c r="K151" s="466">
        <v>0</v>
      </c>
      <c r="L151" s="466">
        <v>0</v>
      </c>
      <c r="M151" s="466">
        <v>242.4</v>
      </c>
      <c r="N151" s="466">
        <v>0</v>
      </c>
      <c r="O151" s="466">
        <v>216.56</v>
      </c>
      <c r="P151" s="466">
        <f t="shared" si="2"/>
        <v>1278.3700000000001</v>
      </c>
    </row>
    <row r="152" spans="1:16">
      <c r="D152" s="496"/>
      <c r="L152" s="497"/>
    </row>
    <row r="153" spans="1:16">
      <c r="O153" s="498"/>
      <c r="P153" s="498"/>
    </row>
    <row r="154" spans="1:16">
      <c r="O154" s="499"/>
      <c r="P154" s="499"/>
    </row>
    <row r="155" spans="1:16">
      <c r="O155" s="499"/>
      <c r="P155" s="499"/>
    </row>
    <row r="156" spans="1:16">
      <c r="O156" s="499"/>
      <c r="P156" s="499"/>
    </row>
    <row r="157" spans="1:16">
      <c r="O157" s="499"/>
      <c r="P157" s="499"/>
    </row>
    <row r="159" spans="1:16">
      <c r="O159" s="499"/>
    </row>
    <row r="161" spans="1:16">
      <c r="O161" s="499"/>
    </row>
    <row r="163" spans="1:16" ht="15">
      <c r="A163" s="290"/>
      <c r="B163" s="290"/>
      <c r="C163" s="290"/>
      <c r="D163" s="290"/>
      <c r="E163" s="290"/>
      <c r="F163" s="290"/>
      <c r="G163" s="290"/>
      <c r="H163" s="290"/>
      <c r="I163" s="290"/>
      <c r="J163" s="500"/>
      <c r="K163" s="290"/>
      <c r="L163" s="290"/>
      <c r="M163" s="290"/>
      <c r="N163" s="290"/>
      <c r="O163" s="290"/>
      <c r="P163" s="290"/>
    </row>
    <row r="164" spans="1:16" ht="15">
      <c r="A164" s="290"/>
      <c r="B164" s="290"/>
      <c r="C164" s="290"/>
      <c r="D164" s="290"/>
      <c r="E164" s="290"/>
      <c r="F164" s="290"/>
      <c r="G164" s="290"/>
      <c r="H164" s="290"/>
      <c r="I164" s="290"/>
      <c r="J164" s="500"/>
      <c r="K164" s="290"/>
      <c r="L164" s="290"/>
      <c r="M164" s="290"/>
      <c r="N164" s="290"/>
      <c r="O164" s="290"/>
      <c r="P164" s="290"/>
    </row>
    <row r="165" spans="1:16" ht="15">
      <c r="A165" s="290"/>
      <c r="B165" s="290"/>
      <c r="C165" s="290"/>
      <c r="D165" s="290"/>
      <c r="E165" s="290"/>
      <c r="F165" s="290"/>
      <c r="G165" s="290"/>
      <c r="H165" s="290"/>
      <c r="I165" s="290"/>
      <c r="J165" s="500"/>
      <c r="K165" s="290"/>
      <c r="L165" s="290"/>
      <c r="M165" s="290"/>
      <c r="N165" s="290"/>
      <c r="O165" s="290"/>
      <c r="P165" s="290"/>
    </row>
    <row r="166" spans="1:16" ht="15">
      <c r="A166" s="290"/>
      <c r="B166" s="290"/>
      <c r="C166" s="290"/>
      <c r="D166" s="290"/>
      <c r="E166" s="290"/>
      <c r="F166" s="290"/>
      <c r="G166" s="290"/>
      <c r="H166" s="290"/>
      <c r="I166" s="290"/>
      <c r="J166" s="500"/>
      <c r="K166" s="290"/>
      <c r="L166" s="290"/>
      <c r="M166" s="290"/>
      <c r="N166" s="290"/>
      <c r="O166" s="290"/>
      <c r="P166" s="290"/>
    </row>
    <row r="167" spans="1:16" ht="15">
      <c r="A167" s="290"/>
      <c r="B167" s="290"/>
      <c r="C167" s="290"/>
      <c r="D167" s="290"/>
      <c r="E167" s="290"/>
      <c r="F167" s="290"/>
      <c r="G167" s="290"/>
      <c r="H167" s="290"/>
      <c r="I167" s="290"/>
      <c r="J167" s="500"/>
      <c r="K167" s="290"/>
      <c r="L167" s="290"/>
      <c r="M167" s="290"/>
      <c r="N167" s="290"/>
      <c r="O167" s="290"/>
      <c r="P167" s="290"/>
    </row>
    <row r="168" spans="1:16" ht="15">
      <c r="A168" s="290"/>
      <c r="B168" s="290"/>
      <c r="C168" s="290"/>
      <c r="D168" s="290"/>
      <c r="E168" s="290"/>
      <c r="F168" s="290"/>
      <c r="G168" s="290"/>
      <c r="H168" s="290"/>
      <c r="I168" s="290"/>
      <c r="J168" s="500"/>
      <c r="K168" s="290"/>
      <c r="L168" s="290"/>
      <c r="M168" s="290"/>
      <c r="N168" s="290"/>
      <c r="O168" s="290"/>
      <c r="P168" s="290"/>
    </row>
    <row r="169" spans="1:16" ht="15">
      <c r="A169" s="290"/>
      <c r="B169" s="290"/>
      <c r="C169" s="290"/>
      <c r="D169" s="290"/>
      <c r="E169" s="290"/>
      <c r="F169" s="290"/>
      <c r="G169" s="290"/>
      <c r="H169" s="290"/>
      <c r="I169" s="290"/>
      <c r="J169" s="500"/>
      <c r="K169" s="290"/>
      <c r="L169" s="290"/>
      <c r="M169" s="290"/>
      <c r="N169" s="290"/>
      <c r="O169" s="290"/>
      <c r="P169" s="290"/>
    </row>
    <row r="170" spans="1:16" ht="15">
      <c r="A170" s="290"/>
      <c r="B170" s="290"/>
      <c r="C170" s="290"/>
      <c r="D170" s="290"/>
      <c r="E170" s="290"/>
      <c r="F170" s="290"/>
      <c r="G170" s="290"/>
      <c r="H170" s="290"/>
      <c r="I170" s="290"/>
      <c r="J170" s="500"/>
      <c r="K170" s="290"/>
      <c r="L170" s="290"/>
      <c r="M170" s="290"/>
      <c r="N170" s="290"/>
      <c r="O170" s="290"/>
      <c r="P170" s="290"/>
    </row>
    <row r="171" spans="1:16" ht="15">
      <c r="A171" s="290"/>
      <c r="B171" s="290"/>
      <c r="C171" s="290"/>
      <c r="D171" s="290"/>
      <c r="E171" s="290"/>
      <c r="F171" s="290"/>
      <c r="G171" s="290"/>
      <c r="H171" s="290"/>
      <c r="I171" s="290"/>
      <c r="J171" s="500"/>
      <c r="K171" s="290"/>
      <c r="L171" s="290"/>
      <c r="M171" s="290"/>
      <c r="N171" s="290"/>
      <c r="O171" s="290"/>
      <c r="P171" s="290"/>
    </row>
    <row r="172" spans="1:16" ht="15">
      <c r="A172" s="290"/>
      <c r="B172" s="290"/>
      <c r="C172" s="290"/>
      <c r="D172" s="290"/>
      <c r="E172" s="290"/>
      <c r="F172" s="290"/>
      <c r="G172" s="290"/>
      <c r="H172" s="290"/>
      <c r="I172" s="290"/>
      <c r="J172" s="500"/>
      <c r="K172" s="290"/>
      <c r="L172" s="290"/>
      <c r="M172" s="290"/>
      <c r="N172" s="290"/>
      <c r="O172" s="290"/>
      <c r="P172" s="290"/>
    </row>
    <row r="173" spans="1:16" ht="15">
      <c r="A173" s="290"/>
      <c r="B173" s="290"/>
      <c r="C173" s="290"/>
      <c r="D173" s="290"/>
      <c r="E173" s="290"/>
      <c r="F173" s="290"/>
      <c r="G173" s="290"/>
      <c r="H173" s="290"/>
      <c r="I173" s="290"/>
      <c r="J173" s="500"/>
      <c r="K173" s="290"/>
      <c r="L173" s="290"/>
      <c r="M173" s="290"/>
      <c r="N173" s="290"/>
      <c r="O173" s="290"/>
      <c r="P173" s="290"/>
    </row>
    <row r="174" spans="1:16" ht="15">
      <c r="A174" s="290"/>
      <c r="B174" s="290"/>
      <c r="C174" s="290"/>
      <c r="D174" s="290"/>
      <c r="E174" s="290"/>
      <c r="F174" s="290"/>
      <c r="G174" s="290"/>
      <c r="H174" s="290"/>
      <c r="I174" s="290"/>
      <c r="J174" s="500"/>
      <c r="K174" s="290"/>
      <c r="L174" s="290"/>
      <c r="M174" s="290"/>
      <c r="N174" s="290"/>
      <c r="O174" s="290"/>
      <c r="P174" s="290"/>
    </row>
    <row r="175" spans="1:16" ht="15">
      <c r="A175" s="290"/>
      <c r="B175" s="290"/>
      <c r="C175" s="290"/>
      <c r="D175" s="290"/>
      <c r="E175" s="290"/>
      <c r="F175" s="290"/>
      <c r="G175" s="290"/>
      <c r="H175" s="290"/>
      <c r="I175" s="290"/>
      <c r="J175" s="500"/>
      <c r="K175" s="290"/>
      <c r="L175" s="290"/>
      <c r="M175" s="290"/>
      <c r="N175" s="290"/>
      <c r="O175" s="290"/>
      <c r="P175" s="290"/>
    </row>
    <row r="176" spans="1:16" ht="15">
      <c r="A176" s="290"/>
      <c r="B176" s="290"/>
      <c r="C176" s="290"/>
      <c r="D176" s="290"/>
      <c r="E176" s="290"/>
      <c r="F176" s="290"/>
      <c r="G176" s="290"/>
      <c r="H176" s="290"/>
      <c r="I176" s="290"/>
      <c r="J176" s="500"/>
      <c r="K176" s="290"/>
      <c r="L176" s="290"/>
      <c r="M176" s="290"/>
      <c r="N176" s="290"/>
      <c r="O176" s="290"/>
      <c r="P176" s="290"/>
    </row>
    <row r="177" spans="1:16" ht="15">
      <c r="A177" s="290"/>
      <c r="B177" s="290"/>
      <c r="C177" s="290"/>
      <c r="D177" s="290"/>
      <c r="E177" s="290"/>
      <c r="F177" s="290"/>
      <c r="G177" s="290"/>
      <c r="H177" s="290"/>
      <c r="I177" s="290"/>
      <c r="J177" s="500"/>
      <c r="K177" s="290"/>
      <c r="L177" s="290"/>
      <c r="M177" s="290"/>
      <c r="N177" s="290"/>
      <c r="O177" s="290"/>
      <c r="P177" s="290"/>
    </row>
    <row r="178" spans="1:16" ht="15">
      <c r="A178" s="290"/>
      <c r="B178" s="290"/>
      <c r="C178" s="290"/>
      <c r="D178" s="290"/>
      <c r="E178" s="290"/>
      <c r="F178" s="290"/>
      <c r="G178" s="290"/>
      <c r="H178" s="290"/>
      <c r="I178" s="290"/>
      <c r="J178" s="500"/>
      <c r="K178" s="290"/>
      <c r="L178" s="290"/>
      <c r="M178" s="290"/>
      <c r="N178" s="290"/>
      <c r="O178" s="290"/>
      <c r="P178" s="290"/>
    </row>
    <row r="179" spans="1:16" ht="15">
      <c r="A179" s="290"/>
      <c r="B179" s="290"/>
      <c r="C179" s="290"/>
      <c r="D179" s="290"/>
      <c r="E179" s="290"/>
      <c r="F179" s="290"/>
      <c r="G179" s="290"/>
      <c r="H179" s="290"/>
      <c r="I179" s="290"/>
      <c r="J179" s="500"/>
      <c r="K179" s="290"/>
      <c r="L179" s="290"/>
      <c r="M179" s="290"/>
      <c r="N179" s="290"/>
      <c r="O179" s="290"/>
      <c r="P179" s="290"/>
    </row>
    <row r="180" spans="1:16" ht="15">
      <c r="A180" s="290"/>
      <c r="B180" s="290"/>
      <c r="C180" s="290"/>
      <c r="D180" s="290"/>
      <c r="E180" s="290"/>
      <c r="F180" s="290"/>
      <c r="G180" s="290"/>
      <c r="H180" s="290"/>
      <c r="I180" s="290"/>
      <c r="J180" s="500"/>
      <c r="K180" s="290"/>
      <c r="L180" s="290"/>
      <c r="M180" s="290"/>
      <c r="N180" s="290"/>
      <c r="O180" s="290"/>
      <c r="P180" s="290"/>
    </row>
  </sheetData>
  <protectedRanges>
    <protectedRange sqref="B2:B151" name="Intervalo2_1_1_1_1_1"/>
    <protectedRange sqref="D8:D9" name="Intervalo1_2_1_2_1_1_1"/>
    <protectedRange sqref="I8:I9" name="Intervalo1_2_1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4"/>
  <sheetViews>
    <sheetView topLeftCell="C1" zoomScale="80" zoomScaleNormal="80" zoomScaleSheetLayoutView="82" workbookViewId="0">
      <selection activeCell="I2" sqref="I2:I151"/>
    </sheetView>
  </sheetViews>
  <sheetFormatPr defaultColWidth="9.140625" defaultRowHeight="15.75"/>
  <cols>
    <col min="1" max="1" width="24.5703125" style="338" customWidth="1"/>
    <col min="2" max="2" width="60.140625" style="338" customWidth="1"/>
    <col min="3" max="3" width="19.42578125" style="339" customWidth="1"/>
    <col min="4" max="4" width="46.7109375" style="338" customWidth="1"/>
    <col min="5" max="5" width="14.5703125" style="340" customWidth="1"/>
    <col min="6" max="6" width="14.140625" style="340" customWidth="1"/>
    <col min="7" max="7" width="16.28515625" style="340" customWidth="1"/>
    <col min="8" max="8" width="12.5703125" style="340" customWidth="1"/>
    <col min="9" max="9" width="14.28515625" style="438" bestFit="1" customWidth="1"/>
    <col min="10" max="10" width="11" style="340" bestFit="1" customWidth="1"/>
    <col min="11" max="11" width="18.42578125" style="340" customWidth="1"/>
    <col min="12" max="12" width="22" style="372" customWidth="1"/>
    <col min="13" max="13" width="17.85546875" style="340" customWidth="1"/>
    <col min="14" max="14" width="16.28515625" style="340" customWidth="1"/>
    <col min="15" max="15" width="16.5703125" style="340" customWidth="1"/>
    <col min="16" max="16" width="14.85546875" style="340" customWidth="1"/>
    <col min="17" max="17" width="18.7109375" style="340" customWidth="1"/>
    <col min="18" max="18" width="17.42578125" style="341" customWidth="1"/>
    <col min="19" max="19" width="15.7109375" style="341" customWidth="1"/>
    <col min="20" max="20" width="17.28515625" style="341" customWidth="1"/>
    <col min="21" max="21" width="18.5703125" style="341" customWidth="1"/>
    <col min="22" max="22" width="18" style="341" customWidth="1"/>
    <col min="23" max="23" width="19.42578125" style="341" customWidth="1"/>
    <col min="24" max="24" width="15.5703125" style="341" customWidth="1"/>
    <col min="25" max="25" width="16.28515625" style="341" customWidth="1"/>
    <col min="26" max="26" width="14.42578125" style="341" customWidth="1"/>
    <col min="27" max="27" width="15.42578125" style="341" customWidth="1"/>
    <col min="28" max="28" width="15.5703125" style="342" customWidth="1"/>
    <col min="29" max="238" width="9.140625" style="337" customWidth="1"/>
    <col min="239" max="239" width="9.140625" style="337"/>
    <col min="240" max="240" width="6.5703125" style="337" customWidth="1"/>
    <col min="241" max="241" width="79.5703125" style="337" customWidth="1"/>
    <col min="242" max="242" width="23.5703125" style="337" customWidth="1"/>
    <col min="243" max="243" width="27.85546875" style="337" customWidth="1"/>
    <col min="244" max="244" width="22.28515625" style="337" customWidth="1"/>
    <col min="245" max="245" width="23.5703125" style="337" customWidth="1"/>
    <col min="246" max="246" width="39" style="337" customWidth="1"/>
    <col min="247" max="247" width="36.42578125" style="337" customWidth="1"/>
    <col min="248" max="248" width="8" style="337" customWidth="1"/>
    <col min="249" max="249" width="15.5703125" style="337" customWidth="1"/>
    <col min="250" max="250" width="17.28515625" style="337" customWidth="1"/>
    <col min="251" max="251" width="18.85546875" style="337" customWidth="1"/>
    <col min="252" max="252" width="81" style="337" customWidth="1"/>
    <col min="253" max="253" width="14.85546875" style="337" customWidth="1"/>
    <col min="254" max="254" width="15.7109375" style="337" customWidth="1"/>
    <col min="255" max="255" width="17.5703125" style="337" customWidth="1"/>
    <col min="256" max="256" width="18.42578125" style="337" customWidth="1"/>
    <col min="257" max="257" width="16.5703125" style="337" customWidth="1"/>
    <col min="258" max="258" width="17.7109375" style="337" customWidth="1"/>
    <col min="259" max="259" width="17.85546875" style="337" customWidth="1"/>
    <col min="260" max="260" width="18.42578125" style="337" customWidth="1"/>
    <col min="261" max="261" width="15.42578125" style="337" customWidth="1"/>
    <col min="262" max="262" width="14.5703125" style="337" customWidth="1"/>
    <col min="263" max="263" width="15" style="337" customWidth="1"/>
    <col min="264" max="264" width="6.7109375" style="337" customWidth="1"/>
    <col min="265" max="265" width="14.28515625" style="337" customWidth="1"/>
    <col min="266" max="266" width="17.5703125" style="337" customWidth="1"/>
    <col min="267" max="267" width="27.7109375" style="337" customWidth="1"/>
    <col min="268" max="270" width="9.140625" style="337" customWidth="1"/>
    <col min="271" max="271" width="14.85546875" style="337" customWidth="1"/>
    <col min="272" max="272" width="13.85546875" style="337" customWidth="1"/>
    <col min="273" max="494" width="9.140625" style="337" customWidth="1"/>
    <col min="495" max="495" width="9.140625" style="337"/>
    <col min="496" max="496" width="6.5703125" style="337" customWidth="1"/>
    <col min="497" max="497" width="79.5703125" style="337" customWidth="1"/>
    <col min="498" max="498" width="23.5703125" style="337" customWidth="1"/>
    <col min="499" max="499" width="27.85546875" style="337" customWidth="1"/>
    <col min="500" max="500" width="22.28515625" style="337" customWidth="1"/>
    <col min="501" max="501" width="23.5703125" style="337" customWidth="1"/>
    <col min="502" max="502" width="39" style="337" customWidth="1"/>
    <col min="503" max="503" width="36.42578125" style="337" customWidth="1"/>
    <col min="504" max="504" width="8" style="337" customWidth="1"/>
    <col min="505" max="505" width="15.5703125" style="337" customWidth="1"/>
    <col min="506" max="506" width="17.28515625" style="337" customWidth="1"/>
    <col min="507" max="507" width="18.85546875" style="337" customWidth="1"/>
    <col min="508" max="508" width="81" style="337" customWidth="1"/>
    <col min="509" max="509" width="14.85546875" style="337" customWidth="1"/>
    <col min="510" max="510" width="15.7109375" style="337" customWidth="1"/>
    <col min="511" max="511" width="17.5703125" style="337" customWidth="1"/>
    <col min="512" max="512" width="18.42578125" style="337" customWidth="1"/>
    <col min="513" max="513" width="16.5703125" style="337" customWidth="1"/>
    <col min="514" max="514" width="17.7109375" style="337" customWidth="1"/>
    <col min="515" max="515" width="17.85546875" style="337" customWidth="1"/>
    <col min="516" max="516" width="18.42578125" style="337" customWidth="1"/>
    <col min="517" max="517" width="15.42578125" style="337" customWidth="1"/>
    <col min="518" max="518" width="14.5703125" style="337" customWidth="1"/>
    <col min="519" max="519" width="15" style="337" customWidth="1"/>
    <col min="520" max="520" width="6.7109375" style="337" customWidth="1"/>
    <col min="521" max="521" width="14.28515625" style="337" customWidth="1"/>
    <col min="522" max="522" width="17.5703125" style="337" customWidth="1"/>
    <col min="523" max="523" width="27.7109375" style="337" customWidth="1"/>
    <col min="524" max="526" width="9.140625" style="337" customWidth="1"/>
    <col min="527" max="527" width="14.85546875" style="337" customWidth="1"/>
    <col min="528" max="528" width="13.85546875" style="337" customWidth="1"/>
    <col min="529" max="750" width="9.140625" style="337" customWidth="1"/>
    <col min="751" max="751" width="9.140625" style="337"/>
    <col min="752" max="752" width="6.5703125" style="337" customWidth="1"/>
    <col min="753" max="753" width="79.5703125" style="337" customWidth="1"/>
    <col min="754" max="754" width="23.5703125" style="337" customWidth="1"/>
    <col min="755" max="755" width="27.85546875" style="337" customWidth="1"/>
    <col min="756" max="756" width="22.28515625" style="337" customWidth="1"/>
    <col min="757" max="757" width="23.5703125" style="337" customWidth="1"/>
    <col min="758" max="758" width="39" style="337" customWidth="1"/>
    <col min="759" max="759" width="36.42578125" style="337" customWidth="1"/>
    <col min="760" max="760" width="8" style="337" customWidth="1"/>
    <col min="761" max="761" width="15.5703125" style="337" customWidth="1"/>
    <col min="762" max="762" width="17.28515625" style="337" customWidth="1"/>
    <col min="763" max="763" width="18.85546875" style="337" customWidth="1"/>
    <col min="764" max="764" width="81" style="337" customWidth="1"/>
    <col min="765" max="765" width="14.85546875" style="337" customWidth="1"/>
    <col min="766" max="766" width="15.7109375" style="337" customWidth="1"/>
    <col min="767" max="767" width="17.5703125" style="337" customWidth="1"/>
    <col min="768" max="768" width="18.42578125" style="337" customWidth="1"/>
    <col min="769" max="769" width="16.5703125" style="337" customWidth="1"/>
    <col min="770" max="770" width="17.7109375" style="337" customWidth="1"/>
    <col min="771" max="771" width="17.85546875" style="337" customWidth="1"/>
    <col min="772" max="772" width="18.42578125" style="337" customWidth="1"/>
    <col min="773" max="773" width="15.42578125" style="337" customWidth="1"/>
    <col min="774" max="774" width="14.5703125" style="337" customWidth="1"/>
    <col min="775" max="775" width="15" style="337" customWidth="1"/>
    <col min="776" max="776" width="6.7109375" style="337" customWidth="1"/>
    <col min="777" max="777" width="14.28515625" style="337" customWidth="1"/>
    <col min="778" max="778" width="17.5703125" style="337" customWidth="1"/>
    <col min="779" max="779" width="27.7109375" style="337" customWidth="1"/>
    <col min="780" max="782" width="9.140625" style="337" customWidth="1"/>
    <col min="783" max="783" width="14.85546875" style="337" customWidth="1"/>
    <col min="784" max="784" width="13.85546875" style="337" customWidth="1"/>
    <col min="785" max="1006" width="9.140625" style="337" customWidth="1"/>
    <col min="1007" max="1007" width="9.140625" style="337"/>
    <col min="1008" max="1008" width="6.5703125" style="337" customWidth="1"/>
    <col min="1009" max="1009" width="79.5703125" style="337" customWidth="1"/>
    <col min="1010" max="1010" width="23.5703125" style="337" customWidth="1"/>
    <col min="1011" max="1011" width="27.85546875" style="337" customWidth="1"/>
    <col min="1012" max="1012" width="22.28515625" style="337" customWidth="1"/>
    <col min="1013" max="1013" width="23.5703125" style="337" customWidth="1"/>
    <col min="1014" max="1014" width="39" style="337" customWidth="1"/>
    <col min="1015" max="1015" width="36.42578125" style="337" customWidth="1"/>
    <col min="1016" max="1016" width="8" style="337" customWidth="1"/>
    <col min="1017" max="1017" width="15.5703125" style="337" customWidth="1"/>
    <col min="1018" max="1018" width="17.28515625" style="337" customWidth="1"/>
    <col min="1019" max="1019" width="18.85546875" style="337" customWidth="1"/>
    <col min="1020" max="1020" width="81" style="337" customWidth="1"/>
    <col min="1021" max="1021" width="14.85546875" style="337" customWidth="1"/>
    <col min="1022" max="1022" width="15.7109375" style="337" customWidth="1"/>
    <col min="1023" max="1023" width="17.5703125" style="337" customWidth="1"/>
    <col min="1024" max="1024" width="18.42578125" style="337" customWidth="1"/>
    <col min="1025" max="1025" width="16.5703125" style="337" customWidth="1"/>
    <col min="1026" max="1026" width="17.7109375" style="337" customWidth="1"/>
    <col min="1027" max="1027" width="17.85546875" style="337" customWidth="1"/>
    <col min="1028" max="1028" width="18.42578125" style="337" customWidth="1"/>
    <col min="1029" max="1029" width="15.42578125" style="337" customWidth="1"/>
    <col min="1030" max="1030" width="14.5703125" style="337" customWidth="1"/>
    <col min="1031" max="1031" width="15" style="337" customWidth="1"/>
    <col min="1032" max="1032" width="6.7109375" style="337" customWidth="1"/>
    <col min="1033" max="1033" width="14.28515625" style="337" customWidth="1"/>
    <col min="1034" max="1034" width="17.5703125" style="337" customWidth="1"/>
    <col min="1035" max="1035" width="27.7109375" style="337" customWidth="1"/>
    <col min="1036" max="1038" width="9.140625" style="337" customWidth="1"/>
    <col min="1039" max="1039" width="14.85546875" style="337" customWidth="1"/>
    <col min="1040" max="1040" width="13.85546875" style="337" customWidth="1"/>
    <col min="1041" max="1262" width="9.140625" style="337" customWidth="1"/>
    <col min="1263" max="1263" width="9.140625" style="337"/>
    <col min="1264" max="1264" width="6.5703125" style="337" customWidth="1"/>
    <col min="1265" max="1265" width="79.5703125" style="337" customWidth="1"/>
    <col min="1266" max="1266" width="23.5703125" style="337" customWidth="1"/>
    <col min="1267" max="1267" width="27.85546875" style="337" customWidth="1"/>
    <col min="1268" max="1268" width="22.28515625" style="337" customWidth="1"/>
    <col min="1269" max="1269" width="23.5703125" style="337" customWidth="1"/>
    <col min="1270" max="1270" width="39" style="337" customWidth="1"/>
    <col min="1271" max="1271" width="36.42578125" style="337" customWidth="1"/>
    <col min="1272" max="1272" width="8" style="337" customWidth="1"/>
    <col min="1273" max="1273" width="15.5703125" style="337" customWidth="1"/>
    <col min="1274" max="1274" width="17.28515625" style="337" customWidth="1"/>
    <col min="1275" max="1275" width="18.85546875" style="337" customWidth="1"/>
    <col min="1276" max="1276" width="81" style="337" customWidth="1"/>
    <col min="1277" max="1277" width="14.85546875" style="337" customWidth="1"/>
    <col min="1278" max="1278" width="15.7109375" style="337" customWidth="1"/>
    <col min="1279" max="1279" width="17.5703125" style="337" customWidth="1"/>
    <col min="1280" max="1280" width="18.42578125" style="337" customWidth="1"/>
    <col min="1281" max="1281" width="16.5703125" style="337" customWidth="1"/>
    <col min="1282" max="1282" width="17.7109375" style="337" customWidth="1"/>
    <col min="1283" max="1283" width="17.85546875" style="337" customWidth="1"/>
    <col min="1284" max="1284" width="18.42578125" style="337" customWidth="1"/>
    <col min="1285" max="1285" width="15.42578125" style="337" customWidth="1"/>
    <col min="1286" max="1286" width="14.5703125" style="337" customWidth="1"/>
    <col min="1287" max="1287" width="15" style="337" customWidth="1"/>
    <col min="1288" max="1288" width="6.7109375" style="337" customWidth="1"/>
    <col min="1289" max="1289" width="14.28515625" style="337" customWidth="1"/>
    <col min="1290" max="1290" width="17.5703125" style="337" customWidth="1"/>
    <col min="1291" max="1291" width="27.7109375" style="337" customWidth="1"/>
    <col min="1292" max="1294" width="9.140625" style="337" customWidth="1"/>
    <col min="1295" max="1295" width="14.85546875" style="337" customWidth="1"/>
    <col min="1296" max="1296" width="13.85546875" style="337" customWidth="1"/>
    <col min="1297" max="1518" width="9.140625" style="337" customWidth="1"/>
    <col min="1519" max="1519" width="9.140625" style="337"/>
    <col min="1520" max="1520" width="6.5703125" style="337" customWidth="1"/>
    <col min="1521" max="1521" width="79.5703125" style="337" customWidth="1"/>
    <col min="1522" max="1522" width="23.5703125" style="337" customWidth="1"/>
    <col min="1523" max="1523" width="27.85546875" style="337" customWidth="1"/>
    <col min="1524" max="1524" width="22.28515625" style="337" customWidth="1"/>
    <col min="1525" max="1525" width="23.5703125" style="337" customWidth="1"/>
    <col min="1526" max="1526" width="39" style="337" customWidth="1"/>
    <col min="1527" max="1527" width="36.42578125" style="337" customWidth="1"/>
    <col min="1528" max="1528" width="8" style="337" customWidth="1"/>
    <col min="1529" max="1529" width="15.5703125" style="337" customWidth="1"/>
    <col min="1530" max="1530" width="17.28515625" style="337" customWidth="1"/>
    <col min="1531" max="1531" width="18.85546875" style="337" customWidth="1"/>
    <col min="1532" max="1532" width="81" style="337" customWidth="1"/>
    <col min="1533" max="1533" width="14.85546875" style="337" customWidth="1"/>
    <col min="1534" max="1534" width="15.7109375" style="337" customWidth="1"/>
    <col min="1535" max="1535" width="17.5703125" style="337" customWidth="1"/>
    <col min="1536" max="1536" width="18.42578125" style="337" customWidth="1"/>
    <col min="1537" max="1537" width="16.5703125" style="337" customWidth="1"/>
    <col min="1538" max="1538" width="17.7109375" style="337" customWidth="1"/>
    <col min="1539" max="1539" width="17.85546875" style="337" customWidth="1"/>
    <col min="1540" max="1540" width="18.42578125" style="337" customWidth="1"/>
    <col min="1541" max="1541" width="15.42578125" style="337" customWidth="1"/>
    <col min="1542" max="1542" width="14.5703125" style="337" customWidth="1"/>
    <col min="1543" max="1543" width="15" style="337" customWidth="1"/>
    <col min="1544" max="1544" width="6.7109375" style="337" customWidth="1"/>
    <col min="1545" max="1545" width="14.28515625" style="337" customWidth="1"/>
    <col min="1546" max="1546" width="17.5703125" style="337" customWidth="1"/>
    <col min="1547" max="1547" width="27.7109375" style="337" customWidth="1"/>
    <col min="1548" max="1550" width="9.140625" style="337" customWidth="1"/>
    <col min="1551" max="1551" width="14.85546875" style="337" customWidth="1"/>
    <col min="1552" max="1552" width="13.85546875" style="337" customWidth="1"/>
    <col min="1553" max="1774" width="9.140625" style="337" customWidth="1"/>
    <col min="1775" max="1775" width="9.140625" style="337"/>
    <col min="1776" max="1776" width="6.5703125" style="337" customWidth="1"/>
    <col min="1777" max="1777" width="79.5703125" style="337" customWidth="1"/>
    <col min="1778" max="1778" width="23.5703125" style="337" customWidth="1"/>
    <col min="1779" max="1779" width="27.85546875" style="337" customWidth="1"/>
    <col min="1780" max="1780" width="22.28515625" style="337" customWidth="1"/>
    <col min="1781" max="1781" width="23.5703125" style="337" customWidth="1"/>
    <col min="1782" max="1782" width="39" style="337" customWidth="1"/>
    <col min="1783" max="1783" width="36.42578125" style="337" customWidth="1"/>
    <col min="1784" max="1784" width="8" style="337" customWidth="1"/>
    <col min="1785" max="1785" width="15.5703125" style="337" customWidth="1"/>
    <col min="1786" max="1786" width="17.28515625" style="337" customWidth="1"/>
    <col min="1787" max="1787" width="18.85546875" style="337" customWidth="1"/>
    <col min="1788" max="1788" width="81" style="337" customWidth="1"/>
    <col min="1789" max="1789" width="14.85546875" style="337" customWidth="1"/>
    <col min="1790" max="1790" width="15.7109375" style="337" customWidth="1"/>
    <col min="1791" max="1791" width="17.5703125" style="337" customWidth="1"/>
    <col min="1792" max="1792" width="18.42578125" style="337" customWidth="1"/>
    <col min="1793" max="1793" width="16.5703125" style="337" customWidth="1"/>
    <col min="1794" max="1794" width="17.7109375" style="337" customWidth="1"/>
    <col min="1795" max="1795" width="17.85546875" style="337" customWidth="1"/>
    <col min="1796" max="1796" width="18.42578125" style="337" customWidth="1"/>
    <col min="1797" max="1797" width="15.42578125" style="337" customWidth="1"/>
    <col min="1798" max="1798" width="14.5703125" style="337" customWidth="1"/>
    <col min="1799" max="1799" width="15" style="337" customWidth="1"/>
    <col min="1800" max="1800" width="6.7109375" style="337" customWidth="1"/>
    <col min="1801" max="1801" width="14.28515625" style="337" customWidth="1"/>
    <col min="1802" max="1802" width="17.5703125" style="337" customWidth="1"/>
    <col min="1803" max="1803" width="27.7109375" style="337" customWidth="1"/>
    <col min="1804" max="1806" width="9.140625" style="337" customWidth="1"/>
    <col min="1807" max="1807" width="14.85546875" style="337" customWidth="1"/>
    <col min="1808" max="1808" width="13.85546875" style="337" customWidth="1"/>
    <col min="1809" max="2030" width="9.140625" style="337" customWidth="1"/>
    <col min="2031" max="2031" width="9.140625" style="337"/>
    <col min="2032" max="2032" width="6.5703125" style="337" customWidth="1"/>
    <col min="2033" max="2033" width="79.5703125" style="337" customWidth="1"/>
    <col min="2034" max="2034" width="23.5703125" style="337" customWidth="1"/>
    <col min="2035" max="2035" width="27.85546875" style="337" customWidth="1"/>
    <col min="2036" max="2036" width="22.28515625" style="337" customWidth="1"/>
    <col min="2037" max="2037" width="23.5703125" style="337" customWidth="1"/>
    <col min="2038" max="2038" width="39" style="337" customWidth="1"/>
    <col min="2039" max="2039" width="36.42578125" style="337" customWidth="1"/>
    <col min="2040" max="2040" width="8" style="337" customWidth="1"/>
    <col min="2041" max="2041" width="15.5703125" style="337" customWidth="1"/>
    <col min="2042" max="2042" width="17.28515625" style="337" customWidth="1"/>
    <col min="2043" max="2043" width="18.85546875" style="337" customWidth="1"/>
    <col min="2044" max="2044" width="81" style="337" customWidth="1"/>
    <col min="2045" max="2045" width="14.85546875" style="337" customWidth="1"/>
    <col min="2046" max="2046" width="15.7109375" style="337" customWidth="1"/>
    <col min="2047" max="2047" width="17.5703125" style="337" customWidth="1"/>
    <col min="2048" max="2048" width="18.42578125" style="337" customWidth="1"/>
    <col min="2049" max="2049" width="16.5703125" style="337" customWidth="1"/>
    <col min="2050" max="2050" width="17.7109375" style="337" customWidth="1"/>
    <col min="2051" max="2051" width="17.85546875" style="337" customWidth="1"/>
    <col min="2052" max="2052" width="18.42578125" style="337" customWidth="1"/>
    <col min="2053" max="2053" width="15.42578125" style="337" customWidth="1"/>
    <col min="2054" max="2054" width="14.5703125" style="337" customWidth="1"/>
    <col min="2055" max="2055" width="15" style="337" customWidth="1"/>
    <col min="2056" max="2056" width="6.7109375" style="337" customWidth="1"/>
    <col min="2057" max="2057" width="14.28515625" style="337" customWidth="1"/>
    <col min="2058" max="2058" width="17.5703125" style="337" customWidth="1"/>
    <col min="2059" max="2059" width="27.7109375" style="337" customWidth="1"/>
    <col min="2060" max="2062" width="9.140625" style="337" customWidth="1"/>
    <col min="2063" max="2063" width="14.85546875" style="337" customWidth="1"/>
    <col min="2064" max="2064" width="13.85546875" style="337" customWidth="1"/>
    <col min="2065" max="2286" width="9.140625" style="337" customWidth="1"/>
    <col min="2287" max="2287" width="9.140625" style="337"/>
    <col min="2288" max="2288" width="6.5703125" style="337" customWidth="1"/>
    <col min="2289" max="2289" width="79.5703125" style="337" customWidth="1"/>
    <col min="2290" max="2290" width="23.5703125" style="337" customWidth="1"/>
    <col min="2291" max="2291" width="27.85546875" style="337" customWidth="1"/>
    <col min="2292" max="2292" width="22.28515625" style="337" customWidth="1"/>
    <col min="2293" max="2293" width="23.5703125" style="337" customWidth="1"/>
    <col min="2294" max="2294" width="39" style="337" customWidth="1"/>
    <col min="2295" max="2295" width="36.42578125" style="337" customWidth="1"/>
    <col min="2296" max="2296" width="8" style="337" customWidth="1"/>
    <col min="2297" max="2297" width="15.5703125" style="337" customWidth="1"/>
    <col min="2298" max="2298" width="17.28515625" style="337" customWidth="1"/>
    <col min="2299" max="2299" width="18.85546875" style="337" customWidth="1"/>
    <col min="2300" max="2300" width="81" style="337" customWidth="1"/>
    <col min="2301" max="2301" width="14.85546875" style="337" customWidth="1"/>
    <col min="2302" max="2302" width="15.7109375" style="337" customWidth="1"/>
    <col min="2303" max="2303" width="17.5703125" style="337" customWidth="1"/>
    <col min="2304" max="2304" width="18.42578125" style="337" customWidth="1"/>
    <col min="2305" max="2305" width="16.5703125" style="337" customWidth="1"/>
    <col min="2306" max="2306" width="17.7109375" style="337" customWidth="1"/>
    <col min="2307" max="2307" width="17.85546875" style="337" customWidth="1"/>
    <col min="2308" max="2308" width="18.42578125" style="337" customWidth="1"/>
    <col min="2309" max="2309" width="15.42578125" style="337" customWidth="1"/>
    <col min="2310" max="2310" width="14.5703125" style="337" customWidth="1"/>
    <col min="2311" max="2311" width="15" style="337" customWidth="1"/>
    <col min="2312" max="2312" width="6.7109375" style="337" customWidth="1"/>
    <col min="2313" max="2313" width="14.28515625" style="337" customWidth="1"/>
    <col min="2314" max="2314" width="17.5703125" style="337" customWidth="1"/>
    <col min="2315" max="2315" width="27.7109375" style="337" customWidth="1"/>
    <col min="2316" max="2318" width="9.140625" style="337" customWidth="1"/>
    <col min="2319" max="2319" width="14.85546875" style="337" customWidth="1"/>
    <col min="2320" max="2320" width="13.85546875" style="337" customWidth="1"/>
    <col min="2321" max="2542" width="9.140625" style="337" customWidth="1"/>
    <col min="2543" max="2543" width="9.140625" style="337"/>
    <col min="2544" max="2544" width="6.5703125" style="337" customWidth="1"/>
    <col min="2545" max="2545" width="79.5703125" style="337" customWidth="1"/>
    <col min="2546" max="2546" width="23.5703125" style="337" customWidth="1"/>
    <col min="2547" max="2547" width="27.85546875" style="337" customWidth="1"/>
    <col min="2548" max="2548" width="22.28515625" style="337" customWidth="1"/>
    <col min="2549" max="2549" width="23.5703125" style="337" customWidth="1"/>
    <col min="2550" max="2550" width="39" style="337" customWidth="1"/>
    <col min="2551" max="2551" width="36.42578125" style="337" customWidth="1"/>
    <col min="2552" max="2552" width="8" style="337" customWidth="1"/>
    <col min="2553" max="2553" width="15.5703125" style="337" customWidth="1"/>
    <col min="2554" max="2554" width="17.28515625" style="337" customWidth="1"/>
    <col min="2555" max="2555" width="18.85546875" style="337" customWidth="1"/>
    <col min="2556" max="2556" width="81" style="337" customWidth="1"/>
    <col min="2557" max="2557" width="14.85546875" style="337" customWidth="1"/>
    <col min="2558" max="2558" width="15.7109375" style="337" customWidth="1"/>
    <col min="2559" max="2559" width="17.5703125" style="337" customWidth="1"/>
    <col min="2560" max="2560" width="18.42578125" style="337" customWidth="1"/>
    <col min="2561" max="2561" width="16.5703125" style="337" customWidth="1"/>
    <col min="2562" max="2562" width="17.7109375" style="337" customWidth="1"/>
    <col min="2563" max="2563" width="17.85546875" style="337" customWidth="1"/>
    <col min="2564" max="2564" width="18.42578125" style="337" customWidth="1"/>
    <col min="2565" max="2565" width="15.42578125" style="337" customWidth="1"/>
    <col min="2566" max="2566" width="14.5703125" style="337" customWidth="1"/>
    <col min="2567" max="2567" width="15" style="337" customWidth="1"/>
    <col min="2568" max="2568" width="6.7109375" style="337" customWidth="1"/>
    <col min="2569" max="2569" width="14.28515625" style="337" customWidth="1"/>
    <col min="2570" max="2570" width="17.5703125" style="337" customWidth="1"/>
    <col min="2571" max="2571" width="27.7109375" style="337" customWidth="1"/>
    <col min="2572" max="2574" width="9.140625" style="337" customWidth="1"/>
    <col min="2575" max="2575" width="14.85546875" style="337" customWidth="1"/>
    <col min="2576" max="2576" width="13.85546875" style="337" customWidth="1"/>
    <col min="2577" max="2798" width="9.140625" style="337" customWidth="1"/>
    <col min="2799" max="2799" width="9.140625" style="337"/>
    <col min="2800" max="2800" width="6.5703125" style="337" customWidth="1"/>
    <col min="2801" max="2801" width="79.5703125" style="337" customWidth="1"/>
    <col min="2802" max="2802" width="23.5703125" style="337" customWidth="1"/>
    <col min="2803" max="2803" width="27.85546875" style="337" customWidth="1"/>
    <col min="2804" max="2804" width="22.28515625" style="337" customWidth="1"/>
    <col min="2805" max="2805" width="23.5703125" style="337" customWidth="1"/>
    <col min="2806" max="2806" width="39" style="337" customWidth="1"/>
    <col min="2807" max="2807" width="36.42578125" style="337" customWidth="1"/>
    <col min="2808" max="2808" width="8" style="337" customWidth="1"/>
    <col min="2809" max="2809" width="15.5703125" style="337" customWidth="1"/>
    <col min="2810" max="2810" width="17.28515625" style="337" customWidth="1"/>
    <col min="2811" max="2811" width="18.85546875" style="337" customWidth="1"/>
    <col min="2812" max="2812" width="81" style="337" customWidth="1"/>
    <col min="2813" max="2813" width="14.85546875" style="337" customWidth="1"/>
    <col min="2814" max="2814" width="15.7109375" style="337" customWidth="1"/>
    <col min="2815" max="2815" width="17.5703125" style="337" customWidth="1"/>
    <col min="2816" max="2816" width="18.42578125" style="337" customWidth="1"/>
    <col min="2817" max="2817" width="16.5703125" style="337" customWidth="1"/>
    <col min="2818" max="2818" width="17.7109375" style="337" customWidth="1"/>
    <col min="2819" max="2819" width="17.85546875" style="337" customWidth="1"/>
    <col min="2820" max="2820" width="18.42578125" style="337" customWidth="1"/>
    <col min="2821" max="2821" width="15.42578125" style="337" customWidth="1"/>
    <col min="2822" max="2822" width="14.5703125" style="337" customWidth="1"/>
    <col min="2823" max="2823" width="15" style="337" customWidth="1"/>
    <col min="2824" max="2824" width="6.7109375" style="337" customWidth="1"/>
    <col min="2825" max="2825" width="14.28515625" style="337" customWidth="1"/>
    <col min="2826" max="2826" width="17.5703125" style="337" customWidth="1"/>
    <col min="2827" max="2827" width="27.7109375" style="337" customWidth="1"/>
    <col min="2828" max="2830" width="9.140625" style="337" customWidth="1"/>
    <col min="2831" max="2831" width="14.85546875" style="337" customWidth="1"/>
    <col min="2832" max="2832" width="13.85546875" style="337" customWidth="1"/>
    <col min="2833" max="3054" width="9.140625" style="337" customWidth="1"/>
    <col min="3055" max="3055" width="9.140625" style="337"/>
    <col min="3056" max="3056" width="6.5703125" style="337" customWidth="1"/>
    <col min="3057" max="3057" width="79.5703125" style="337" customWidth="1"/>
    <col min="3058" max="3058" width="23.5703125" style="337" customWidth="1"/>
    <col min="3059" max="3059" width="27.85546875" style="337" customWidth="1"/>
    <col min="3060" max="3060" width="22.28515625" style="337" customWidth="1"/>
    <col min="3061" max="3061" width="23.5703125" style="337" customWidth="1"/>
    <col min="3062" max="3062" width="39" style="337" customWidth="1"/>
    <col min="3063" max="3063" width="36.42578125" style="337" customWidth="1"/>
    <col min="3064" max="3064" width="8" style="337" customWidth="1"/>
    <col min="3065" max="3065" width="15.5703125" style="337" customWidth="1"/>
    <col min="3066" max="3066" width="17.28515625" style="337" customWidth="1"/>
    <col min="3067" max="3067" width="18.85546875" style="337" customWidth="1"/>
    <col min="3068" max="3068" width="81" style="337" customWidth="1"/>
    <col min="3069" max="3069" width="14.85546875" style="337" customWidth="1"/>
    <col min="3070" max="3070" width="15.7109375" style="337" customWidth="1"/>
    <col min="3071" max="3071" width="17.5703125" style="337" customWidth="1"/>
    <col min="3072" max="3072" width="18.42578125" style="337" customWidth="1"/>
    <col min="3073" max="3073" width="16.5703125" style="337" customWidth="1"/>
    <col min="3074" max="3074" width="17.7109375" style="337" customWidth="1"/>
    <col min="3075" max="3075" width="17.85546875" style="337" customWidth="1"/>
    <col min="3076" max="3076" width="18.42578125" style="337" customWidth="1"/>
    <col min="3077" max="3077" width="15.42578125" style="337" customWidth="1"/>
    <col min="3078" max="3078" width="14.5703125" style="337" customWidth="1"/>
    <col min="3079" max="3079" width="15" style="337" customWidth="1"/>
    <col min="3080" max="3080" width="6.7109375" style="337" customWidth="1"/>
    <col min="3081" max="3081" width="14.28515625" style="337" customWidth="1"/>
    <col min="3082" max="3082" width="17.5703125" style="337" customWidth="1"/>
    <col min="3083" max="3083" width="27.7109375" style="337" customWidth="1"/>
    <col min="3084" max="3086" width="9.140625" style="337" customWidth="1"/>
    <col min="3087" max="3087" width="14.85546875" style="337" customWidth="1"/>
    <col min="3088" max="3088" width="13.85546875" style="337" customWidth="1"/>
    <col min="3089" max="3310" width="9.140625" style="337" customWidth="1"/>
    <col min="3311" max="3311" width="9.140625" style="337"/>
    <col min="3312" max="3312" width="6.5703125" style="337" customWidth="1"/>
    <col min="3313" max="3313" width="79.5703125" style="337" customWidth="1"/>
    <col min="3314" max="3314" width="23.5703125" style="337" customWidth="1"/>
    <col min="3315" max="3315" width="27.85546875" style="337" customWidth="1"/>
    <col min="3316" max="3316" width="22.28515625" style="337" customWidth="1"/>
    <col min="3317" max="3317" width="23.5703125" style="337" customWidth="1"/>
    <col min="3318" max="3318" width="39" style="337" customWidth="1"/>
    <col min="3319" max="3319" width="36.42578125" style="337" customWidth="1"/>
    <col min="3320" max="3320" width="8" style="337" customWidth="1"/>
    <col min="3321" max="3321" width="15.5703125" style="337" customWidth="1"/>
    <col min="3322" max="3322" width="17.28515625" style="337" customWidth="1"/>
    <col min="3323" max="3323" width="18.85546875" style="337" customWidth="1"/>
    <col min="3324" max="3324" width="81" style="337" customWidth="1"/>
    <col min="3325" max="3325" width="14.85546875" style="337" customWidth="1"/>
    <col min="3326" max="3326" width="15.7109375" style="337" customWidth="1"/>
    <col min="3327" max="3327" width="17.5703125" style="337" customWidth="1"/>
    <col min="3328" max="3328" width="18.42578125" style="337" customWidth="1"/>
    <col min="3329" max="3329" width="16.5703125" style="337" customWidth="1"/>
    <col min="3330" max="3330" width="17.7109375" style="337" customWidth="1"/>
    <col min="3331" max="3331" width="17.85546875" style="337" customWidth="1"/>
    <col min="3332" max="3332" width="18.42578125" style="337" customWidth="1"/>
    <col min="3333" max="3333" width="15.42578125" style="337" customWidth="1"/>
    <col min="3334" max="3334" width="14.5703125" style="337" customWidth="1"/>
    <col min="3335" max="3335" width="15" style="337" customWidth="1"/>
    <col min="3336" max="3336" width="6.7109375" style="337" customWidth="1"/>
    <col min="3337" max="3337" width="14.28515625" style="337" customWidth="1"/>
    <col min="3338" max="3338" width="17.5703125" style="337" customWidth="1"/>
    <col min="3339" max="3339" width="27.7109375" style="337" customWidth="1"/>
    <col min="3340" max="3342" width="9.140625" style="337" customWidth="1"/>
    <col min="3343" max="3343" width="14.85546875" style="337" customWidth="1"/>
    <col min="3344" max="3344" width="13.85546875" style="337" customWidth="1"/>
    <col min="3345" max="3566" width="9.140625" style="337" customWidth="1"/>
    <col min="3567" max="3567" width="9.140625" style="337"/>
    <col min="3568" max="3568" width="6.5703125" style="337" customWidth="1"/>
    <col min="3569" max="3569" width="79.5703125" style="337" customWidth="1"/>
    <col min="3570" max="3570" width="23.5703125" style="337" customWidth="1"/>
    <col min="3571" max="3571" width="27.85546875" style="337" customWidth="1"/>
    <col min="3572" max="3572" width="22.28515625" style="337" customWidth="1"/>
    <col min="3573" max="3573" width="23.5703125" style="337" customWidth="1"/>
    <col min="3574" max="3574" width="39" style="337" customWidth="1"/>
    <col min="3575" max="3575" width="36.42578125" style="337" customWidth="1"/>
    <col min="3576" max="3576" width="8" style="337" customWidth="1"/>
    <col min="3577" max="3577" width="15.5703125" style="337" customWidth="1"/>
    <col min="3578" max="3578" width="17.28515625" style="337" customWidth="1"/>
    <col min="3579" max="3579" width="18.85546875" style="337" customWidth="1"/>
    <col min="3580" max="3580" width="81" style="337" customWidth="1"/>
    <col min="3581" max="3581" width="14.85546875" style="337" customWidth="1"/>
    <col min="3582" max="3582" width="15.7109375" style="337" customWidth="1"/>
    <col min="3583" max="3583" width="17.5703125" style="337" customWidth="1"/>
    <col min="3584" max="3584" width="18.42578125" style="337" customWidth="1"/>
    <col min="3585" max="3585" width="16.5703125" style="337" customWidth="1"/>
    <col min="3586" max="3586" width="17.7109375" style="337" customWidth="1"/>
    <col min="3587" max="3587" width="17.85546875" style="337" customWidth="1"/>
    <col min="3588" max="3588" width="18.42578125" style="337" customWidth="1"/>
    <col min="3589" max="3589" width="15.42578125" style="337" customWidth="1"/>
    <col min="3590" max="3590" width="14.5703125" style="337" customWidth="1"/>
    <col min="3591" max="3591" width="15" style="337" customWidth="1"/>
    <col min="3592" max="3592" width="6.7109375" style="337" customWidth="1"/>
    <col min="3593" max="3593" width="14.28515625" style="337" customWidth="1"/>
    <col min="3594" max="3594" width="17.5703125" style="337" customWidth="1"/>
    <col min="3595" max="3595" width="27.7109375" style="337" customWidth="1"/>
    <col min="3596" max="3598" width="9.140625" style="337" customWidth="1"/>
    <col min="3599" max="3599" width="14.85546875" style="337" customWidth="1"/>
    <col min="3600" max="3600" width="13.85546875" style="337" customWidth="1"/>
    <col min="3601" max="3822" width="9.140625" style="337" customWidth="1"/>
    <col min="3823" max="3823" width="9.140625" style="337"/>
    <col min="3824" max="3824" width="6.5703125" style="337" customWidth="1"/>
    <col min="3825" max="3825" width="79.5703125" style="337" customWidth="1"/>
    <col min="3826" max="3826" width="23.5703125" style="337" customWidth="1"/>
    <col min="3827" max="3827" width="27.85546875" style="337" customWidth="1"/>
    <col min="3828" max="3828" width="22.28515625" style="337" customWidth="1"/>
    <col min="3829" max="3829" width="23.5703125" style="337" customWidth="1"/>
    <col min="3830" max="3830" width="39" style="337" customWidth="1"/>
    <col min="3831" max="3831" width="36.42578125" style="337" customWidth="1"/>
    <col min="3832" max="3832" width="8" style="337" customWidth="1"/>
    <col min="3833" max="3833" width="15.5703125" style="337" customWidth="1"/>
    <col min="3834" max="3834" width="17.28515625" style="337" customWidth="1"/>
    <col min="3835" max="3835" width="18.85546875" style="337" customWidth="1"/>
    <col min="3836" max="3836" width="81" style="337" customWidth="1"/>
    <col min="3837" max="3837" width="14.85546875" style="337" customWidth="1"/>
    <col min="3838" max="3838" width="15.7109375" style="337" customWidth="1"/>
    <col min="3839" max="3839" width="17.5703125" style="337" customWidth="1"/>
    <col min="3840" max="3840" width="18.42578125" style="337" customWidth="1"/>
    <col min="3841" max="3841" width="16.5703125" style="337" customWidth="1"/>
    <col min="3842" max="3842" width="17.7109375" style="337" customWidth="1"/>
    <col min="3843" max="3843" width="17.85546875" style="337" customWidth="1"/>
    <col min="3844" max="3844" width="18.42578125" style="337" customWidth="1"/>
    <col min="3845" max="3845" width="15.42578125" style="337" customWidth="1"/>
    <col min="3846" max="3846" width="14.5703125" style="337" customWidth="1"/>
    <col min="3847" max="3847" width="15" style="337" customWidth="1"/>
    <col min="3848" max="3848" width="6.7109375" style="337" customWidth="1"/>
    <col min="3849" max="3849" width="14.28515625" style="337" customWidth="1"/>
    <col min="3850" max="3850" width="17.5703125" style="337" customWidth="1"/>
    <col min="3851" max="3851" width="27.7109375" style="337" customWidth="1"/>
    <col min="3852" max="3854" width="9.140625" style="337" customWidth="1"/>
    <col min="3855" max="3855" width="14.85546875" style="337" customWidth="1"/>
    <col min="3856" max="3856" width="13.85546875" style="337" customWidth="1"/>
    <col min="3857" max="4078" width="9.140625" style="337" customWidth="1"/>
    <col min="4079" max="4079" width="9.140625" style="337"/>
    <col min="4080" max="4080" width="6.5703125" style="337" customWidth="1"/>
    <col min="4081" max="4081" width="79.5703125" style="337" customWidth="1"/>
    <col min="4082" max="4082" width="23.5703125" style="337" customWidth="1"/>
    <col min="4083" max="4083" width="27.85546875" style="337" customWidth="1"/>
    <col min="4084" max="4084" width="22.28515625" style="337" customWidth="1"/>
    <col min="4085" max="4085" width="23.5703125" style="337" customWidth="1"/>
    <col min="4086" max="4086" width="39" style="337" customWidth="1"/>
    <col min="4087" max="4087" width="36.42578125" style="337" customWidth="1"/>
    <col min="4088" max="4088" width="8" style="337" customWidth="1"/>
    <col min="4089" max="4089" width="15.5703125" style="337" customWidth="1"/>
    <col min="4090" max="4090" width="17.28515625" style="337" customWidth="1"/>
    <col min="4091" max="4091" width="18.85546875" style="337" customWidth="1"/>
    <col min="4092" max="4092" width="81" style="337" customWidth="1"/>
    <col min="4093" max="4093" width="14.85546875" style="337" customWidth="1"/>
    <col min="4094" max="4094" width="15.7109375" style="337" customWidth="1"/>
    <col min="4095" max="4095" width="17.5703125" style="337" customWidth="1"/>
    <col min="4096" max="4096" width="18.42578125" style="337" customWidth="1"/>
    <col min="4097" max="4097" width="16.5703125" style="337" customWidth="1"/>
    <col min="4098" max="4098" width="17.7109375" style="337" customWidth="1"/>
    <col min="4099" max="4099" width="17.85546875" style="337" customWidth="1"/>
    <col min="4100" max="4100" width="18.42578125" style="337" customWidth="1"/>
    <col min="4101" max="4101" width="15.42578125" style="337" customWidth="1"/>
    <col min="4102" max="4102" width="14.5703125" style="337" customWidth="1"/>
    <col min="4103" max="4103" width="15" style="337" customWidth="1"/>
    <col min="4104" max="4104" width="6.7109375" style="337" customWidth="1"/>
    <col min="4105" max="4105" width="14.28515625" style="337" customWidth="1"/>
    <col min="4106" max="4106" width="17.5703125" style="337" customWidth="1"/>
    <col min="4107" max="4107" width="27.7109375" style="337" customWidth="1"/>
    <col min="4108" max="4110" width="9.140625" style="337" customWidth="1"/>
    <col min="4111" max="4111" width="14.85546875" style="337" customWidth="1"/>
    <col min="4112" max="4112" width="13.85546875" style="337" customWidth="1"/>
    <col min="4113" max="4334" width="9.140625" style="337" customWidth="1"/>
    <col min="4335" max="4335" width="9.140625" style="337"/>
    <col min="4336" max="4336" width="6.5703125" style="337" customWidth="1"/>
    <col min="4337" max="4337" width="79.5703125" style="337" customWidth="1"/>
    <col min="4338" max="4338" width="23.5703125" style="337" customWidth="1"/>
    <col min="4339" max="4339" width="27.85546875" style="337" customWidth="1"/>
    <col min="4340" max="4340" width="22.28515625" style="337" customWidth="1"/>
    <col min="4341" max="4341" width="23.5703125" style="337" customWidth="1"/>
    <col min="4342" max="4342" width="39" style="337" customWidth="1"/>
    <col min="4343" max="4343" width="36.42578125" style="337" customWidth="1"/>
    <col min="4344" max="4344" width="8" style="337" customWidth="1"/>
    <col min="4345" max="4345" width="15.5703125" style="337" customWidth="1"/>
    <col min="4346" max="4346" width="17.28515625" style="337" customWidth="1"/>
    <col min="4347" max="4347" width="18.85546875" style="337" customWidth="1"/>
    <col min="4348" max="4348" width="81" style="337" customWidth="1"/>
    <col min="4349" max="4349" width="14.85546875" style="337" customWidth="1"/>
    <col min="4350" max="4350" width="15.7109375" style="337" customWidth="1"/>
    <col min="4351" max="4351" width="17.5703125" style="337" customWidth="1"/>
    <col min="4352" max="4352" width="18.42578125" style="337" customWidth="1"/>
    <col min="4353" max="4353" width="16.5703125" style="337" customWidth="1"/>
    <col min="4354" max="4354" width="17.7109375" style="337" customWidth="1"/>
    <col min="4355" max="4355" width="17.85546875" style="337" customWidth="1"/>
    <col min="4356" max="4356" width="18.42578125" style="337" customWidth="1"/>
    <col min="4357" max="4357" width="15.42578125" style="337" customWidth="1"/>
    <col min="4358" max="4358" width="14.5703125" style="337" customWidth="1"/>
    <col min="4359" max="4359" width="15" style="337" customWidth="1"/>
    <col min="4360" max="4360" width="6.7109375" style="337" customWidth="1"/>
    <col min="4361" max="4361" width="14.28515625" style="337" customWidth="1"/>
    <col min="4362" max="4362" width="17.5703125" style="337" customWidth="1"/>
    <col min="4363" max="4363" width="27.7109375" style="337" customWidth="1"/>
    <col min="4364" max="4366" width="9.140625" style="337" customWidth="1"/>
    <col min="4367" max="4367" width="14.85546875" style="337" customWidth="1"/>
    <col min="4368" max="4368" width="13.85546875" style="337" customWidth="1"/>
    <col min="4369" max="4590" width="9.140625" style="337" customWidth="1"/>
    <col min="4591" max="4591" width="9.140625" style="337"/>
    <col min="4592" max="4592" width="6.5703125" style="337" customWidth="1"/>
    <col min="4593" max="4593" width="79.5703125" style="337" customWidth="1"/>
    <col min="4594" max="4594" width="23.5703125" style="337" customWidth="1"/>
    <col min="4595" max="4595" width="27.85546875" style="337" customWidth="1"/>
    <col min="4596" max="4596" width="22.28515625" style="337" customWidth="1"/>
    <col min="4597" max="4597" width="23.5703125" style="337" customWidth="1"/>
    <col min="4598" max="4598" width="39" style="337" customWidth="1"/>
    <col min="4599" max="4599" width="36.42578125" style="337" customWidth="1"/>
    <col min="4600" max="4600" width="8" style="337" customWidth="1"/>
    <col min="4601" max="4601" width="15.5703125" style="337" customWidth="1"/>
    <col min="4602" max="4602" width="17.28515625" style="337" customWidth="1"/>
    <col min="4603" max="4603" width="18.85546875" style="337" customWidth="1"/>
    <col min="4604" max="4604" width="81" style="337" customWidth="1"/>
    <col min="4605" max="4605" width="14.85546875" style="337" customWidth="1"/>
    <col min="4606" max="4606" width="15.7109375" style="337" customWidth="1"/>
    <col min="4607" max="4607" width="17.5703125" style="337" customWidth="1"/>
    <col min="4608" max="4608" width="18.42578125" style="337" customWidth="1"/>
    <col min="4609" max="4609" width="16.5703125" style="337" customWidth="1"/>
    <col min="4610" max="4610" width="17.7109375" style="337" customWidth="1"/>
    <col min="4611" max="4611" width="17.85546875" style="337" customWidth="1"/>
    <col min="4612" max="4612" width="18.42578125" style="337" customWidth="1"/>
    <col min="4613" max="4613" width="15.42578125" style="337" customWidth="1"/>
    <col min="4614" max="4614" width="14.5703125" style="337" customWidth="1"/>
    <col min="4615" max="4615" width="15" style="337" customWidth="1"/>
    <col min="4616" max="4616" width="6.7109375" style="337" customWidth="1"/>
    <col min="4617" max="4617" width="14.28515625" style="337" customWidth="1"/>
    <col min="4618" max="4618" width="17.5703125" style="337" customWidth="1"/>
    <col min="4619" max="4619" width="27.7109375" style="337" customWidth="1"/>
    <col min="4620" max="4622" width="9.140625" style="337" customWidth="1"/>
    <col min="4623" max="4623" width="14.85546875" style="337" customWidth="1"/>
    <col min="4624" max="4624" width="13.85546875" style="337" customWidth="1"/>
    <col min="4625" max="4846" width="9.140625" style="337" customWidth="1"/>
    <col min="4847" max="4847" width="9.140625" style="337"/>
    <col min="4848" max="4848" width="6.5703125" style="337" customWidth="1"/>
    <col min="4849" max="4849" width="79.5703125" style="337" customWidth="1"/>
    <col min="4850" max="4850" width="23.5703125" style="337" customWidth="1"/>
    <col min="4851" max="4851" width="27.85546875" style="337" customWidth="1"/>
    <col min="4852" max="4852" width="22.28515625" style="337" customWidth="1"/>
    <col min="4853" max="4853" width="23.5703125" style="337" customWidth="1"/>
    <col min="4854" max="4854" width="39" style="337" customWidth="1"/>
    <col min="4855" max="4855" width="36.42578125" style="337" customWidth="1"/>
    <col min="4856" max="4856" width="8" style="337" customWidth="1"/>
    <col min="4857" max="4857" width="15.5703125" style="337" customWidth="1"/>
    <col min="4858" max="4858" width="17.28515625" style="337" customWidth="1"/>
    <col min="4859" max="4859" width="18.85546875" style="337" customWidth="1"/>
    <col min="4860" max="4860" width="81" style="337" customWidth="1"/>
    <col min="4861" max="4861" width="14.85546875" style="337" customWidth="1"/>
    <col min="4862" max="4862" width="15.7109375" style="337" customWidth="1"/>
    <col min="4863" max="4863" width="17.5703125" style="337" customWidth="1"/>
    <col min="4864" max="4864" width="18.42578125" style="337" customWidth="1"/>
    <col min="4865" max="4865" width="16.5703125" style="337" customWidth="1"/>
    <col min="4866" max="4866" width="17.7109375" style="337" customWidth="1"/>
    <col min="4867" max="4867" width="17.85546875" style="337" customWidth="1"/>
    <col min="4868" max="4868" width="18.42578125" style="337" customWidth="1"/>
    <col min="4869" max="4869" width="15.42578125" style="337" customWidth="1"/>
    <col min="4870" max="4870" width="14.5703125" style="337" customWidth="1"/>
    <col min="4871" max="4871" width="15" style="337" customWidth="1"/>
    <col min="4872" max="4872" width="6.7109375" style="337" customWidth="1"/>
    <col min="4873" max="4873" width="14.28515625" style="337" customWidth="1"/>
    <col min="4874" max="4874" width="17.5703125" style="337" customWidth="1"/>
    <col min="4875" max="4875" width="27.7109375" style="337" customWidth="1"/>
    <col min="4876" max="4878" width="9.140625" style="337" customWidth="1"/>
    <col min="4879" max="4879" width="14.85546875" style="337" customWidth="1"/>
    <col min="4880" max="4880" width="13.85546875" style="337" customWidth="1"/>
    <col min="4881" max="5102" width="9.140625" style="337" customWidth="1"/>
    <col min="5103" max="5103" width="9.140625" style="337"/>
    <col min="5104" max="5104" width="6.5703125" style="337" customWidth="1"/>
    <col min="5105" max="5105" width="79.5703125" style="337" customWidth="1"/>
    <col min="5106" max="5106" width="23.5703125" style="337" customWidth="1"/>
    <col min="5107" max="5107" width="27.85546875" style="337" customWidth="1"/>
    <col min="5108" max="5108" width="22.28515625" style="337" customWidth="1"/>
    <col min="5109" max="5109" width="23.5703125" style="337" customWidth="1"/>
    <col min="5110" max="5110" width="39" style="337" customWidth="1"/>
    <col min="5111" max="5111" width="36.42578125" style="337" customWidth="1"/>
    <col min="5112" max="5112" width="8" style="337" customWidth="1"/>
    <col min="5113" max="5113" width="15.5703125" style="337" customWidth="1"/>
    <col min="5114" max="5114" width="17.28515625" style="337" customWidth="1"/>
    <col min="5115" max="5115" width="18.85546875" style="337" customWidth="1"/>
    <col min="5116" max="5116" width="81" style="337" customWidth="1"/>
    <col min="5117" max="5117" width="14.85546875" style="337" customWidth="1"/>
    <col min="5118" max="5118" width="15.7109375" style="337" customWidth="1"/>
    <col min="5119" max="5119" width="17.5703125" style="337" customWidth="1"/>
    <col min="5120" max="5120" width="18.42578125" style="337" customWidth="1"/>
    <col min="5121" max="5121" width="16.5703125" style="337" customWidth="1"/>
    <col min="5122" max="5122" width="17.7109375" style="337" customWidth="1"/>
    <col min="5123" max="5123" width="17.85546875" style="337" customWidth="1"/>
    <col min="5124" max="5124" width="18.42578125" style="337" customWidth="1"/>
    <col min="5125" max="5125" width="15.42578125" style="337" customWidth="1"/>
    <col min="5126" max="5126" width="14.5703125" style="337" customWidth="1"/>
    <col min="5127" max="5127" width="15" style="337" customWidth="1"/>
    <col min="5128" max="5128" width="6.7109375" style="337" customWidth="1"/>
    <col min="5129" max="5129" width="14.28515625" style="337" customWidth="1"/>
    <col min="5130" max="5130" width="17.5703125" style="337" customWidth="1"/>
    <col min="5131" max="5131" width="27.7109375" style="337" customWidth="1"/>
    <col min="5132" max="5134" width="9.140625" style="337" customWidth="1"/>
    <col min="5135" max="5135" width="14.85546875" style="337" customWidth="1"/>
    <col min="5136" max="5136" width="13.85546875" style="337" customWidth="1"/>
    <col min="5137" max="5358" width="9.140625" style="337" customWidth="1"/>
    <col min="5359" max="5359" width="9.140625" style="337"/>
    <col min="5360" max="5360" width="6.5703125" style="337" customWidth="1"/>
    <col min="5361" max="5361" width="79.5703125" style="337" customWidth="1"/>
    <col min="5362" max="5362" width="23.5703125" style="337" customWidth="1"/>
    <col min="5363" max="5363" width="27.85546875" style="337" customWidth="1"/>
    <col min="5364" max="5364" width="22.28515625" style="337" customWidth="1"/>
    <col min="5365" max="5365" width="23.5703125" style="337" customWidth="1"/>
    <col min="5366" max="5366" width="39" style="337" customWidth="1"/>
    <col min="5367" max="5367" width="36.42578125" style="337" customWidth="1"/>
    <col min="5368" max="5368" width="8" style="337" customWidth="1"/>
    <col min="5369" max="5369" width="15.5703125" style="337" customWidth="1"/>
    <col min="5370" max="5370" width="17.28515625" style="337" customWidth="1"/>
    <col min="5371" max="5371" width="18.85546875" style="337" customWidth="1"/>
    <col min="5372" max="5372" width="81" style="337" customWidth="1"/>
    <col min="5373" max="5373" width="14.85546875" style="337" customWidth="1"/>
    <col min="5374" max="5374" width="15.7109375" style="337" customWidth="1"/>
    <col min="5375" max="5375" width="17.5703125" style="337" customWidth="1"/>
    <col min="5376" max="5376" width="18.42578125" style="337" customWidth="1"/>
    <col min="5377" max="5377" width="16.5703125" style="337" customWidth="1"/>
    <col min="5378" max="5378" width="17.7109375" style="337" customWidth="1"/>
    <col min="5379" max="5379" width="17.85546875" style="337" customWidth="1"/>
    <col min="5380" max="5380" width="18.42578125" style="337" customWidth="1"/>
    <col min="5381" max="5381" width="15.42578125" style="337" customWidth="1"/>
    <col min="5382" max="5382" width="14.5703125" style="337" customWidth="1"/>
    <col min="5383" max="5383" width="15" style="337" customWidth="1"/>
    <col min="5384" max="5384" width="6.7109375" style="337" customWidth="1"/>
    <col min="5385" max="5385" width="14.28515625" style="337" customWidth="1"/>
    <col min="5386" max="5386" width="17.5703125" style="337" customWidth="1"/>
    <col min="5387" max="5387" width="27.7109375" style="337" customWidth="1"/>
    <col min="5388" max="5390" width="9.140625" style="337" customWidth="1"/>
    <col min="5391" max="5391" width="14.85546875" style="337" customWidth="1"/>
    <col min="5392" max="5392" width="13.85546875" style="337" customWidth="1"/>
    <col min="5393" max="5614" width="9.140625" style="337" customWidth="1"/>
    <col min="5615" max="5615" width="9.140625" style="337"/>
    <col min="5616" max="5616" width="6.5703125" style="337" customWidth="1"/>
    <col min="5617" max="5617" width="79.5703125" style="337" customWidth="1"/>
    <col min="5618" max="5618" width="23.5703125" style="337" customWidth="1"/>
    <col min="5619" max="5619" width="27.85546875" style="337" customWidth="1"/>
    <col min="5620" max="5620" width="22.28515625" style="337" customWidth="1"/>
    <col min="5621" max="5621" width="23.5703125" style="337" customWidth="1"/>
    <col min="5622" max="5622" width="39" style="337" customWidth="1"/>
    <col min="5623" max="5623" width="36.42578125" style="337" customWidth="1"/>
    <col min="5624" max="5624" width="8" style="337" customWidth="1"/>
    <col min="5625" max="5625" width="15.5703125" style="337" customWidth="1"/>
    <col min="5626" max="5626" width="17.28515625" style="337" customWidth="1"/>
    <col min="5627" max="5627" width="18.85546875" style="337" customWidth="1"/>
    <col min="5628" max="5628" width="81" style="337" customWidth="1"/>
    <col min="5629" max="5629" width="14.85546875" style="337" customWidth="1"/>
    <col min="5630" max="5630" width="15.7109375" style="337" customWidth="1"/>
    <col min="5631" max="5631" width="17.5703125" style="337" customWidth="1"/>
    <col min="5632" max="5632" width="18.42578125" style="337" customWidth="1"/>
    <col min="5633" max="5633" width="16.5703125" style="337" customWidth="1"/>
    <col min="5634" max="5634" width="17.7109375" style="337" customWidth="1"/>
    <col min="5635" max="5635" width="17.85546875" style="337" customWidth="1"/>
    <col min="5636" max="5636" width="18.42578125" style="337" customWidth="1"/>
    <col min="5637" max="5637" width="15.42578125" style="337" customWidth="1"/>
    <col min="5638" max="5638" width="14.5703125" style="337" customWidth="1"/>
    <col min="5639" max="5639" width="15" style="337" customWidth="1"/>
    <col min="5640" max="5640" width="6.7109375" style="337" customWidth="1"/>
    <col min="5641" max="5641" width="14.28515625" style="337" customWidth="1"/>
    <col min="5642" max="5642" width="17.5703125" style="337" customWidth="1"/>
    <col min="5643" max="5643" width="27.7109375" style="337" customWidth="1"/>
    <col min="5644" max="5646" width="9.140625" style="337" customWidth="1"/>
    <col min="5647" max="5647" width="14.85546875" style="337" customWidth="1"/>
    <col min="5648" max="5648" width="13.85546875" style="337" customWidth="1"/>
    <col min="5649" max="5870" width="9.140625" style="337" customWidth="1"/>
    <col min="5871" max="5871" width="9.140625" style="337"/>
    <col min="5872" max="5872" width="6.5703125" style="337" customWidth="1"/>
    <col min="5873" max="5873" width="79.5703125" style="337" customWidth="1"/>
    <col min="5874" max="5874" width="23.5703125" style="337" customWidth="1"/>
    <col min="5875" max="5875" width="27.85546875" style="337" customWidth="1"/>
    <col min="5876" max="5876" width="22.28515625" style="337" customWidth="1"/>
    <col min="5877" max="5877" width="23.5703125" style="337" customWidth="1"/>
    <col min="5878" max="5878" width="39" style="337" customWidth="1"/>
    <col min="5879" max="5879" width="36.42578125" style="337" customWidth="1"/>
    <col min="5880" max="5880" width="8" style="337" customWidth="1"/>
    <col min="5881" max="5881" width="15.5703125" style="337" customWidth="1"/>
    <col min="5882" max="5882" width="17.28515625" style="337" customWidth="1"/>
    <col min="5883" max="5883" width="18.85546875" style="337" customWidth="1"/>
    <col min="5884" max="5884" width="81" style="337" customWidth="1"/>
    <col min="5885" max="5885" width="14.85546875" style="337" customWidth="1"/>
    <col min="5886" max="5886" width="15.7109375" style="337" customWidth="1"/>
    <col min="5887" max="5887" width="17.5703125" style="337" customWidth="1"/>
    <col min="5888" max="5888" width="18.42578125" style="337" customWidth="1"/>
    <col min="5889" max="5889" width="16.5703125" style="337" customWidth="1"/>
    <col min="5890" max="5890" width="17.7109375" style="337" customWidth="1"/>
    <col min="5891" max="5891" width="17.85546875" style="337" customWidth="1"/>
    <col min="5892" max="5892" width="18.42578125" style="337" customWidth="1"/>
    <col min="5893" max="5893" width="15.42578125" style="337" customWidth="1"/>
    <col min="5894" max="5894" width="14.5703125" style="337" customWidth="1"/>
    <col min="5895" max="5895" width="15" style="337" customWidth="1"/>
    <col min="5896" max="5896" width="6.7109375" style="337" customWidth="1"/>
    <col min="5897" max="5897" width="14.28515625" style="337" customWidth="1"/>
    <col min="5898" max="5898" width="17.5703125" style="337" customWidth="1"/>
    <col min="5899" max="5899" width="27.7109375" style="337" customWidth="1"/>
    <col min="5900" max="5902" width="9.140625" style="337" customWidth="1"/>
    <col min="5903" max="5903" width="14.85546875" style="337" customWidth="1"/>
    <col min="5904" max="5904" width="13.85546875" style="337" customWidth="1"/>
    <col min="5905" max="6126" width="9.140625" style="337" customWidth="1"/>
    <col min="6127" max="6127" width="9.140625" style="337"/>
    <col min="6128" max="6128" width="6.5703125" style="337" customWidth="1"/>
    <col min="6129" max="6129" width="79.5703125" style="337" customWidth="1"/>
    <col min="6130" max="6130" width="23.5703125" style="337" customWidth="1"/>
    <col min="6131" max="6131" width="27.85546875" style="337" customWidth="1"/>
    <col min="6132" max="6132" width="22.28515625" style="337" customWidth="1"/>
    <col min="6133" max="6133" width="23.5703125" style="337" customWidth="1"/>
    <col min="6134" max="6134" width="39" style="337" customWidth="1"/>
    <col min="6135" max="6135" width="36.42578125" style="337" customWidth="1"/>
    <col min="6136" max="6136" width="8" style="337" customWidth="1"/>
    <col min="6137" max="6137" width="15.5703125" style="337" customWidth="1"/>
    <col min="6138" max="6138" width="17.28515625" style="337" customWidth="1"/>
    <col min="6139" max="6139" width="18.85546875" style="337" customWidth="1"/>
    <col min="6140" max="6140" width="81" style="337" customWidth="1"/>
    <col min="6141" max="6141" width="14.85546875" style="337" customWidth="1"/>
    <col min="6142" max="6142" width="15.7109375" style="337" customWidth="1"/>
    <col min="6143" max="6143" width="17.5703125" style="337" customWidth="1"/>
    <col min="6144" max="6144" width="18.42578125" style="337" customWidth="1"/>
    <col min="6145" max="6145" width="16.5703125" style="337" customWidth="1"/>
    <col min="6146" max="6146" width="17.7109375" style="337" customWidth="1"/>
    <col min="6147" max="6147" width="17.85546875" style="337" customWidth="1"/>
    <col min="6148" max="6148" width="18.42578125" style="337" customWidth="1"/>
    <col min="6149" max="6149" width="15.42578125" style="337" customWidth="1"/>
    <col min="6150" max="6150" width="14.5703125" style="337" customWidth="1"/>
    <col min="6151" max="6151" width="15" style="337" customWidth="1"/>
    <col min="6152" max="6152" width="6.7109375" style="337" customWidth="1"/>
    <col min="6153" max="6153" width="14.28515625" style="337" customWidth="1"/>
    <col min="6154" max="6154" width="17.5703125" style="337" customWidth="1"/>
    <col min="6155" max="6155" width="27.7109375" style="337" customWidth="1"/>
    <col min="6156" max="6158" width="9.140625" style="337" customWidth="1"/>
    <col min="6159" max="6159" width="14.85546875" style="337" customWidth="1"/>
    <col min="6160" max="6160" width="13.85546875" style="337" customWidth="1"/>
    <col min="6161" max="6382" width="9.140625" style="337" customWidth="1"/>
    <col min="6383" max="6383" width="9.140625" style="337"/>
    <col min="6384" max="6384" width="6.5703125" style="337" customWidth="1"/>
    <col min="6385" max="6385" width="79.5703125" style="337" customWidth="1"/>
    <col min="6386" max="6386" width="23.5703125" style="337" customWidth="1"/>
    <col min="6387" max="6387" width="27.85546875" style="337" customWidth="1"/>
    <col min="6388" max="6388" width="22.28515625" style="337" customWidth="1"/>
    <col min="6389" max="6389" width="23.5703125" style="337" customWidth="1"/>
    <col min="6390" max="6390" width="39" style="337" customWidth="1"/>
    <col min="6391" max="6391" width="36.42578125" style="337" customWidth="1"/>
    <col min="6392" max="6392" width="8" style="337" customWidth="1"/>
    <col min="6393" max="6393" width="15.5703125" style="337" customWidth="1"/>
    <col min="6394" max="6394" width="17.28515625" style="337" customWidth="1"/>
    <col min="6395" max="6395" width="18.85546875" style="337" customWidth="1"/>
    <col min="6396" max="6396" width="81" style="337" customWidth="1"/>
    <col min="6397" max="6397" width="14.85546875" style="337" customWidth="1"/>
    <col min="6398" max="6398" width="15.7109375" style="337" customWidth="1"/>
    <col min="6399" max="6399" width="17.5703125" style="337" customWidth="1"/>
    <col min="6400" max="6400" width="18.42578125" style="337" customWidth="1"/>
    <col min="6401" max="6401" width="16.5703125" style="337" customWidth="1"/>
    <col min="6402" max="6402" width="17.7109375" style="337" customWidth="1"/>
    <col min="6403" max="6403" width="17.85546875" style="337" customWidth="1"/>
    <col min="6404" max="6404" width="18.42578125" style="337" customWidth="1"/>
    <col min="6405" max="6405" width="15.42578125" style="337" customWidth="1"/>
    <col min="6406" max="6406" width="14.5703125" style="337" customWidth="1"/>
    <col min="6407" max="6407" width="15" style="337" customWidth="1"/>
    <col min="6408" max="6408" width="6.7109375" style="337" customWidth="1"/>
    <col min="6409" max="6409" width="14.28515625" style="337" customWidth="1"/>
    <col min="6410" max="6410" width="17.5703125" style="337" customWidth="1"/>
    <col min="6411" max="6411" width="27.7109375" style="337" customWidth="1"/>
    <col min="6412" max="6414" width="9.140625" style="337" customWidth="1"/>
    <col min="6415" max="6415" width="14.85546875" style="337" customWidth="1"/>
    <col min="6416" max="6416" width="13.85546875" style="337" customWidth="1"/>
    <col min="6417" max="6638" width="9.140625" style="337" customWidth="1"/>
    <col min="6639" max="6639" width="9.140625" style="337"/>
    <col min="6640" max="6640" width="6.5703125" style="337" customWidth="1"/>
    <col min="6641" max="6641" width="79.5703125" style="337" customWidth="1"/>
    <col min="6642" max="6642" width="23.5703125" style="337" customWidth="1"/>
    <col min="6643" max="6643" width="27.85546875" style="337" customWidth="1"/>
    <col min="6644" max="6644" width="22.28515625" style="337" customWidth="1"/>
    <col min="6645" max="6645" width="23.5703125" style="337" customWidth="1"/>
    <col min="6646" max="6646" width="39" style="337" customWidth="1"/>
    <col min="6647" max="6647" width="36.42578125" style="337" customWidth="1"/>
    <col min="6648" max="6648" width="8" style="337" customWidth="1"/>
    <col min="6649" max="6649" width="15.5703125" style="337" customWidth="1"/>
    <col min="6650" max="6650" width="17.28515625" style="337" customWidth="1"/>
    <col min="6651" max="6651" width="18.85546875" style="337" customWidth="1"/>
    <col min="6652" max="6652" width="81" style="337" customWidth="1"/>
    <col min="6653" max="6653" width="14.85546875" style="337" customWidth="1"/>
    <col min="6654" max="6654" width="15.7109375" style="337" customWidth="1"/>
    <col min="6655" max="6655" width="17.5703125" style="337" customWidth="1"/>
    <col min="6656" max="6656" width="18.42578125" style="337" customWidth="1"/>
    <col min="6657" max="6657" width="16.5703125" style="337" customWidth="1"/>
    <col min="6658" max="6658" width="17.7109375" style="337" customWidth="1"/>
    <col min="6659" max="6659" width="17.85546875" style="337" customWidth="1"/>
    <col min="6660" max="6660" width="18.42578125" style="337" customWidth="1"/>
    <col min="6661" max="6661" width="15.42578125" style="337" customWidth="1"/>
    <col min="6662" max="6662" width="14.5703125" style="337" customWidth="1"/>
    <col min="6663" max="6663" width="15" style="337" customWidth="1"/>
    <col min="6664" max="6664" width="6.7109375" style="337" customWidth="1"/>
    <col min="6665" max="6665" width="14.28515625" style="337" customWidth="1"/>
    <col min="6666" max="6666" width="17.5703125" style="337" customWidth="1"/>
    <col min="6667" max="6667" width="27.7109375" style="337" customWidth="1"/>
    <col min="6668" max="6670" width="9.140625" style="337" customWidth="1"/>
    <col min="6671" max="6671" width="14.85546875" style="337" customWidth="1"/>
    <col min="6672" max="6672" width="13.85546875" style="337" customWidth="1"/>
    <col min="6673" max="6894" width="9.140625" style="337" customWidth="1"/>
    <col min="6895" max="6895" width="9.140625" style="337"/>
    <col min="6896" max="6896" width="6.5703125" style="337" customWidth="1"/>
    <col min="6897" max="6897" width="79.5703125" style="337" customWidth="1"/>
    <col min="6898" max="6898" width="23.5703125" style="337" customWidth="1"/>
    <col min="6899" max="6899" width="27.85546875" style="337" customWidth="1"/>
    <col min="6900" max="6900" width="22.28515625" style="337" customWidth="1"/>
    <col min="6901" max="6901" width="23.5703125" style="337" customWidth="1"/>
    <col min="6902" max="6902" width="39" style="337" customWidth="1"/>
    <col min="6903" max="6903" width="36.42578125" style="337" customWidth="1"/>
    <col min="6904" max="6904" width="8" style="337" customWidth="1"/>
    <col min="6905" max="6905" width="15.5703125" style="337" customWidth="1"/>
    <col min="6906" max="6906" width="17.28515625" style="337" customWidth="1"/>
    <col min="6907" max="6907" width="18.85546875" style="337" customWidth="1"/>
    <col min="6908" max="6908" width="81" style="337" customWidth="1"/>
    <col min="6909" max="6909" width="14.85546875" style="337" customWidth="1"/>
    <col min="6910" max="6910" width="15.7109375" style="337" customWidth="1"/>
    <col min="6911" max="6911" width="17.5703125" style="337" customWidth="1"/>
    <col min="6912" max="6912" width="18.42578125" style="337" customWidth="1"/>
    <col min="6913" max="6913" width="16.5703125" style="337" customWidth="1"/>
    <col min="6914" max="6914" width="17.7109375" style="337" customWidth="1"/>
    <col min="6915" max="6915" width="17.85546875" style="337" customWidth="1"/>
    <col min="6916" max="6916" width="18.42578125" style="337" customWidth="1"/>
    <col min="6917" max="6917" width="15.42578125" style="337" customWidth="1"/>
    <col min="6918" max="6918" width="14.5703125" style="337" customWidth="1"/>
    <col min="6919" max="6919" width="15" style="337" customWidth="1"/>
    <col min="6920" max="6920" width="6.7109375" style="337" customWidth="1"/>
    <col min="6921" max="6921" width="14.28515625" style="337" customWidth="1"/>
    <col min="6922" max="6922" width="17.5703125" style="337" customWidth="1"/>
    <col min="6923" max="6923" width="27.7109375" style="337" customWidth="1"/>
    <col min="6924" max="6926" width="9.140625" style="337" customWidth="1"/>
    <col min="6927" max="6927" width="14.85546875" style="337" customWidth="1"/>
    <col min="6928" max="6928" width="13.85546875" style="337" customWidth="1"/>
    <col min="6929" max="7150" width="9.140625" style="337" customWidth="1"/>
    <col min="7151" max="7151" width="9.140625" style="337"/>
    <col min="7152" max="7152" width="6.5703125" style="337" customWidth="1"/>
    <col min="7153" max="7153" width="79.5703125" style="337" customWidth="1"/>
    <col min="7154" max="7154" width="23.5703125" style="337" customWidth="1"/>
    <col min="7155" max="7155" width="27.85546875" style="337" customWidth="1"/>
    <col min="7156" max="7156" width="22.28515625" style="337" customWidth="1"/>
    <col min="7157" max="7157" width="23.5703125" style="337" customWidth="1"/>
    <col min="7158" max="7158" width="39" style="337" customWidth="1"/>
    <col min="7159" max="7159" width="36.42578125" style="337" customWidth="1"/>
    <col min="7160" max="7160" width="8" style="337" customWidth="1"/>
    <col min="7161" max="7161" width="15.5703125" style="337" customWidth="1"/>
    <col min="7162" max="7162" width="17.28515625" style="337" customWidth="1"/>
    <col min="7163" max="7163" width="18.85546875" style="337" customWidth="1"/>
    <col min="7164" max="7164" width="81" style="337" customWidth="1"/>
    <col min="7165" max="7165" width="14.85546875" style="337" customWidth="1"/>
    <col min="7166" max="7166" width="15.7109375" style="337" customWidth="1"/>
    <col min="7167" max="7167" width="17.5703125" style="337" customWidth="1"/>
    <col min="7168" max="7168" width="18.42578125" style="337" customWidth="1"/>
    <col min="7169" max="7169" width="16.5703125" style="337" customWidth="1"/>
    <col min="7170" max="7170" width="17.7109375" style="337" customWidth="1"/>
    <col min="7171" max="7171" width="17.85546875" style="337" customWidth="1"/>
    <col min="7172" max="7172" width="18.42578125" style="337" customWidth="1"/>
    <col min="7173" max="7173" width="15.42578125" style="337" customWidth="1"/>
    <col min="7174" max="7174" width="14.5703125" style="337" customWidth="1"/>
    <col min="7175" max="7175" width="15" style="337" customWidth="1"/>
    <col min="7176" max="7176" width="6.7109375" style="337" customWidth="1"/>
    <col min="7177" max="7177" width="14.28515625" style="337" customWidth="1"/>
    <col min="7178" max="7178" width="17.5703125" style="337" customWidth="1"/>
    <col min="7179" max="7179" width="27.7109375" style="337" customWidth="1"/>
    <col min="7180" max="7182" width="9.140625" style="337" customWidth="1"/>
    <col min="7183" max="7183" width="14.85546875" style="337" customWidth="1"/>
    <col min="7184" max="7184" width="13.85546875" style="337" customWidth="1"/>
    <col min="7185" max="7406" width="9.140625" style="337" customWidth="1"/>
    <col min="7407" max="7407" width="9.140625" style="337"/>
    <col min="7408" max="7408" width="6.5703125" style="337" customWidth="1"/>
    <col min="7409" max="7409" width="79.5703125" style="337" customWidth="1"/>
    <col min="7410" max="7410" width="23.5703125" style="337" customWidth="1"/>
    <col min="7411" max="7411" width="27.85546875" style="337" customWidth="1"/>
    <col min="7412" max="7412" width="22.28515625" style="337" customWidth="1"/>
    <col min="7413" max="7413" width="23.5703125" style="337" customWidth="1"/>
    <col min="7414" max="7414" width="39" style="337" customWidth="1"/>
    <col min="7415" max="7415" width="36.42578125" style="337" customWidth="1"/>
    <col min="7416" max="7416" width="8" style="337" customWidth="1"/>
    <col min="7417" max="7417" width="15.5703125" style="337" customWidth="1"/>
    <col min="7418" max="7418" width="17.28515625" style="337" customWidth="1"/>
    <col min="7419" max="7419" width="18.85546875" style="337" customWidth="1"/>
    <col min="7420" max="7420" width="81" style="337" customWidth="1"/>
    <col min="7421" max="7421" width="14.85546875" style="337" customWidth="1"/>
    <col min="7422" max="7422" width="15.7109375" style="337" customWidth="1"/>
    <col min="7423" max="7423" width="17.5703125" style="337" customWidth="1"/>
    <col min="7424" max="7424" width="18.42578125" style="337" customWidth="1"/>
    <col min="7425" max="7425" width="16.5703125" style="337" customWidth="1"/>
    <col min="7426" max="7426" width="17.7109375" style="337" customWidth="1"/>
    <col min="7427" max="7427" width="17.85546875" style="337" customWidth="1"/>
    <col min="7428" max="7428" width="18.42578125" style="337" customWidth="1"/>
    <col min="7429" max="7429" width="15.42578125" style="337" customWidth="1"/>
    <col min="7430" max="7430" width="14.5703125" style="337" customWidth="1"/>
    <col min="7431" max="7431" width="15" style="337" customWidth="1"/>
    <col min="7432" max="7432" width="6.7109375" style="337" customWidth="1"/>
    <col min="7433" max="7433" width="14.28515625" style="337" customWidth="1"/>
    <col min="7434" max="7434" width="17.5703125" style="337" customWidth="1"/>
    <col min="7435" max="7435" width="27.7109375" style="337" customWidth="1"/>
    <col min="7436" max="7438" width="9.140625" style="337" customWidth="1"/>
    <col min="7439" max="7439" width="14.85546875" style="337" customWidth="1"/>
    <col min="7440" max="7440" width="13.85546875" style="337" customWidth="1"/>
    <col min="7441" max="7662" width="9.140625" style="337" customWidth="1"/>
    <col min="7663" max="7663" width="9.140625" style="337"/>
    <col min="7664" max="7664" width="6.5703125" style="337" customWidth="1"/>
    <col min="7665" max="7665" width="79.5703125" style="337" customWidth="1"/>
    <col min="7666" max="7666" width="23.5703125" style="337" customWidth="1"/>
    <col min="7667" max="7667" width="27.85546875" style="337" customWidth="1"/>
    <col min="7668" max="7668" width="22.28515625" style="337" customWidth="1"/>
    <col min="7669" max="7669" width="23.5703125" style="337" customWidth="1"/>
    <col min="7670" max="7670" width="39" style="337" customWidth="1"/>
    <col min="7671" max="7671" width="36.42578125" style="337" customWidth="1"/>
    <col min="7672" max="7672" width="8" style="337" customWidth="1"/>
    <col min="7673" max="7673" width="15.5703125" style="337" customWidth="1"/>
    <col min="7674" max="7674" width="17.28515625" style="337" customWidth="1"/>
    <col min="7675" max="7675" width="18.85546875" style="337" customWidth="1"/>
    <col min="7676" max="7676" width="81" style="337" customWidth="1"/>
    <col min="7677" max="7677" width="14.85546875" style="337" customWidth="1"/>
    <col min="7678" max="7678" width="15.7109375" style="337" customWidth="1"/>
    <col min="7679" max="7679" width="17.5703125" style="337" customWidth="1"/>
    <col min="7680" max="7680" width="18.42578125" style="337" customWidth="1"/>
    <col min="7681" max="7681" width="16.5703125" style="337" customWidth="1"/>
    <col min="7682" max="7682" width="17.7109375" style="337" customWidth="1"/>
    <col min="7683" max="7683" width="17.85546875" style="337" customWidth="1"/>
    <col min="7684" max="7684" width="18.42578125" style="337" customWidth="1"/>
    <col min="7685" max="7685" width="15.42578125" style="337" customWidth="1"/>
    <col min="7686" max="7686" width="14.5703125" style="337" customWidth="1"/>
    <col min="7687" max="7687" width="15" style="337" customWidth="1"/>
    <col min="7688" max="7688" width="6.7109375" style="337" customWidth="1"/>
    <col min="7689" max="7689" width="14.28515625" style="337" customWidth="1"/>
    <col min="7690" max="7690" width="17.5703125" style="337" customWidth="1"/>
    <col min="7691" max="7691" width="27.7109375" style="337" customWidth="1"/>
    <col min="7692" max="7694" width="9.140625" style="337" customWidth="1"/>
    <col min="7695" max="7695" width="14.85546875" style="337" customWidth="1"/>
    <col min="7696" max="7696" width="13.85546875" style="337" customWidth="1"/>
    <col min="7697" max="7918" width="9.140625" style="337" customWidth="1"/>
    <col min="7919" max="7919" width="9.140625" style="337"/>
    <col min="7920" max="7920" width="6.5703125" style="337" customWidth="1"/>
    <col min="7921" max="7921" width="79.5703125" style="337" customWidth="1"/>
    <col min="7922" max="7922" width="23.5703125" style="337" customWidth="1"/>
    <col min="7923" max="7923" width="27.85546875" style="337" customWidth="1"/>
    <col min="7924" max="7924" width="22.28515625" style="337" customWidth="1"/>
    <col min="7925" max="7925" width="23.5703125" style="337" customWidth="1"/>
    <col min="7926" max="7926" width="39" style="337" customWidth="1"/>
    <col min="7927" max="7927" width="36.42578125" style="337" customWidth="1"/>
    <col min="7928" max="7928" width="8" style="337" customWidth="1"/>
    <col min="7929" max="7929" width="15.5703125" style="337" customWidth="1"/>
    <col min="7930" max="7930" width="17.28515625" style="337" customWidth="1"/>
    <col min="7931" max="7931" width="18.85546875" style="337" customWidth="1"/>
    <col min="7932" max="7932" width="81" style="337" customWidth="1"/>
    <col min="7933" max="7933" width="14.85546875" style="337" customWidth="1"/>
    <col min="7934" max="7934" width="15.7109375" style="337" customWidth="1"/>
    <col min="7935" max="7935" width="17.5703125" style="337" customWidth="1"/>
    <col min="7936" max="7936" width="18.42578125" style="337" customWidth="1"/>
    <col min="7937" max="7937" width="16.5703125" style="337" customWidth="1"/>
    <col min="7938" max="7938" width="17.7109375" style="337" customWidth="1"/>
    <col min="7939" max="7939" width="17.85546875" style="337" customWidth="1"/>
    <col min="7940" max="7940" width="18.42578125" style="337" customWidth="1"/>
    <col min="7941" max="7941" width="15.42578125" style="337" customWidth="1"/>
    <col min="7942" max="7942" width="14.5703125" style="337" customWidth="1"/>
    <col min="7943" max="7943" width="15" style="337" customWidth="1"/>
    <col min="7944" max="7944" width="6.7109375" style="337" customWidth="1"/>
    <col min="7945" max="7945" width="14.28515625" style="337" customWidth="1"/>
    <col min="7946" max="7946" width="17.5703125" style="337" customWidth="1"/>
    <col min="7947" max="7947" width="27.7109375" style="337" customWidth="1"/>
    <col min="7948" max="7950" width="9.140625" style="337" customWidth="1"/>
    <col min="7951" max="7951" width="14.85546875" style="337" customWidth="1"/>
    <col min="7952" max="7952" width="13.85546875" style="337" customWidth="1"/>
    <col min="7953" max="8174" width="9.140625" style="337" customWidth="1"/>
    <col min="8175" max="8175" width="9.140625" style="337"/>
    <col min="8176" max="8176" width="6.5703125" style="337" customWidth="1"/>
    <col min="8177" max="8177" width="79.5703125" style="337" customWidth="1"/>
    <col min="8178" max="8178" width="23.5703125" style="337" customWidth="1"/>
    <col min="8179" max="8179" width="27.85546875" style="337" customWidth="1"/>
    <col min="8180" max="8180" width="22.28515625" style="337" customWidth="1"/>
    <col min="8181" max="8181" width="23.5703125" style="337" customWidth="1"/>
    <col min="8182" max="8182" width="39" style="337" customWidth="1"/>
    <col min="8183" max="8183" width="36.42578125" style="337" customWidth="1"/>
    <col min="8184" max="8184" width="8" style="337" customWidth="1"/>
    <col min="8185" max="8185" width="15.5703125" style="337" customWidth="1"/>
    <col min="8186" max="8186" width="17.28515625" style="337" customWidth="1"/>
    <col min="8187" max="8187" width="18.85546875" style="337" customWidth="1"/>
    <col min="8188" max="8188" width="81" style="337" customWidth="1"/>
    <col min="8189" max="8189" width="14.85546875" style="337" customWidth="1"/>
    <col min="8190" max="8190" width="15.7109375" style="337" customWidth="1"/>
    <col min="8191" max="8191" width="17.5703125" style="337" customWidth="1"/>
    <col min="8192" max="8192" width="18.42578125" style="337" customWidth="1"/>
    <col min="8193" max="8193" width="16.5703125" style="337" customWidth="1"/>
    <col min="8194" max="8194" width="17.7109375" style="337" customWidth="1"/>
    <col min="8195" max="8195" width="17.85546875" style="337" customWidth="1"/>
    <col min="8196" max="8196" width="18.42578125" style="337" customWidth="1"/>
    <col min="8197" max="8197" width="15.42578125" style="337" customWidth="1"/>
    <col min="8198" max="8198" width="14.5703125" style="337" customWidth="1"/>
    <col min="8199" max="8199" width="15" style="337" customWidth="1"/>
    <col min="8200" max="8200" width="6.7109375" style="337" customWidth="1"/>
    <col min="8201" max="8201" width="14.28515625" style="337" customWidth="1"/>
    <col min="8202" max="8202" width="17.5703125" style="337" customWidth="1"/>
    <col min="8203" max="8203" width="27.7109375" style="337" customWidth="1"/>
    <col min="8204" max="8206" width="9.140625" style="337" customWidth="1"/>
    <col min="8207" max="8207" width="14.85546875" style="337" customWidth="1"/>
    <col min="8208" max="8208" width="13.85546875" style="337" customWidth="1"/>
    <col min="8209" max="8430" width="9.140625" style="337" customWidth="1"/>
    <col min="8431" max="8431" width="9.140625" style="337"/>
    <col min="8432" max="8432" width="6.5703125" style="337" customWidth="1"/>
    <col min="8433" max="8433" width="79.5703125" style="337" customWidth="1"/>
    <col min="8434" max="8434" width="23.5703125" style="337" customWidth="1"/>
    <col min="8435" max="8435" width="27.85546875" style="337" customWidth="1"/>
    <col min="8436" max="8436" width="22.28515625" style="337" customWidth="1"/>
    <col min="8437" max="8437" width="23.5703125" style="337" customWidth="1"/>
    <col min="8438" max="8438" width="39" style="337" customWidth="1"/>
    <col min="8439" max="8439" width="36.42578125" style="337" customWidth="1"/>
    <col min="8440" max="8440" width="8" style="337" customWidth="1"/>
    <col min="8441" max="8441" width="15.5703125" style="337" customWidth="1"/>
    <col min="8442" max="8442" width="17.28515625" style="337" customWidth="1"/>
    <col min="8443" max="8443" width="18.85546875" style="337" customWidth="1"/>
    <col min="8444" max="8444" width="81" style="337" customWidth="1"/>
    <col min="8445" max="8445" width="14.85546875" style="337" customWidth="1"/>
    <col min="8446" max="8446" width="15.7109375" style="337" customWidth="1"/>
    <col min="8447" max="8447" width="17.5703125" style="337" customWidth="1"/>
    <col min="8448" max="8448" width="18.42578125" style="337" customWidth="1"/>
    <col min="8449" max="8449" width="16.5703125" style="337" customWidth="1"/>
    <col min="8450" max="8450" width="17.7109375" style="337" customWidth="1"/>
    <col min="8451" max="8451" width="17.85546875" style="337" customWidth="1"/>
    <col min="8452" max="8452" width="18.42578125" style="337" customWidth="1"/>
    <col min="8453" max="8453" width="15.42578125" style="337" customWidth="1"/>
    <col min="8454" max="8454" width="14.5703125" style="337" customWidth="1"/>
    <col min="8455" max="8455" width="15" style="337" customWidth="1"/>
    <col min="8456" max="8456" width="6.7109375" style="337" customWidth="1"/>
    <col min="8457" max="8457" width="14.28515625" style="337" customWidth="1"/>
    <col min="8458" max="8458" width="17.5703125" style="337" customWidth="1"/>
    <col min="8459" max="8459" width="27.7109375" style="337" customWidth="1"/>
    <col min="8460" max="8462" width="9.140625" style="337" customWidth="1"/>
    <col min="8463" max="8463" width="14.85546875" style="337" customWidth="1"/>
    <col min="8464" max="8464" width="13.85546875" style="337" customWidth="1"/>
    <col min="8465" max="8686" width="9.140625" style="337" customWidth="1"/>
    <col min="8687" max="8687" width="9.140625" style="337"/>
    <col min="8688" max="8688" width="6.5703125" style="337" customWidth="1"/>
    <col min="8689" max="8689" width="79.5703125" style="337" customWidth="1"/>
    <col min="8690" max="8690" width="23.5703125" style="337" customWidth="1"/>
    <col min="8691" max="8691" width="27.85546875" style="337" customWidth="1"/>
    <col min="8692" max="8692" width="22.28515625" style="337" customWidth="1"/>
    <col min="8693" max="8693" width="23.5703125" style="337" customWidth="1"/>
    <col min="8694" max="8694" width="39" style="337" customWidth="1"/>
    <col min="8695" max="8695" width="36.42578125" style="337" customWidth="1"/>
    <col min="8696" max="8696" width="8" style="337" customWidth="1"/>
    <col min="8697" max="8697" width="15.5703125" style="337" customWidth="1"/>
    <col min="8698" max="8698" width="17.28515625" style="337" customWidth="1"/>
    <col min="8699" max="8699" width="18.85546875" style="337" customWidth="1"/>
    <col min="8700" max="8700" width="81" style="337" customWidth="1"/>
    <col min="8701" max="8701" width="14.85546875" style="337" customWidth="1"/>
    <col min="8702" max="8702" width="15.7109375" style="337" customWidth="1"/>
    <col min="8703" max="8703" width="17.5703125" style="337" customWidth="1"/>
    <col min="8704" max="8704" width="18.42578125" style="337" customWidth="1"/>
    <col min="8705" max="8705" width="16.5703125" style="337" customWidth="1"/>
    <col min="8706" max="8706" width="17.7109375" style="337" customWidth="1"/>
    <col min="8707" max="8707" width="17.85546875" style="337" customWidth="1"/>
    <col min="8708" max="8708" width="18.42578125" style="337" customWidth="1"/>
    <col min="8709" max="8709" width="15.42578125" style="337" customWidth="1"/>
    <col min="8710" max="8710" width="14.5703125" style="337" customWidth="1"/>
    <col min="8711" max="8711" width="15" style="337" customWidth="1"/>
    <col min="8712" max="8712" width="6.7109375" style="337" customWidth="1"/>
    <col min="8713" max="8713" width="14.28515625" style="337" customWidth="1"/>
    <col min="8714" max="8714" width="17.5703125" style="337" customWidth="1"/>
    <col min="8715" max="8715" width="27.7109375" style="337" customWidth="1"/>
    <col min="8716" max="8718" width="9.140625" style="337" customWidth="1"/>
    <col min="8719" max="8719" width="14.85546875" style="337" customWidth="1"/>
    <col min="8720" max="8720" width="13.85546875" style="337" customWidth="1"/>
    <col min="8721" max="8942" width="9.140625" style="337" customWidth="1"/>
    <col min="8943" max="8943" width="9.140625" style="337"/>
    <col min="8944" max="8944" width="6.5703125" style="337" customWidth="1"/>
    <col min="8945" max="8945" width="79.5703125" style="337" customWidth="1"/>
    <col min="8946" max="8946" width="23.5703125" style="337" customWidth="1"/>
    <col min="8947" max="8947" width="27.85546875" style="337" customWidth="1"/>
    <col min="8948" max="8948" width="22.28515625" style="337" customWidth="1"/>
    <col min="8949" max="8949" width="23.5703125" style="337" customWidth="1"/>
    <col min="8950" max="8950" width="39" style="337" customWidth="1"/>
    <col min="8951" max="8951" width="36.42578125" style="337" customWidth="1"/>
    <col min="8952" max="8952" width="8" style="337" customWidth="1"/>
    <col min="8953" max="8953" width="15.5703125" style="337" customWidth="1"/>
    <col min="8954" max="8954" width="17.28515625" style="337" customWidth="1"/>
    <col min="8955" max="8955" width="18.85546875" style="337" customWidth="1"/>
    <col min="8956" max="8956" width="81" style="337" customWidth="1"/>
    <col min="8957" max="8957" width="14.85546875" style="337" customWidth="1"/>
    <col min="8958" max="8958" width="15.7109375" style="337" customWidth="1"/>
    <col min="8959" max="8959" width="17.5703125" style="337" customWidth="1"/>
    <col min="8960" max="8960" width="18.42578125" style="337" customWidth="1"/>
    <col min="8961" max="8961" width="16.5703125" style="337" customWidth="1"/>
    <col min="8962" max="8962" width="17.7109375" style="337" customWidth="1"/>
    <col min="8963" max="8963" width="17.85546875" style="337" customWidth="1"/>
    <col min="8964" max="8964" width="18.42578125" style="337" customWidth="1"/>
    <col min="8965" max="8965" width="15.42578125" style="337" customWidth="1"/>
    <col min="8966" max="8966" width="14.5703125" style="337" customWidth="1"/>
    <col min="8967" max="8967" width="15" style="337" customWidth="1"/>
    <col min="8968" max="8968" width="6.7109375" style="337" customWidth="1"/>
    <col min="8969" max="8969" width="14.28515625" style="337" customWidth="1"/>
    <col min="8970" max="8970" width="17.5703125" style="337" customWidth="1"/>
    <col min="8971" max="8971" width="27.7109375" style="337" customWidth="1"/>
    <col min="8972" max="8974" width="9.140625" style="337" customWidth="1"/>
    <col min="8975" max="8975" width="14.85546875" style="337" customWidth="1"/>
    <col min="8976" max="8976" width="13.85546875" style="337" customWidth="1"/>
    <col min="8977" max="9198" width="9.140625" style="337" customWidth="1"/>
    <col min="9199" max="9199" width="9.140625" style="337"/>
    <col min="9200" max="9200" width="6.5703125" style="337" customWidth="1"/>
    <col min="9201" max="9201" width="79.5703125" style="337" customWidth="1"/>
    <col min="9202" max="9202" width="23.5703125" style="337" customWidth="1"/>
    <col min="9203" max="9203" width="27.85546875" style="337" customWidth="1"/>
    <col min="9204" max="9204" width="22.28515625" style="337" customWidth="1"/>
    <col min="9205" max="9205" width="23.5703125" style="337" customWidth="1"/>
    <col min="9206" max="9206" width="39" style="337" customWidth="1"/>
    <col min="9207" max="9207" width="36.42578125" style="337" customWidth="1"/>
    <col min="9208" max="9208" width="8" style="337" customWidth="1"/>
    <col min="9209" max="9209" width="15.5703125" style="337" customWidth="1"/>
    <col min="9210" max="9210" width="17.28515625" style="337" customWidth="1"/>
    <col min="9211" max="9211" width="18.85546875" style="337" customWidth="1"/>
    <col min="9212" max="9212" width="81" style="337" customWidth="1"/>
    <col min="9213" max="9213" width="14.85546875" style="337" customWidth="1"/>
    <col min="9214" max="9214" width="15.7109375" style="337" customWidth="1"/>
    <col min="9215" max="9215" width="17.5703125" style="337" customWidth="1"/>
    <col min="9216" max="9216" width="18.42578125" style="337" customWidth="1"/>
    <col min="9217" max="9217" width="16.5703125" style="337" customWidth="1"/>
    <col min="9218" max="9218" width="17.7109375" style="337" customWidth="1"/>
    <col min="9219" max="9219" width="17.85546875" style="337" customWidth="1"/>
    <col min="9220" max="9220" width="18.42578125" style="337" customWidth="1"/>
    <col min="9221" max="9221" width="15.42578125" style="337" customWidth="1"/>
    <col min="9222" max="9222" width="14.5703125" style="337" customWidth="1"/>
    <col min="9223" max="9223" width="15" style="337" customWidth="1"/>
    <col min="9224" max="9224" width="6.7109375" style="337" customWidth="1"/>
    <col min="9225" max="9225" width="14.28515625" style="337" customWidth="1"/>
    <col min="9226" max="9226" width="17.5703125" style="337" customWidth="1"/>
    <col min="9227" max="9227" width="27.7109375" style="337" customWidth="1"/>
    <col min="9228" max="9230" width="9.140625" style="337" customWidth="1"/>
    <col min="9231" max="9231" width="14.85546875" style="337" customWidth="1"/>
    <col min="9232" max="9232" width="13.85546875" style="337" customWidth="1"/>
    <col min="9233" max="9454" width="9.140625" style="337" customWidth="1"/>
    <col min="9455" max="9455" width="9.140625" style="337"/>
    <col min="9456" max="9456" width="6.5703125" style="337" customWidth="1"/>
    <col min="9457" max="9457" width="79.5703125" style="337" customWidth="1"/>
    <col min="9458" max="9458" width="23.5703125" style="337" customWidth="1"/>
    <col min="9459" max="9459" width="27.85546875" style="337" customWidth="1"/>
    <col min="9460" max="9460" width="22.28515625" style="337" customWidth="1"/>
    <col min="9461" max="9461" width="23.5703125" style="337" customWidth="1"/>
    <col min="9462" max="9462" width="39" style="337" customWidth="1"/>
    <col min="9463" max="9463" width="36.42578125" style="337" customWidth="1"/>
    <col min="9464" max="9464" width="8" style="337" customWidth="1"/>
    <col min="9465" max="9465" width="15.5703125" style="337" customWidth="1"/>
    <col min="9466" max="9466" width="17.28515625" style="337" customWidth="1"/>
    <col min="9467" max="9467" width="18.85546875" style="337" customWidth="1"/>
    <col min="9468" max="9468" width="81" style="337" customWidth="1"/>
    <col min="9469" max="9469" width="14.85546875" style="337" customWidth="1"/>
    <col min="9470" max="9470" width="15.7109375" style="337" customWidth="1"/>
    <col min="9471" max="9471" width="17.5703125" style="337" customWidth="1"/>
    <col min="9472" max="9472" width="18.42578125" style="337" customWidth="1"/>
    <col min="9473" max="9473" width="16.5703125" style="337" customWidth="1"/>
    <col min="9474" max="9474" width="17.7109375" style="337" customWidth="1"/>
    <col min="9475" max="9475" width="17.85546875" style="337" customWidth="1"/>
    <col min="9476" max="9476" width="18.42578125" style="337" customWidth="1"/>
    <col min="9477" max="9477" width="15.42578125" style="337" customWidth="1"/>
    <col min="9478" max="9478" width="14.5703125" style="337" customWidth="1"/>
    <col min="9479" max="9479" width="15" style="337" customWidth="1"/>
    <col min="9480" max="9480" width="6.7109375" style="337" customWidth="1"/>
    <col min="9481" max="9481" width="14.28515625" style="337" customWidth="1"/>
    <col min="9482" max="9482" width="17.5703125" style="337" customWidth="1"/>
    <col min="9483" max="9483" width="27.7109375" style="337" customWidth="1"/>
    <col min="9484" max="9486" width="9.140625" style="337" customWidth="1"/>
    <col min="9487" max="9487" width="14.85546875" style="337" customWidth="1"/>
    <col min="9488" max="9488" width="13.85546875" style="337" customWidth="1"/>
    <col min="9489" max="9710" width="9.140625" style="337" customWidth="1"/>
    <col min="9711" max="9711" width="9.140625" style="337"/>
    <col min="9712" max="9712" width="6.5703125" style="337" customWidth="1"/>
    <col min="9713" max="9713" width="79.5703125" style="337" customWidth="1"/>
    <col min="9714" max="9714" width="23.5703125" style="337" customWidth="1"/>
    <col min="9715" max="9715" width="27.85546875" style="337" customWidth="1"/>
    <col min="9716" max="9716" width="22.28515625" style="337" customWidth="1"/>
    <col min="9717" max="9717" width="23.5703125" style="337" customWidth="1"/>
    <col min="9718" max="9718" width="39" style="337" customWidth="1"/>
    <col min="9719" max="9719" width="36.42578125" style="337" customWidth="1"/>
    <col min="9720" max="9720" width="8" style="337" customWidth="1"/>
    <col min="9721" max="9721" width="15.5703125" style="337" customWidth="1"/>
    <col min="9722" max="9722" width="17.28515625" style="337" customWidth="1"/>
    <col min="9723" max="9723" width="18.85546875" style="337" customWidth="1"/>
    <col min="9724" max="9724" width="81" style="337" customWidth="1"/>
    <col min="9725" max="9725" width="14.85546875" style="337" customWidth="1"/>
    <col min="9726" max="9726" width="15.7109375" style="337" customWidth="1"/>
    <col min="9727" max="9727" width="17.5703125" style="337" customWidth="1"/>
    <col min="9728" max="9728" width="18.42578125" style="337" customWidth="1"/>
    <col min="9729" max="9729" width="16.5703125" style="337" customWidth="1"/>
    <col min="9730" max="9730" width="17.7109375" style="337" customWidth="1"/>
    <col min="9731" max="9731" width="17.85546875" style="337" customWidth="1"/>
    <col min="9732" max="9732" width="18.42578125" style="337" customWidth="1"/>
    <col min="9733" max="9733" width="15.42578125" style="337" customWidth="1"/>
    <col min="9734" max="9734" width="14.5703125" style="337" customWidth="1"/>
    <col min="9735" max="9735" width="15" style="337" customWidth="1"/>
    <col min="9736" max="9736" width="6.7109375" style="337" customWidth="1"/>
    <col min="9737" max="9737" width="14.28515625" style="337" customWidth="1"/>
    <col min="9738" max="9738" width="17.5703125" style="337" customWidth="1"/>
    <col min="9739" max="9739" width="27.7109375" style="337" customWidth="1"/>
    <col min="9740" max="9742" width="9.140625" style="337" customWidth="1"/>
    <col min="9743" max="9743" width="14.85546875" style="337" customWidth="1"/>
    <col min="9744" max="9744" width="13.85546875" style="337" customWidth="1"/>
    <col min="9745" max="9966" width="9.140625" style="337" customWidth="1"/>
    <col min="9967" max="9967" width="9.140625" style="337"/>
    <col min="9968" max="9968" width="6.5703125" style="337" customWidth="1"/>
    <col min="9969" max="9969" width="79.5703125" style="337" customWidth="1"/>
    <col min="9970" max="9970" width="23.5703125" style="337" customWidth="1"/>
    <col min="9971" max="9971" width="27.85546875" style="337" customWidth="1"/>
    <col min="9972" max="9972" width="22.28515625" style="337" customWidth="1"/>
    <col min="9973" max="9973" width="23.5703125" style="337" customWidth="1"/>
    <col min="9974" max="9974" width="39" style="337" customWidth="1"/>
    <col min="9975" max="9975" width="36.42578125" style="337" customWidth="1"/>
    <col min="9976" max="9976" width="8" style="337" customWidth="1"/>
    <col min="9977" max="9977" width="15.5703125" style="337" customWidth="1"/>
    <col min="9978" max="9978" width="17.28515625" style="337" customWidth="1"/>
    <col min="9979" max="9979" width="18.85546875" style="337" customWidth="1"/>
    <col min="9980" max="9980" width="81" style="337" customWidth="1"/>
    <col min="9981" max="9981" width="14.85546875" style="337" customWidth="1"/>
    <col min="9982" max="9982" width="15.7109375" style="337" customWidth="1"/>
    <col min="9983" max="9983" width="17.5703125" style="337" customWidth="1"/>
    <col min="9984" max="9984" width="18.42578125" style="337" customWidth="1"/>
    <col min="9985" max="9985" width="16.5703125" style="337" customWidth="1"/>
    <col min="9986" max="9986" width="17.7109375" style="337" customWidth="1"/>
    <col min="9987" max="9987" width="17.85546875" style="337" customWidth="1"/>
    <col min="9988" max="9988" width="18.42578125" style="337" customWidth="1"/>
    <col min="9989" max="9989" width="15.42578125" style="337" customWidth="1"/>
    <col min="9990" max="9990" width="14.5703125" style="337" customWidth="1"/>
    <col min="9991" max="9991" width="15" style="337" customWidth="1"/>
    <col min="9992" max="9992" width="6.7109375" style="337" customWidth="1"/>
    <col min="9993" max="9993" width="14.28515625" style="337" customWidth="1"/>
    <col min="9994" max="9994" width="17.5703125" style="337" customWidth="1"/>
    <col min="9995" max="9995" width="27.7109375" style="337" customWidth="1"/>
    <col min="9996" max="9998" width="9.140625" style="337" customWidth="1"/>
    <col min="9999" max="9999" width="14.85546875" style="337" customWidth="1"/>
    <col min="10000" max="10000" width="13.85546875" style="337" customWidth="1"/>
    <col min="10001" max="10222" width="9.140625" style="337" customWidth="1"/>
    <col min="10223" max="10223" width="9.140625" style="337"/>
    <col min="10224" max="10224" width="6.5703125" style="337" customWidth="1"/>
    <col min="10225" max="10225" width="79.5703125" style="337" customWidth="1"/>
    <col min="10226" max="10226" width="23.5703125" style="337" customWidth="1"/>
    <col min="10227" max="10227" width="27.85546875" style="337" customWidth="1"/>
    <col min="10228" max="10228" width="22.28515625" style="337" customWidth="1"/>
    <col min="10229" max="10229" width="23.5703125" style="337" customWidth="1"/>
    <col min="10230" max="10230" width="39" style="337" customWidth="1"/>
    <col min="10231" max="10231" width="36.42578125" style="337" customWidth="1"/>
    <col min="10232" max="10232" width="8" style="337" customWidth="1"/>
    <col min="10233" max="10233" width="15.5703125" style="337" customWidth="1"/>
    <col min="10234" max="10234" width="17.28515625" style="337" customWidth="1"/>
    <col min="10235" max="10235" width="18.85546875" style="337" customWidth="1"/>
    <col min="10236" max="10236" width="81" style="337" customWidth="1"/>
    <col min="10237" max="10237" width="14.85546875" style="337" customWidth="1"/>
    <col min="10238" max="10238" width="15.7109375" style="337" customWidth="1"/>
    <col min="10239" max="10239" width="17.5703125" style="337" customWidth="1"/>
    <col min="10240" max="10240" width="18.42578125" style="337" customWidth="1"/>
    <col min="10241" max="10241" width="16.5703125" style="337" customWidth="1"/>
    <col min="10242" max="10242" width="17.7109375" style="337" customWidth="1"/>
    <col min="10243" max="10243" width="17.85546875" style="337" customWidth="1"/>
    <col min="10244" max="10244" width="18.42578125" style="337" customWidth="1"/>
    <col min="10245" max="10245" width="15.42578125" style="337" customWidth="1"/>
    <col min="10246" max="10246" width="14.5703125" style="337" customWidth="1"/>
    <col min="10247" max="10247" width="15" style="337" customWidth="1"/>
    <col min="10248" max="10248" width="6.7109375" style="337" customWidth="1"/>
    <col min="10249" max="10249" width="14.28515625" style="337" customWidth="1"/>
    <col min="10250" max="10250" width="17.5703125" style="337" customWidth="1"/>
    <col min="10251" max="10251" width="27.7109375" style="337" customWidth="1"/>
    <col min="10252" max="10254" width="9.140625" style="337" customWidth="1"/>
    <col min="10255" max="10255" width="14.85546875" style="337" customWidth="1"/>
    <col min="10256" max="10256" width="13.85546875" style="337" customWidth="1"/>
    <col min="10257" max="10478" width="9.140625" style="337" customWidth="1"/>
    <col min="10479" max="10479" width="9.140625" style="337"/>
    <col min="10480" max="10480" width="6.5703125" style="337" customWidth="1"/>
    <col min="10481" max="10481" width="79.5703125" style="337" customWidth="1"/>
    <col min="10482" max="10482" width="23.5703125" style="337" customWidth="1"/>
    <col min="10483" max="10483" width="27.85546875" style="337" customWidth="1"/>
    <col min="10484" max="10484" width="22.28515625" style="337" customWidth="1"/>
    <col min="10485" max="10485" width="23.5703125" style="337" customWidth="1"/>
    <col min="10486" max="10486" width="39" style="337" customWidth="1"/>
    <col min="10487" max="10487" width="36.42578125" style="337" customWidth="1"/>
    <col min="10488" max="10488" width="8" style="337" customWidth="1"/>
    <col min="10489" max="10489" width="15.5703125" style="337" customWidth="1"/>
    <col min="10490" max="10490" width="17.28515625" style="337" customWidth="1"/>
    <col min="10491" max="10491" width="18.85546875" style="337" customWidth="1"/>
    <col min="10492" max="10492" width="81" style="337" customWidth="1"/>
    <col min="10493" max="10493" width="14.85546875" style="337" customWidth="1"/>
    <col min="10494" max="10494" width="15.7109375" style="337" customWidth="1"/>
    <col min="10495" max="10495" width="17.5703125" style="337" customWidth="1"/>
    <col min="10496" max="10496" width="18.42578125" style="337" customWidth="1"/>
    <col min="10497" max="10497" width="16.5703125" style="337" customWidth="1"/>
    <col min="10498" max="10498" width="17.7109375" style="337" customWidth="1"/>
    <col min="10499" max="10499" width="17.85546875" style="337" customWidth="1"/>
    <col min="10500" max="10500" width="18.42578125" style="337" customWidth="1"/>
    <col min="10501" max="10501" width="15.42578125" style="337" customWidth="1"/>
    <col min="10502" max="10502" width="14.5703125" style="337" customWidth="1"/>
    <col min="10503" max="10503" width="15" style="337" customWidth="1"/>
    <col min="10504" max="10504" width="6.7109375" style="337" customWidth="1"/>
    <col min="10505" max="10505" width="14.28515625" style="337" customWidth="1"/>
    <col min="10506" max="10506" width="17.5703125" style="337" customWidth="1"/>
    <col min="10507" max="10507" width="27.7109375" style="337" customWidth="1"/>
    <col min="10508" max="10510" width="9.140625" style="337" customWidth="1"/>
    <col min="10511" max="10511" width="14.85546875" style="337" customWidth="1"/>
    <col min="10512" max="10512" width="13.85546875" style="337" customWidth="1"/>
    <col min="10513" max="10734" width="9.140625" style="337" customWidth="1"/>
    <col min="10735" max="10735" width="9.140625" style="337"/>
    <col min="10736" max="10736" width="6.5703125" style="337" customWidth="1"/>
    <col min="10737" max="10737" width="79.5703125" style="337" customWidth="1"/>
    <col min="10738" max="10738" width="23.5703125" style="337" customWidth="1"/>
    <col min="10739" max="10739" width="27.85546875" style="337" customWidth="1"/>
    <col min="10740" max="10740" width="22.28515625" style="337" customWidth="1"/>
    <col min="10741" max="10741" width="23.5703125" style="337" customWidth="1"/>
    <col min="10742" max="10742" width="39" style="337" customWidth="1"/>
    <col min="10743" max="10743" width="36.42578125" style="337" customWidth="1"/>
    <col min="10744" max="10744" width="8" style="337" customWidth="1"/>
    <col min="10745" max="10745" width="15.5703125" style="337" customWidth="1"/>
    <col min="10746" max="10746" width="17.28515625" style="337" customWidth="1"/>
    <col min="10747" max="10747" width="18.85546875" style="337" customWidth="1"/>
    <col min="10748" max="10748" width="81" style="337" customWidth="1"/>
    <col min="10749" max="10749" width="14.85546875" style="337" customWidth="1"/>
    <col min="10750" max="10750" width="15.7109375" style="337" customWidth="1"/>
    <col min="10751" max="10751" width="17.5703125" style="337" customWidth="1"/>
    <col min="10752" max="10752" width="18.42578125" style="337" customWidth="1"/>
    <col min="10753" max="10753" width="16.5703125" style="337" customWidth="1"/>
    <col min="10754" max="10754" width="17.7109375" style="337" customWidth="1"/>
    <col min="10755" max="10755" width="17.85546875" style="337" customWidth="1"/>
    <col min="10756" max="10756" width="18.42578125" style="337" customWidth="1"/>
    <col min="10757" max="10757" width="15.42578125" style="337" customWidth="1"/>
    <col min="10758" max="10758" width="14.5703125" style="337" customWidth="1"/>
    <col min="10759" max="10759" width="15" style="337" customWidth="1"/>
    <col min="10760" max="10760" width="6.7109375" style="337" customWidth="1"/>
    <col min="10761" max="10761" width="14.28515625" style="337" customWidth="1"/>
    <col min="10762" max="10762" width="17.5703125" style="337" customWidth="1"/>
    <col min="10763" max="10763" width="27.7109375" style="337" customWidth="1"/>
    <col min="10764" max="10766" width="9.140625" style="337" customWidth="1"/>
    <col min="10767" max="10767" width="14.85546875" style="337" customWidth="1"/>
    <col min="10768" max="10768" width="13.85546875" style="337" customWidth="1"/>
    <col min="10769" max="10990" width="9.140625" style="337" customWidth="1"/>
    <col min="10991" max="10991" width="9.140625" style="337"/>
    <col min="10992" max="10992" width="6.5703125" style="337" customWidth="1"/>
    <col min="10993" max="10993" width="79.5703125" style="337" customWidth="1"/>
    <col min="10994" max="10994" width="23.5703125" style="337" customWidth="1"/>
    <col min="10995" max="10995" width="27.85546875" style="337" customWidth="1"/>
    <col min="10996" max="10996" width="22.28515625" style="337" customWidth="1"/>
    <col min="10997" max="10997" width="23.5703125" style="337" customWidth="1"/>
    <col min="10998" max="10998" width="39" style="337" customWidth="1"/>
    <col min="10999" max="10999" width="36.42578125" style="337" customWidth="1"/>
    <col min="11000" max="11000" width="8" style="337" customWidth="1"/>
    <col min="11001" max="11001" width="15.5703125" style="337" customWidth="1"/>
    <col min="11002" max="11002" width="17.28515625" style="337" customWidth="1"/>
    <col min="11003" max="11003" width="18.85546875" style="337" customWidth="1"/>
    <col min="11004" max="11004" width="81" style="337" customWidth="1"/>
    <col min="11005" max="11005" width="14.85546875" style="337" customWidth="1"/>
    <col min="11006" max="11006" width="15.7109375" style="337" customWidth="1"/>
    <col min="11007" max="11007" width="17.5703125" style="337" customWidth="1"/>
    <col min="11008" max="11008" width="18.42578125" style="337" customWidth="1"/>
    <col min="11009" max="11009" width="16.5703125" style="337" customWidth="1"/>
    <col min="11010" max="11010" width="17.7109375" style="337" customWidth="1"/>
    <col min="11011" max="11011" width="17.85546875" style="337" customWidth="1"/>
    <col min="11012" max="11012" width="18.42578125" style="337" customWidth="1"/>
    <col min="11013" max="11013" width="15.42578125" style="337" customWidth="1"/>
    <col min="11014" max="11014" width="14.5703125" style="337" customWidth="1"/>
    <col min="11015" max="11015" width="15" style="337" customWidth="1"/>
    <col min="11016" max="11016" width="6.7109375" style="337" customWidth="1"/>
    <col min="11017" max="11017" width="14.28515625" style="337" customWidth="1"/>
    <col min="11018" max="11018" width="17.5703125" style="337" customWidth="1"/>
    <col min="11019" max="11019" width="27.7109375" style="337" customWidth="1"/>
    <col min="11020" max="11022" width="9.140625" style="337" customWidth="1"/>
    <col min="11023" max="11023" width="14.85546875" style="337" customWidth="1"/>
    <col min="11024" max="11024" width="13.85546875" style="337" customWidth="1"/>
    <col min="11025" max="11246" width="9.140625" style="337" customWidth="1"/>
    <col min="11247" max="11247" width="9.140625" style="337"/>
    <col min="11248" max="11248" width="6.5703125" style="337" customWidth="1"/>
    <col min="11249" max="11249" width="79.5703125" style="337" customWidth="1"/>
    <col min="11250" max="11250" width="23.5703125" style="337" customWidth="1"/>
    <col min="11251" max="11251" width="27.85546875" style="337" customWidth="1"/>
    <col min="11252" max="11252" width="22.28515625" style="337" customWidth="1"/>
    <col min="11253" max="11253" width="23.5703125" style="337" customWidth="1"/>
    <col min="11254" max="11254" width="39" style="337" customWidth="1"/>
    <col min="11255" max="11255" width="36.42578125" style="337" customWidth="1"/>
    <col min="11256" max="11256" width="8" style="337" customWidth="1"/>
    <col min="11257" max="11257" width="15.5703125" style="337" customWidth="1"/>
    <col min="11258" max="11258" width="17.28515625" style="337" customWidth="1"/>
    <col min="11259" max="11259" width="18.85546875" style="337" customWidth="1"/>
    <col min="11260" max="11260" width="81" style="337" customWidth="1"/>
    <col min="11261" max="11261" width="14.85546875" style="337" customWidth="1"/>
    <col min="11262" max="11262" width="15.7109375" style="337" customWidth="1"/>
    <col min="11263" max="11263" width="17.5703125" style="337" customWidth="1"/>
    <col min="11264" max="11264" width="18.42578125" style="337" customWidth="1"/>
    <col min="11265" max="11265" width="16.5703125" style="337" customWidth="1"/>
    <col min="11266" max="11266" width="17.7109375" style="337" customWidth="1"/>
    <col min="11267" max="11267" width="17.85546875" style="337" customWidth="1"/>
    <col min="11268" max="11268" width="18.42578125" style="337" customWidth="1"/>
    <col min="11269" max="11269" width="15.42578125" style="337" customWidth="1"/>
    <col min="11270" max="11270" width="14.5703125" style="337" customWidth="1"/>
    <col min="11271" max="11271" width="15" style="337" customWidth="1"/>
    <col min="11272" max="11272" width="6.7109375" style="337" customWidth="1"/>
    <col min="11273" max="11273" width="14.28515625" style="337" customWidth="1"/>
    <col min="11274" max="11274" width="17.5703125" style="337" customWidth="1"/>
    <col min="11275" max="11275" width="27.7109375" style="337" customWidth="1"/>
    <col min="11276" max="11278" width="9.140625" style="337" customWidth="1"/>
    <col min="11279" max="11279" width="14.85546875" style="337" customWidth="1"/>
    <col min="11280" max="11280" width="13.85546875" style="337" customWidth="1"/>
    <col min="11281" max="11502" width="9.140625" style="337" customWidth="1"/>
    <col min="11503" max="11503" width="9.140625" style="337"/>
    <col min="11504" max="11504" width="6.5703125" style="337" customWidth="1"/>
    <col min="11505" max="11505" width="79.5703125" style="337" customWidth="1"/>
    <col min="11506" max="11506" width="23.5703125" style="337" customWidth="1"/>
    <col min="11507" max="11507" width="27.85546875" style="337" customWidth="1"/>
    <col min="11508" max="11508" width="22.28515625" style="337" customWidth="1"/>
    <col min="11509" max="11509" width="23.5703125" style="337" customWidth="1"/>
    <col min="11510" max="11510" width="39" style="337" customWidth="1"/>
    <col min="11511" max="11511" width="36.42578125" style="337" customWidth="1"/>
    <col min="11512" max="11512" width="8" style="337" customWidth="1"/>
    <col min="11513" max="11513" width="15.5703125" style="337" customWidth="1"/>
    <col min="11514" max="11514" width="17.28515625" style="337" customWidth="1"/>
    <col min="11515" max="11515" width="18.85546875" style="337" customWidth="1"/>
    <col min="11516" max="11516" width="81" style="337" customWidth="1"/>
    <col min="11517" max="11517" width="14.85546875" style="337" customWidth="1"/>
    <col min="11518" max="11518" width="15.7109375" style="337" customWidth="1"/>
    <col min="11519" max="11519" width="17.5703125" style="337" customWidth="1"/>
    <col min="11520" max="11520" width="18.42578125" style="337" customWidth="1"/>
    <col min="11521" max="11521" width="16.5703125" style="337" customWidth="1"/>
    <col min="11522" max="11522" width="17.7109375" style="337" customWidth="1"/>
    <col min="11523" max="11523" width="17.85546875" style="337" customWidth="1"/>
    <col min="11524" max="11524" width="18.42578125" style="337" customWidth="1"/>
    <col min="11525" max="11525" width="15.42578125" style="337" customWidth="1"/>
    <col min="11526" max="11526" width="14.5703125" style="337" customWidth="1"/>
    <col min="11527" max="11527" width="15" style="337" customWidth="1"/>
    <col min="11528" max="11528" width="6.7109375" style="337" customWidth="1"/>
    <col min="11529" max="11529" width="14.28515625" style="337" customWidth="1"/>
    <col min="11530" max="11530" width="17.5703125" style="337" customWidth="1"/>
    <col min="11531" max="11531" width="27.7109375" style="337" customWidth="1"/>
    <col min="11532" max="11534" width="9.140625" style="337" customWidth="1"/>
    <col min="11535" max="11535" width="14.85546875" style="337" customWidth="1"/>
    <col min="11536" max="11536" width="13.85546875" style="337" customWidth="1"/>
    <col min="11537" max="11758" width="9.140625" style="337" customWidth="1"/>
    <col min="11759" max="11759" width="9.140625" style="337"/>
    <col min="11760" max="11760" width="6.5703125" style="337" customWidth="1"/>
    <col min="11761" max="11761" width="79.5703125" style="337" customWidth="1"/>
    <col min="11762" max="11762" width="23.5703125" style="337" customWidth="1"/>
    <col min="11763" max="11763" width="27.85546875" style="337" customWidth="1"/>
    <col min="11764" max="11764" width="22.28515625" style="337" customWidth="1"/>
    <col min="11765" max="11765" width="23.5703125" style="337" customWidth="1"/>
    <col min="11766" max="11766" width="39" style="337" customWidth="1"/>
    <col min="11767" max="11767" width="36.42578125" style="337" customWidth="1"/>
    <col min="11768" max="11768" width="8" style="337" customWidth="1"/>
    <col min="11769" max="11769" width="15.5703125" style="337" customWidth="1"/>
    <col min="11770" max="11770" width="17.28515625" style="337" customWidth="1"/>
    <col min="11771" max="11771" width="18.85546875" style="337" customWidth="1"/>
    <col min="11772" max="11772" width="81" style="337" customWidth="1"/>
    <col min="11773" max="11773" width="14.85546875" style="337" customWidth="1"/>
    <col min="11774" max="11774" width="15.7109375" style="337" customWidth="1"/>
    <col min="11775" max="11775" width="17.5703125" style="337" customWidth="1"/>
    <col min="11776" max="11776" width="18.42578125" style="337" customWidth="1"/>
    <col min="11777" max="11777" width="16.5703125" style="337" customWidth="1"/>
    <col min="11778" max="11778" width="17.7109375" style="337" customWidth="1"/>
    <col min="11779" max="11779" width="17.85546875" style="337" customWidth="1"/>
    <col min="11780" max="11780" width="18.42578125" style="337" customWidth="1"/>
    <col min="11781" max="11781" width="15.42578125" style="337" customWidth="1"/>
    <col min="11782" max="11782" width="14.5703125" style="337" customWidth="1"/>
    <col min="11783" max="11783" width="15" style="337" customWidth="1"/>
    <col min="11784" max="11784" width="6.7109375" style="337" customWidth="1"/>
    <col min="11785" max="11785" width="14.28515625" style="337" customWidth="1"/>
    <col min="11786" max="11786" width="17.5703125" style="337" customWidth="1"/>
    <col min="11787" max="11787" width="27.7109375" style="337" customWidth="1"/>
    <col min="11788" max="11790" width="9.140625" style="337" customWidth="1"/>
    <col min="11791" max="11791" width="14.85546875" style="337" customWidth="1"/>
    <col min="11792" max="11792" width="13.85546875" style="337" customWidth="1"/>
    <col min="11793" max="12014" width="9.140625" style="337" customWidth="1"/>
    <col min="12015" max="12015" width="9.140625" style="337"/>
    <col min="12016" max="12016" width="6.5703125" style="337" customWidth="1"/>
    <col min="12017" max="12017" width="79.5703125" style="337" customWidth="1"/>
    <col min="12018" max="12018" width="23.5703125" style="337" customWidth="1"/>
    <col min="12019" max="12019" width="27.85546875" style="337" customWidth="1"/>
    <col min="12020" max="12020" width="22.28515625" style="337" customWidth="1"/>
    <col min="12021" max="12021" width="23.5703125" style="337" customWidth="1"/>
    <col min="12022" max="12022" width="39" style="337" customWidth="1"/>
    <col min="12023" max="12023" width="36.42578125" style="337" customWidth="1"/>
    <col min="12024" max="12024" width="8" style="337" customWidth="1"/>
    <col min="12025" max="12025" width="15.5703125" style="337" customWidth="1"/>
    <col min="12026" max="12026" width="17.28515625" style="337" customWidth="1"/>
    <col min="12027" max="12027" width="18.85546875" style="337" customWidth="1"/>
    <col min="12028" max="12028" width="81" style="337" customWidth="1"/>
    <col min="12029" max="12029" width="14.85546875" style="337" customWidth="1"/>
    <col min="12030" max="12030" width="15.7109375" style="337" customWidth="1"/>
    <col min="12031" max="12031" width="17.5703125" style="337" customWidth="1"/>
    <col min="12032" max="12032" width="18.42578125" style="337" customWidth="1"/>
    <col min="12033" max="12033" width="16.5703125" style="337" customWidth="1"/>
    <col min="12034" max="12034" width="17.7109375" style="337" customWidth="1"/>
    <col min="12035" max="12035" width="17.85546875" style="337" customWidth="1"/>
    <col min="12036" max="12036" width="18.42578125" style="337" customWidth="1"/>
    <col min="12037" max="12037" width="15.42578125" style="337" customWidth="1"/>
    <col min="12038" max="12038" width="14.5703125" style="337" customWidth="1"/>
    <col min="12039" max="12039" width="15" style="337" customWidth="1"/>
    <col min="12040" max="12040" width="6.7109375" style="337" customWidth="1"/>
    <col min="12041" max="12041" width="14.28515625" style="337" customWidth="1"/>
    <col min="12042" max="12042" width="17.5703125" style="337" customWidth="1"/>
    <col min="12043" max="12043" width="27.7109375" style="337" customWidth="1"/>
    <col min="12044" max="12046" width="9.140625" style="337" customWidth="1"/>
    <col min="12047" max="12047" width="14.85546875" style="337" customWidth="1"/>
    <col min="12048" max="12048" width="13.85546875" style="337" customWidth="1"/>
    <col min="12049" max="12270" width="9.140625" style="337" customWidth="1"/>
    <col min="12271" max="12271" width="9.140625" style="337"/>
    <col min="12272" max="12272" width="6.5703125" style="337" customWidth="1"/>
    <col min="12273" max="12273" width="79.5703125" style="337" customWidth="1"/>
    <col min="12274" max="12274" width="23.5703125" style="337" customWidth="1"/>
    <col min="12275" max="12275" width="27.85546875" style="337" customWidth="1"/>
    <col min="12276" max="12276" width="22.28515625" style="337" customWidth="1"/>
    <col min="12277" max="12277" width="23.5703125" style="337" customWidth="1"/>
    <col min="12278" max="12278" width="39" style="337" customWidth="1"/>
    <col min="12279" max="12279" width="36.42578125" style="337" customWidth="1"/>
    <col min="12280" max="12280" width="8" style="337" customWidth="1"/>
    <col min="12281" max="12281" width="15.5703125" style="337" customWidth="1"/>
    <col min="12282" max="12282" width="17.28515625" style="337" customWidth="1"/>
    <col min="12283" max="12283" width="18.85546875" style="337" customWidth="1"/>
    <col min="12284" max="12284" width="81" style="337" customWidth="1"/>
    <col min="12285" max="12285" width="14.85546875" style="337" customWidth="1"/>
    <col min="12286" max="12286" width="15.7109375" style="337" customWidth="1"/>
    <col min="12287" max="12287" width="17.5703125" style="337" customWidth="1"/>
    <col min="12288" max="12288" width="18.42578125" style="337" customWidth="1"/>
    <col min="12289" max="12289" width="16.5703125" style="337" customWidth="1"/>
    <col min="12290" max="12290" width="17.7109375" style="337" customWidth="1"/>
    <col min="12291" max="12291" width="17.85546875" style="337" customWidth="1"/>
    <col min="12292" max="12292" width="18.42578125" style="337" customWidth="1"/>
    <col min="12293" max="12293" width="15.42578125" style="337" customWidth="1"/>
    <col min="12294" max="12294" width="14.5703125" style="337" customWidth="1"/>
    <col min="12295" max="12295" width="15" style="337" customWidth="1"/>
    <col min="12296" max="12296" width="6.7109375" style="337" customWidth="1"/>
    <col min="12297" max="12297" width="14.28515625" style="337" customWidth="1"/>
    <col min="12298" max="12298" width="17.5703125" style="337" customWidth="1"/>
    <col min="12299" max="12299" width="27.7109375" style="337" customWidth="1"/>
    <col min="12300" max="12302" width="9.140625" style="337" customWidth="1"/>
    <col min="12303" max="12303" width="14.85546875" style="337" customWidth="1"/>
    <col min="12304" max="12304" width="13.85546875" style="337" customWidth="1"/>
    <col min="12305" max="12526" width="9.140625" style="337" customWidth="1"/>
    <col min="12527" max="12527" width="9.140625" style="337"/>
    <col min="12528" max="12528" width="6.5703125" style="337" customWidth="1"/>
    <col min="12529" max="12529" width="79.5703125" style="337" customWidth="1"/>
    <col min="12530" max="12530" width="23.5703125" style="337" customWidth="1"/>
    <col min="12531" max="12531" width="27.85546875" style="337" customWidth="1"/>
    <col min="12532" max="12532" width="22.28515625" style="337" customWidth="1"/>
    <col min="12533" max="12533" width="23.5703125" style="337" customWidth="1"/>
    <col min="12534" max="12534" width="39" style="337" customWidth="1"/>
    <col min="12535" max="12535" width="36.42578125" style="337" customWidth="1"/>
    <col min="12536" max="12536" width="8" style="337" customWidth="1"/>
    <col min="12537" max="12537" width="15.5703125" style="337" customWidth="1"/>
    <col min="12538" max="12538" width="17.28515625" style="337" customWidth="1"/>
    <col min="12539" max="12539" width="18.85546875" style="337" customWidth="1"/>
    <col min="12540" max="12540" width="81" style="337" customWidth="1"/>
    <col min="12541" max="12541" width="14.85546875" style="337" customWidth="1"/>
    <col min="12542" max="12542" width="15.7109375" style="337" customWidth="1"/>
    <col min="12543" max="12543" width="17.5703125" style="337" customWidth="1"/>
    <col min="12544" max="12544" width="18.42578125" style="337" customWidth="1"/>
    <col min="12545" max="12545" width="16.5703125" style="337" customWidth="1"/>
    <col min="12546" max="12546" width="17.7109375" style="337" customWidth="1"/>
    <col min="12547" max="12547" width="17.85546875" style="337" customWidth="1"/>
    <col min="12548" max="12548" width="18.42578125" style="337" customWidth="1"/>
    <col min="12549" max="12549" width="15.42578125" style="337" customWidth="1"/>
    <col min="12550" max="12550" width="14.5703125" style="337" customWidth="1"/>
    <col min="12551" max="12551" width="15" style="337" customWidth="1"/>
    <col min="12552" max="12552" width="6.7109375" style="337" customWidth="1"/>
    <col min="12553" max="12553" width="14.28515625" style="337" customWidth="1"/>
    <col min="12554" max="12554" width="17.5703125" style="337" customWidth="1"/>
    <col min="12555" max="12555" width="27.7109375" style="337" customWidth="1"/>
    <col min="12556" max="12558" width="9.140625" style="337" customWidth="1"/>
    <col min="12559" max="12559" width="14.85546875" style="337" customWidth="1"/>
    <col min="12560" max="12560" width="13.85546875" style="337" customWidth="1"/>
    <col min="12561" max="12782" width="9.140625" style="337" customWidth="1"/>
    <col min="12783" max="12783" width="9.140625" style="337"/>
    <col min="12784" max="12784" width="6.5703125" style="337" customWidth="1"/>
    <col min="12785" max="12785" width="79.5703125" style="337" customWidth="1"/>
    <col min="12786" max="12786" width="23.5703125" style="337" customWidth="1"/>
    <col min="12787" max="12787" width="27.85546875" style="337" customWidth="1"/>
    <col min="12788" max="12788" width="22.28515625" style="337" customWidth="1"/>
    <col min="12789" max="12789" width="23.5703125" style="337" customWidth="1"/>
    <col min="12790" max="12790" width="39" style="337" customWidth="1"/>
    <col min="12791" max="12791" width="36.42578125" style="337" customWidth="1"/>
    <col min="12792" max="12792" width="8" style="337" customWidth="1"/>
    <col min="12793" max="12793" width="15.5703125" style="337" customWidth="1"/>
    <col min="12794" max="12794" width="17.28515625" style="337" customWidth="1"/>
    <col min="12795" max="12795" width="18.85546875" style="337" customWidth="1"/>
    <col min="12796" max="12796" width="81" style="337" customWidth="1"/>
    <col min="12797" max="12797" width="14.85546875" style="337" customWidth="1"/>
    <col min="12798" max="12798" width="15.7109375" style="337" customWidth="1"/>
    <col min="12799" max="12799" width="17.5703125" style="337" customWidth="1"/>
    <col min="12800" max="12800" width="18.42578125" style="337" customWidth="1"/>
    <col min="12801" max="12801" width="16.5703125" style="337" customWidth="1"/>
    <col min="12802" max="12802" width="17.7109375" style="337" customWidth="1"/>
    <col min="12803" max="12803" width="17.85546875" style="337" customWidth="1"/>
    <col min="12804" max="12804" width="18.42578125" style="337" customWidth="1"/>
    <col min="12805" max="12805" width="15.42578125" style="337" customWidth="1"/>
    <col min="12806" max="12806" width="14.5703125" style="337" customWidth="1"/>
    <col min="12807" max="12807" width="15" style="337" customWidth="1"/>
    <col min="12808" max="12808" width="6.7109375" style="337" customWidth="1"/>
    <col min="12809" max="12809" width="14.28515625" style="337" customWidth="1"/>
    <col min="12810" max="12810" width="17.5703125" style="337" customWidth="1"/>
    <col min="12811" max="12811" width="27.7109375" style="337" customWidth="1"/>
    <col min="12812" max="12814" width="9.140625" style="337" customWidth="1"/>
    <col min="12815" max="12815" width="14.85546875" style="337" customWidth="1"/>
    <col min="12816" max="12816" width="13.85546875" style="337" customWidth="1"/>
    <col min="12817" max="13038" width="9.140625" style="337" customWidth="1"/>
    <col min="13039" max="13039" width="9.140625" style="337"/>
    <col min="13040" max="13040" width="6.5703125" style="337" customWidth="1"/>
    <col min="13041" max="13041" width="79.5703125" style="337" customWidth="1"/>
    <col min="13042" max="13042" width="23.5703125" style="337" customWidth="1"/>
    <col min="13043" max="13043" width="27.85546875" style="337" customWidth="1"/>
    <col min="13044" max="13044" width="22.28515625" style="337" customWidth="1"/>
    <col min="13045" max="13045" width="23.5703125" style="337" customWidth="1"/>
    <col min="13046" max="13046" width="39" style="337" customWidth="1"/>
    <col min="13047" max="13047" width="36.42578125" style="337" customWidth="1"/>
    <col min="13048" max="13048" width="8" style="337" customWidth="1"/>
    <col min="13049" max="13049" width="15.5703125" style="337" customWidth="1"/>
    <col min="13050" max="13050" width="17.28515625" style="337" customWidth="1"/>
    <col min="13051" max="13051" width="18.85546875" style="337" customWidth="1"/>
    <col min="13052" max="13052" width="81" style="337" customWidth="1"/>
    <col min="13053" max="13053" width="14.85546875" style="337" customWidth="1"/>
    <col min="13054" max="13054" width="15.7109375" style="337" customWidth="1"/>
    <col min="13055" max="13055" width="17.5703125" style="337" customWidth="1"/>
    <col min="13056" max="13056" width="18.42578125" style="337" customWidth="1"/>
    <col min="13057" max="13057" width="16.5703125" style="337" customWidth="1"/>
    <col min="13058" max="13058" width="17.7109375" style="337" customWidth="1"/>
    <col min="13059" max="13059" width="17.85546875" style="337" customWidth="1"/>
    <col min="13060" max="13060" width="18.42578125" style="337" customWidth="1"/>
    <col min="13061" max="13061" width="15.42578125" style="337" customWidth="1"/>
    <col min="13062" max="13062" width="14.5703125" style="337" customWidth="1"/>
    <col min="13063" max="13063" width="15" style="337" customWidth="1"/>
    <col min="13064" max="13064" width="6.7109375" style="337" customWidth="1"/>
    <col min="13065" max="13065" width="14.28515625" style="337" customWidth="1"/>
    <col min="13066" max="13066" width="17.5703125" style="337" customWidth="1"/>
    <col min="13067" max="13067" width="27.7109375" style="337" customWidth="1"/>
    <col min="13068" max="13070" width="9.140625" style="337" customWidth="1"/>
    <col min="13071" max="13071" width="14.85546875" style="337" customWidth="1"/>
    <col min="13072" max="13072" width="13.85546875" style="337" customWidth="1"/>
    <col min="13073" max="13294" width="9.140625" style="337" customWidth="1"/>
    <col min="13295" max="13295" width="9.140625" style="337"/>
    <col min="13296" max="13296" width="6.5703125" style="337" customWidth="1"/>
    <col min="13297" max="13297" width="79.5703125" style="337" customWidth="1"/>
    <col min="13298" max="13298" width="23.5703125" style="337" customWidth="1"/>
    <col min="13299" max="13299" width="27.85546875" style="337" customWidth="1"/>
    <col min="13300" max="13300" width="22.28515625" style="337" customWidth="1"/>
    <col min="13301" max="13301" width="23.5703125" style="337" customWidth="1"/>
    <col min="13302" max="13302" width="39" style="337" customWidth="1"/>
    <col min="13303" max="13303" width="36.42578125" style="337" customWidth="1"/>
    <col min="13304" max="13304" width="8" style="337" customWidth="1"/>
    <col min="13305" max="13305" width="15.5703125" style="337" customWidth="1"/>
    <col min="13306" max="13306" width="17.28515625" style="337" customWidth="1"/>
    <col min="13307" max="13307" width="18.85546875" style="337" customWidth="1"/>
    <col min="13308" max="13308" width="81" style="337" customWidth="1"/>
    <col min="13309" max="13309" width="14.85546875" style="337" customWidth="1"/>
    <col min="13310" max="13310" width="15.7109375" style="337" customWidth="1"/>
    <col min="13311" max="13311" width="17.5703125" style="337" customWidth="1"/>
    <col min="13312" max="13312" width="18.42578125" style="337" customWidth="1"/>
    <col min="13313" max="13313" width="16.5703125" style="337" customWidth="1"/>
    <col min="13314" max="13314" width="17.7109375" style="337" customWidth="1"/>
    <col min="13315" max="13315" width="17.85546875" style="337" customWidth="1"/>
    <col min="13316" max="13316" width="18.42578125" style="337" customWidth="1"/>
    <col min="13317" max="13317" width="15.42578125" style="337" customWidth="1"/>
    <col min="13318" max="13318" width="14.5703125" style="337" customWidth="1"/>
    <col min="13319" max="13319" width="15" style="337" customWidth="1"/>
    <col min="13320" max="13320" width="6.7109375" style="337" customWidth="1"/>
    <col min="13321" max="13321" width="14.28515625" style="337" customWidth="1"/>
    <col min="13322" max="13322" width="17.5703125" style="337" customWidth="1"/>
    <col min="13323" max="13323" width="27.7109375" style="337" customWidth="1"/>
    <col min="13324" max="13326" width="9.140625" style="337" customWidth="1"/>
    <col min="13327" max="13327" width="14.85546875" style="337" customWidth="1"/>
    <col min="13328" max="13328" width="13.85546875" style="337" customWidth="1"/>
    <col min="13329" max="13550" width="9.140625" style="337" customWidth="1"/>
    <col min="13551" max="13551" width="9.140625" style="337"/>
    <col min="13552" max="13552" width="6.5703125" style="337" customWidth="1"/>
    <col min="13553" max="13553" width="79.5703125" style="337" customWidth="1"/>
    <col min="13554" max="13554" width="23.5703125" style="337" customWidth="1"/>
    <col min="13555" max="13555" width="27.85546875" style="337" customWidth="1"/>
    <col min="13556" max="13556" width="22.28515625" style="337" customWidth="1"/>
    <col min="13557" max="13557" width="23.5703125" style="337" customWidth="1"/>
    <col min="13558" max="13558" width="39" style="337" customWidth="1"/>
    <col min="13559" max="13559" width="36.42578125" style="337" customWidth="1"/>
    <col min="13560" max="13560" width="8" style="337" customWidth="1"/>
    <col min="13561" max="13561" width="15.5703125" style="337" customWidth="1"/>
    <col min="13562" max="13562" width="17.28515625" style="337" customWidth="1"/>
    <col min="13563" max="13563" width="18.85546875" style="337" customWidth="1"/>
    <col min="13564" max="13564" width="81" style="337" customWidth="1"/>
    <col min="13565" max="13565" width="14.85546875" style="337" customWidth="1"/>
    <col min="13566" max="13566" width="15.7109375" style="337" customWidth="1"/>
    <col min="13567" max="13567" width="17.5703125" style="337" customWidth="1"/>
    <col min="13568" max="13568" width="18.42578125" style="337" customWidth="1"/>
    <col min="13569" max="13569" width="16.5703125" style="337" customWidth="1"/>
    <col min="13570" max="13570" width="17.7109375" style="337" customWidth="1"/>
    <col min="13571" max="13571" width="17.85546875" style="337" customWidth="1"/>
    <col min="13572" max="13572" width="18.42578125" style="337" customWidth="1"/>
    <col min="13573" max="13573" width="15.42578125" style="337" customWidth="1"/>
    <col min="13574" max="13574" width="14.5703125" style="337" customWidth="1"/>
    <col min="13575" max="13575" width="15" style="337" customWidth="1"/>
    <col min="13576" max="13576" width="6.7109375" style="337" customWidth="1"/>
    <col min="13577" max="13577" width="14.28515625" style="337" customWidth="1"/>
    <col min="13578" max="13578" width="17.5703125" style="337" customWidth="1"/>
    <col min="13579" max="13579" width="27.7109375" style="337" customWidth="1"/>
    <col min="13580" max="13582" width="9.140625" style="337" customWidth="1"/>
    <col min="13583" max="13583" width="14.85546875" style="337" customWidth="1"/>
    <col min="13584" max="13584" width="13.85546875" style="337" customWidth="1"/>
    <col min="13585" max="13806" width="9.140625" style="337" customWidth="1"/>
    <col min="13807" max="13807" width="9.140625" style="337"/>
    <col min="13808" max="13808" width="6.5703125" style="337" customWidth="1"/>
    <col min="13809" max="13809" width="79.5703125" style="337" customWidth="1"/>
    <col min="13810" max="13810" width="23.5703125" style="337" customWidth="1"/>
    <col min="13811" max="13811" width="27.85546875" style="337" customWidth="1"/>
    <col min="13812" max="13812" width="22.28515625" style="337" customWidth="1"/>
    <col min="13813" max="13813" width="23.5703125" style="337" customWidth="1"/>
    <col min="13814" max="13814" width="39" style="337" customWidth="1"/>
    <col min="13815" max="13815" width="36.42578125" style="337" customWidth="1"/>
    <col min="13816" max="13816" width="8" style="337" customWidth="1"/>
    <col min="13817" max="13817" width="15.5703125" style="337" customWidth="1"/>
    <col min="13818" max="13818" width="17.28515625" style="337" customWidth="1"/>
    <col min="13819" max="13819" width="18.85546875" style="337" customWidth="1"/>
    <col min="13820" max="13820" width="81" style="337" customWidth="1"/>
    <col min="13821" max="13821" width="14.85546875" style="337" customWidth="1"/>
    <col min="13822" max="13822" width="15.7109375" style="337" customWidth="1"/>
    <col min="13823" max="13823" width="17.5703125" style="337" customWidth="1"/>
    <col min="13824" max="13824" width="18.42578125" style="337" customWidth="1"/>
    <col min="13825" max="13825" width="16.5703125" style="337" customWidth="1"/>
    <col min="13826" max="13826" width="17.7109375" style="337" customWidth="1"/>
    <col min="13827" max="13827" width="17.85546875" style="337" customWidth="1"/>
    <col min="13828" max="13828" width="18.42578125" style="337" customWidth="1"/>
    <col min="13829" max="13829" width="15.42578125" style="337" customWidth="1"/>
    <col min="13830" max="13830" width="14.5703125" style="337" customWidth="1"/>
    <col min="13831" max="13831" width="15" style="337" customWidth="1"/>
    <col min="13832" max="13832" width="6.7109375" style="337" customWidth="1"/>
    <col min="13833" max="13833" width="14.28515625" style="337" customWidth="1"/>
    <col min="13834" max="13834" width="17.5703125" style="337" customWidth="1"/>
    <col min="13835" max="13835" width="27.7109375" style="337" customWidth="1"/>
    <col min="13836" max="13838" width="9.140625" style="337" customWidth="1"/>
    <col min="13839" max="13839" width="14.85546875" style="337" customWidth="1"/>
    <col min="13840" max="13840" width="13.85546875" style="337" customWidth="1"/>
    <col min="13841" max="14062" width="9.140625" style="337" customWidth="1"/>
    <col min="14063" max="14063" width="9.140625" style="337"/>
    <col min="14064" max="14064" width="6.5703125" style="337" customWidth="1"/>
    <col min="14065" max="14065" width="79.5703125" style="337" customWidth="1"/>
    <col min="14066" max="14066" width="23.5703125" style="337" customWidth="1"/>
    <col min="14067" max="14067" width="27.85546875" style="337" customWidth="1"/>
    <col min="14068" max="14068" width="22.28515625" style="337" customWidth="1"/>
    <col min="14069" max="14069" width="23.5703125" style="337" customWidth="1"/>
    <col min="14070" max="14070" width="39" style="337" customWidth="1"/>
    <col min="14071" max="14071" width="36.42578125" style="337" customWidth="1"/>
    <col min="14072" max="14072" width="8" style="337" customWidth="1"/>
    <col min="14073" max="14073" width="15.5703125" style="337" customWidth="1"/>
    <col min="14074" max="14074" width="17.28515625" style="337" customWidth="1"/>
    <col min="14075" max="14075" width="18.85546875" style="337" customWidth="1"/>
    <col min="14076" max="14076" width="81" style="337" customWidth="1"/>
    <col min="14077" max="14077" width="14.85546875" style="337" customWidth="1"/>
    <col min="14078" max="14078" width="15.7109375" style="337" customWidth="1"/>
    <col min="14079" max="14079" width="17.5703125" style="337" customWidth="1"/>
    <col min="14080" max="14080" width="18.42578125" style="337" customWidth="1"/>
    <col min="14081" max="14081" width="16.5703125" style="337" customWidth="1"/>
    <col min="14082" max="14082" width="17.7109375" style="337" customWidth="1"/>
    <col min="14083" max="14083" width="17.85546875" style="337" customWidth="1"/>
    <col min="14084" max="14084" width="18.42578125" style="337" customWidth="1"/>
    <col min="14085" max="14085" width="15.42578125" style="337" customWidth="1"/>
    <col min="14086" max="14086" width="14.5703125" style="337" customWidth="1"/>
    <col min="14087" max="14087" width="15" style="337" customWidth="1"/>
    <col min="14088" max="14088" width="6.7109375" style="337" customWidth="1"/>
    <col min="14089" max="14089" width="14.28515625" style="337" customWidth="1"/>
    <col min="14090" max="14090" width="17.5703125" style="337" customWidth="1"/>
    <col min="14091" max="14091" width="27.7109375" style="337" customWidth="1"/>
    <col min="14092" max="14094" width="9.140625" style="337" customWidth="1"/>
    <col min="14095" max="14095" width="14.85546875" style="337" customWidth="1"/>
    <col min="14096" max="14096" width="13.85546875" style="337" customWidth="1"/>
    <col min="14097" max="14318" width="9.140625" style="337" customWidth="1"/>
    <col min="14319" max="14319" width="9.140625" style="337"/>
    <col min="14320" max="14320" width="6.5703125" style="337" customWidth="1"/>
    <col min="14321" max="14321" width="79.5703125" style="337" customWidth="1"/>
    <col min="14322" max="14322" width="23.5703125" style="337" customWidth="1"/>
    <col min="14323" max="14323" width="27.85546875" style="337" customWidth="1"/>
    <col min="14324" max="14324" width="22.28515625" style="337" customWidth="1"/>
    <col min="14325" max="14325" width="23.5703125" style="337" customWidth="1"/>
    <col min="14326" max="14326" width="39" style="337" customWidth="1"/>
    <col min="14327" max="14327" width="36.42578125" style="337" customWidth="1"/>
    <col min="14328" max="14328" width="8" style="337" customWidth="1"/>
    <col min="14329" max="14329" width="15.5703125" style="337" customWidth="1"/>
    <col min="14330" max="14330" width="17.28515625" style="337" customWidth="1"/>
    <col min="14331" max="14331" width="18.85546875" style="337" customWidth="1"/>
    <col min="14332" max="14332" width="81" style="337" customWidth="1"/>
    <col min="14333" max="14333" width="14.85546875" style="337" customWidth="1"/>
    <col min="14334" max="14334" width="15.7109375" style="337" customWidth="1"/>
    <col min="14335" max="14335" width="17.5703125" style="337" customWidth="1"/>
    <col min="14336" max="14336" width="18.42578125" style="337" customWidth="1"/>
    <col min="14337" max="14337" width="16.5703125" style="337" customWidth="1"/>
    <col min="14338" max="14338" width="17.7109375" style="337" customWidth="1"/>
    <col min="14339" max="14339" width="17.85546875" style="337" customWidth="1"/>
    <col min="14340" max="14340" width="18.42578125" style="337" customWidth="1"/>
    <col min="14341" max="14341" width="15.42578125" style="337" customWidth="1"/>
    <col min="14342" max="14342" width="14.5703125" style="337" customWidth="1"/>
    <col min="14343" max="14343" width="15" style="337" customWidth="1"/>
    <col min="14344" max="14344" width="6.7109375" style="337" customWidth="1"/>
    <col min="14345" max="14345" width="14.28515625" style="337" customWidth="1"/>
    <col min="14346" max="14346" width="17.5703125" style="337" customWidth="1"/>
    <col min="14347" max="14347" width="27.7109375" style="337" customWidth="1"/>
    <col min="14348" max="14350" width="9.140625" style="337" customWidth="1"/>
    <col min="14351" max="14351" width="14.85546875" style="337" customWidth="1"/>
    <col min="14352" max="14352" width="13.85546875" style="337" customWidth="1"/>
    <col min="14353" max="14574" width="9.140625" style="337" customWidth="1"/>
    <col min="14575" max="14575" width="9.140625" style="337"/>
    <col min="14576" max="14576" width="6.5703125" style="337" customWidth="1"/>
    <col min="14577" max="14577" width="79.5703125" style="337" customWidth="1"/>
    <col min="14578" max="14578" width="23.5703125" style="337" customWidth="1"/>
    <col min="14579" max="14579" width="27.85546875" style="337" customWidth="1"/>
    <col min="14580" max="14580" width="22.28515625" style="337" customWidth="1"/>
    <col min="14581" max="14581" width="23.5703125" style="337" customWidth="1"/>
    <col min="14582" max="14582" width="39" style="337" customWidth="1"/>
    <col min="14583" max="14583" width="36.42578125" style="337" customWidth="1"/>
    <col min="14584" max="14584" width="8" style="337" customWidth="1"/>
    <col min="14585" max="14585" width="15.5703125" style="337" customWidth="1"/>
    <col min="14586" max="14586" width="17.28515625" style="337" customWidth="1"/>
    <col min="14587" max="14587" width="18.85546875" style="337" customWidth="1"/>
    <col min="14588" max="14588" width="81" style="337" customWidth="1"/>
    <col min="14589" max="14589" width="14.85546875" style="337" customWidth="1"/>
    <col min="14590" max="14590" width="15.7109375" style="337" customWidth="1"/>
    <col min="14591" max="14591" width="17.5703125" style="337" customWidth="1"/>
    <col min="14592" max="14592" width="18.42578125" style="337" customWidth="1"/>
    <col min="14593" max="14593" width="16.5703125" style="337" customWidth="1"/>
    <col min="14594" max="14594" width="17.7109375" style="337" customWidth="1"/>
    <col min="14595" max="14595" width="17.85546875" style="337" customWidth="1"/>
    <col min="14596" max="14596" width="18.42578125" style="337" customWidth="1"/>
    <col min="14597" max="14597" width="15.42578125" style="337" customWidth="1"/>
    <col min="14598" max="14598" width="14.5703125" style="337" customWidth="1"/>
    <col min="14599" max="14599" width="15" style="337" customWidth="1"/>
    <col min="14600" max="14600" width="6.7109375" style="337" customWidth="1"/>
    <col min="14601" max="14601" width="14.28515625" style="337" customWidth="1"/>
    <col min="14602" max="14602" width="17.5703125" style="337" customWidth="1"/>
    <col min="14603" max="14603" width="27.7109375" style="337" customWidth="1"/>
    <col min="14604" max="14606" width="9.140625" style="337" customWidth="1"/>
    <col min="14607" max="14607" width="14.85546875" style="337" customWidth="1"/>
    <col min="14608" max="14608" width="13.85546875" style="337" customWidth="1"/>
    <col min="14609" max="14830" width="9.140625" style="337" customWidth="1"/>
    <col min="14831" max="14831" width="9.140625" style="337"/>
    <col min="14832" max="14832" width="6.5703125" style="337" customWidth="1"/>
    <col min="14833" max="14833" width="79.5703125" style="337" customWidth="1"/>
    <col min="14834" max="14834" width="23.5703125" style="337" customWidth="1"/>
    <col min="14835" max="14835" width="27.85546875" style="337" customWidth="1"/>
    <col min="14836" max="14836" width="22.28515625" style="337" customWidth="1"/>
    <col min="14837" max="14837" width="23.5703125" style="337" customWidth="1"/>
    <col min="14838" max="14838" width="39" style="337" customWidth="1"/>
    <col min="14839" max="14839" width="36.42578125" style="337" customWidth="1"/>
    <col min="14840" max="14840" width="8" style="337" customWidth="1"/>
    <col min="14841" max="14841" width="15.5703125" style="337" customWidth="1"/>
    <col min="14842" max="14842" width="17.28515625" style="337" customWidth="1"/>
    <col min="14843" max="14843" width="18.85546875" style="337" customWidth="1"/>
    <col min="14844" max="14844" width="81" style="337" customWidth="1"/>
    <col min="14845" max="14845" width="14.85546875" style="337" customWidth="1"/>
    <col min="14846" max="14846" width="15.7109375" style="337" customWidth="1"/>
    <col min="14847" max="14847" width="17.5703125" style="337" customWidth="1"/>
    <col min="14848" max="14848" width="18.42578125" style="337" customWidth="1"/>
    <col min="14849" max="14849" width="16.5703125" style="337" customWidth="1"/>
    <col min="14850" max="14850" width="17.7109375" style="337" customWidth="1"/>
    <col min="14851" max="14851" width="17.85546875" style="337" customWidth="1"/>
    <col min="14852" max="14852" width="18.42578125" style="337" customWidth="1"/>
    <col min="14853" max="14853" width="15.42578125" style="337" customWidth="1"/>
    <col min="14854" max="14854" width="14.5703125" style="337" customWidth="1"/>
    <col min="14855" max="14855" width="15" style="337" customWidth="1"/>
    <col min="14856" max="14856" width="6.7109375" style="337" customWidth="1"/>
    <col min="14857" max="14857" width="14.28515625" style="337" customWidth="1"/>
    <col min="14858" max="14858" width="17.5703125" style="337" customWidth="1"/>
    <col min="14859" max="14859" width="27.7109375" style="337" customWidth="1"/>
    <col min="14860" max="14862" width="9.140625" style="337" customWidth="1"/>
    <col min="14863" max="14863" width="14.85546875" style="337" customWidth="1"/>
    <col min="14864" max="14864" width="13.85546875" style="337" customWidth="1"/>
    <col min="14865" max="15086" width="9.140625" style="337" customWidth="1"/>
    <col min="15087" max="15087" width="9.140625" style="337"/>
    <col min="15088" max="15088" width="6.5703125" style="337" customWidth="1"/>
    <col min="15089" max="15089" width="79.5703125" style="337" customWidth="1"/>
    <col min="15090" max="15090" width="23.5703125" style="337" customWidth="1"/>
    <col min="15091" max="15091" width="27.85546875" style="337" customWidth="1"/>
    <col min="15092" max="15092" width="22.28515625" style="337" customWidth="1"/>
    <col min="15093" max="15093" width="23.5703125" style="337" customWidth="1"/>
    <col min="15094" max="15094" width="39" style="337" customWidth="1"/>
    <col min="15095" max="15095" width="36.42578125" style="337" customWidth="1"/>
    <col min="15096" max="15096" width="8" style="337" customWidth="1"/>
    <col min="15097" max="15097" width="15.5703125" style="337" customWidth="1"/>
    <col min="15098" max="15098" width="17.28515625" style="337" customWidth="1"/>
    <col min="15099" max="15099" width="18.85546875" style="337" customWidth="1"/>
    <col min="15100" max="15100" width="81" style="337" customWidth="1"/>
    <col min="15101" max="15101" width="14.85546875" style="337" customWidth="1"/>
    <col min="15102" max="15102" width="15.7109375" style="337" customWidth="1"/>
    <col min="15103" max="15103" width="17.5703125" style="337" customWidth="1"/>
    <col min="15104" max="15104" width="18.42578125" style="337" customWidth="1"/>
    <col min="15105" max="15105" width="16.5703125" style="337" customWidth="1"/>
    <col min="15106" max="15106" width="17.7109375" style="337" customWidth="1"/>
    <col min="15107" max="15107" width="17.85546875" style="337" customWidth="1"/>
    <col min="15108" max="15108" width="18.42578125" style="337" customWidth="1"/>
    <col min="15109" max="15109" width="15.42578125" style="337" customWidth="1"/>
    <col min="15110" max="15110" width="14.5703125" style="337" customWidth="1"/>
    <col min="15111" max="15111" width="15" style="337" customWidth="1"/>
    <col min="15112" max="15112" width="6.7109375" style="337" customWidth="1"/>
    <col min="15113" max="15113" width="14.28515625" style="337" customWidth="1"/>
    <col min="15114" max="15114" width="17.5703125" style="337" customWidth="1"/>
    <col min="15115" max="15115" width="27.7109375" style="337" customWidth="1"/>
    <col min="15116" max="15118" width="9.140625" style="337" customWidth="1"/>
    <col min="15119" max="15119" width="14.85546875" style="337" customWidth="1"/>
    <col min="15120" max="15120" width="13.85546875" style="337" customWidth="1"/>
    <col min="15121" max="15342" width="9.140625" style="337" customWidth="1"/>
    <col min="15343" max="15343" width="9.140625" style="337"/>
    <col min="15344" max="15344" width="6.5703125" style="337" customWidth="1"/>
    <col min="15345" max="15345" width="79.5703125" style="337" customWidth="1"/>
    <col min="15346" max="15346" width="23.5703125" style="337" customWidth="1"/>
    <col min="15347" max="15347" width="27.85546875" style="337" customWidth="1"/>
    <col min="15348" max="15348" width="22.28515625" style="337" customWidth="1"/>
    <col min="15349" max="15349" width="23.5703125" style="337" customWidth="1"/>
    <col min="15350" max="15350" width="39" style="337" customWidth="1"/>
    <col min="15351" max="15351" width="36.42578125" style="337" customWidth="1"/>
    <col min="15352" max="15352" width="8" style="337" customWidth="1"/>
    <col min="15353" max="15353" width="15.5703125" style="337" customWidth="1"/>
    <col min="15354" max="15354" width="17.28515625" style="337" customWidth="1"/>
    <col min="15355" max="15355" width="18.85546875" style="337" customWidth="1"/>
    <col min="15356" max="15356" width="81" style="337" customWidth="1"/>
    <col min="15357" max="15357" width="14.85546875" style="337" customWidth="1"/>
    <col min="15358" max="15358" width="15.7109375" style="337" customWidth="1"/>
    <col min="15359" max="15359" width="17.5703125" style="337" customWidth="1"/>
    <col min="15360" max="15360" width="18.42578125" style="337" customWidth="1"/>
    <col min="15361" max="15361" width="16.5703125" style="337" customWidth="1"/>
    <col min="15362" max="15362" width="17.7109375" style="337" customWidth="1"/>
    <col min="15363" max="15363" width="17.85546875" style="337" customWidth="1"/>
    <col min="15364" max="15364" width="18.42578125" style="337" customWidth="1"/>
    <col min="15365" max="15365" width="15.42578125" style="337" customWidth="1"/>
    <col min="15366" max="15366" width="14.5703125" style="337" customWidth="1"/>
    <col min="15367" max="15367" width="15" style="337" customWidth="1"/>
    <col min="15368" max="15368" width="6.7109375" style="337" customWidth="1"/>
    <col min="15369" max="15369" width="14.28515625" style="337" customWidth="1"/>
    <col min="15370" max="15370" width="17.5703125" style="337" customWidth="1"/>
    <col min="15371" max="15371" width="27.7109375" style="337" customWidth="1"/>
    <col min="15372" max="15374" width="9.140625" style="337" customWidth="1"/>
    <col min="15375" max="15375" width="14.85546875" style="337" customWidth="1"/>
    <col min="15376" max="15376" width="13.85546875" style="337" customWidth="1"/>
    <col min="15377" max="15598" width="9.140625" style="337" customWidth="1"/>
    <col min="15599" max="15599" width="9.140625" style="337"/>
    <col min="15600" max="15600" width="6.5703125" style="337" customWidth="1"/>
    <col min="15601" max="15601" width="79.5703125" style="337" customWidth="1"/>
    <col min="15602" max="15602" width="23.5703125" style="337" customWidth="1"/>
    <col min="15603" max="15603" width="27.85546875" style="337" customWidth="1"/>
    <col min="15604" max="15604" width="22.28515625" style="337" customWidth="1"/>
    <col min="15605" max="15605" width="23.5703125" style="337" customWidth="1"/>
    <col min="15606" max="15606" width="39" style="337" customWidth="1"/>
    <col min="15607" max="15607" width="36.42578125" style="337" customWidth="1"/>
    <col min="15608" max="15608" width="8" style="337" customWidth="1"/>
    <col min="15609" max="15609" width="15.5703125" style="337" customWidth="1"/>
    <col min="15610" max="15610" width="17.28515625" style="337" customWidth="1"/>
    <col min="15611" max="15611" width="18.85546875" style="337" customWidth="1"/>
    <col min="15612" max="15612" width="81" style="337" customWidth="1"/>
    <col min="15613" max="15613" width="14.85546875" style="337" customWidth="1"/>
    <col min="15614" max="15614" width="15.7109375" style="337" customWidth="1"/>
    <col min="15615" max="15615" width="17.5703125" style="337" customWidth="1"/>
    <col min="15616" max="15616" width="18.42578125" style="337" customWidth="1"/>
    <col min="15617" max="15617" width="16.5703125" style="337" customWidth="1"/>
    <col min="15618" max="15618" width="17.7109375" style="337" customWidth="1"/>
    <col min="15619" max="15619" width="17.85546875" style="337" customWidth="1"/>
    <col min="15620" max="15620" width="18.42578125" style="337" customWidth="1"/>
    <col min="15621" max="15621" width="15.42578125" style="337" customWidth="1"/>
    <col min="15622" max="15622" width="14.5703125" style="337" customWidth="1"/>
    <col min="15623" max="15623" width="15" style="337" customWidth="1"/>
    <col min="15624" max="15624" width="6.7109375" style="337" customWidth="1"/>
    <col min="15625" max="15625" width="14.28515625" style="337" customWidth="1"/>
    <col min="15626" max="15626" width="17.5703125" style="337" customWidth="1"/>
    <col min="15627" max="15627" width="27.7109375" style="337" customWidth="1"/>
    <col min="15628" max="15630" width="9.140625" style="337" customWidth="1"/>
    <col min="15631" max="15631" width="14.85546875" style="337" customWidth="1"/>
    <col min="15632" max="15632" width="13.85546875" style="337" customWidth="1"/>
    <col min="15633" max="15854" width="9.140625" style="337" customWidth="1"/>
    <col min="15855" max="15855" width="9.140625" style="337"/>
    <col min="15856" max="15856" width="6.5703125" style="337" customWidth="1"/>
    <col min="15857" max="15857" width="79.5703125" style="337" customWidth="1"/>
    <col min="15858" max="15858" width="23.5703125" style="337" customWidth="1"/>
    <col min="15859" max="15859" width="27.85546875" style="337" customWidth="1"/>
    <col min="15860" max="15860" width="22.28515625" style="337" customWidth="1"/>
    <col min="15861" max="15861" width="23.5703125" style="337" customWidth="1"/>
    <col min="15862" max="15862" width="39" style="337" customWidth="1"/>
    <col min="15863" max="15863" width="36.42578125" style="337" customWidth="1"/>
    <col min="15864" max="15864" width="8" style="337" customWidth="1"/>
    <col min="15865" max="15865" width="15.5703125" style="337" customWidth="1"/>
    <col min="15866" max="15866" width="17.28515625" style="337" customWidth="1"/>
    <col min="15867" max="15867" width="18.85546875" style="337" customWidth="1"/>
    <col min="15868" max="15868" width="81" style="337" customWidth="1"/>
    <col min="15869" max="15869" width="14.85546875" style="337" customWidth="1"/>
    <col min="15870" max="15870" width="15.7109375" style="337" customWidth="1"/>
    <col min="15871" max="15871" width="17.5703125" style="337" customWidth="1"/>
    <col min="15872" max="15872" width="18.42578125" style="337" customWidth="1"/>
    <col min="15873" max="15873" width="16.5703125" style="337" customWidth="1"/>
    <col min="15874" max="15874" width="17.7109375" style="337" customWidth="1"/>
    <col min="15875" max="15875" width="17.85546875" style="337" customWidth="1"/>
    <col min="15876" max="15876" width="18.42578125" style="337" customWidth="1"/>
    <col min="15877" max="15877" width="15.42578125" style="337" customWidth="1"/>
    <col min="15878" max="15878" width="14.5703125" style="337" customWidth="1"/>
    <col min="15879" max="15879" width="15" style="337" customWidth="1"/>
    <col min="15880" max="15880" width="6.7109375" style="337" customWidth="1"/>
    <col min="15881" max="15881" width="14.28515625" style="337" customWidth="1"/>
    <col min="15882" max="15882" width="17.5703125" style="337" customWidth="1"/>
    <col min="15883" max="15883" width="27.7109375" style="337" customWidth="1"/>
    <col min="15884" max="15886" width="9.140625" style="337" customWidth="1"/>
    <col min="15887" max="15887" width="14.85546875" style="337" customWidth="1"/>
    <col min="15888" max="15888" width="13.85546875" style="337" customWidth="1"/>
    <col min="15889" max="16110" width="9.140625" style="337" customWidth="1"/>
    <col min="16111" max="16111" width="9.140625" style="337"/>
    <col min="16112" max="16112" width="6.5703125" style="337" customWidth="1"/>
    <col min="16113" max="16113" width="79.5703125" style="337" customWidth="1"/>
    <col min="16114" max="16114" width="23.5703125" style="337" customWidth="1"/>
    <col min="16115" max="16115" width="27.85546875" style="337" customWidth="1"/>
    <col min="16116" max="16116" width="22.28515625" style="337" customWidth="1"/>
    <col min="16117" max="16117" width="23.5703125" style="337" customWidth="1"/>
    <col min="16118" max="16118" width="39" style="337" customWidth="1"/>
    <col min="16119" max="16119" width="36.42578125" style="337" customWidth="1"/>
    <col min="16120" max="16120" width="8" style="337" customWidth="1"/>
    <col min="16121" max="16121" width="15.5703125" style="337" customWidth="1"/>
    <col min="16122" max="16122" width="17.28515625" style="337" customWidth="1"/>
    <col min="16123" max="16123" width="18.85546875" style="337" customWidth="1"/>
    <col min="16124" max="16124" width="81" style="337" customWidth="1"/>
    <col min="16125" max="16125" width="14.85546875" style="337" customWidth="1"/>
    <col min="16126" max="16126" width="15.7109375" style="337" customWidth="1"/>
    <col min="16127" max="16127" width="17.5703125" style="337" customWidth="1"/>
    <col min="16128" max="16128" width="18.42578125" style="337" customWidth="1"/>
    <col min="16129" max="16129" width="16.5703125" style="337" customWidth="1"/>
    <col min="16130" max="16130" width="17.7109375" style="337" customWidth="1"/>
    <col min="16131" max="16131" width="17.85546875" style="337" customWidth="1"/>
    <col min="16132" max="16132" width="18.42578125" style="337" customWidth="1"/>
    <col min="16133" max="16133" width="15.42578125" style="337" customWidth="1"/>
    <col min="16134" max="16134" width="14.5703125" style="337" customWidth="1"/>
    <col min="16135" max="16135" width="15" style="337" customWidth="1"/>
    <col min="16136" max="16136" width="6.7109375" style="337" customWidth="1"/>
    <col min="16137" max="16137" width="14.28515625" style="337" customWidth="1"/>
    <col min="16138" max="16138" width="17.5703125" style="337" customWidth="1"/>
    <col min="16139" max="16139" width="27.7109375" style="337" customWidth="1"/>
    <col min="16140" max="16142" width="9.140625" style="337" customWidth="1"/>
    <col min="16143" max="16143" width="14.85546875" style="337" customWidth="1"/>
    <col min="16144" max="16144" width="13.85546875" style="337" customWidth="1"/>
    <col min="16145" max="16360" width="9.140625" style="337" customWidth="1"/>
    <col min="16361" max="16384" width="9.140625" style="337"/>
  </cols>
  <sheetData>
    <row r="1" spans="1:28" s="343" customFormat="1" ht="50.25" customHeight="1">
      <c r="A1" s="501" t="s">
        <v>177</v>
      </c>
      <c r="B1" s="501" t="s">
        <v>178</v>
      </c>
      <c r="C1" s="502" t="s">
        <v>179</v>
      </c>
      <c r="D1" s="502" t="s">
        <v>180</v>
      </c>
      <c r="E1" s="501" t="s">
        <v>181</v>
      </c>
      <c r="F1" s="502" t="s">
        <v>182</v>
      </c>
      <c r="G1" s="502" t="s">
        <v>183</v>
      </c>
      <c r="H1" s="502" t="s">
        <v>184</v>
      </c>
      <c r="I1" s="503" t="s">
        <v>185</v>
      </c>
      <c r="J1" s="502" t="s">
        <v>186</v>
      </c>
      <c r="K1" s="501" t="s">
        <v>187</v>
      </c>
      <c r="L1" s="504" t="s">
        <v>188</v>
      </c>
      <c r="M1" s="501" t="s">
        <v>189</v>
      </c>
      <c r="N1" s="501" t="s">
        <v>190</v>
      </c>
      <c r="O1" s="501" t="s">
        <v>191</v>
      </c>
      <c r="P1" s="501" t="s">
        <v>192</v>
      </c>
      <c r="Q1" s="501" t="s">
        <v>193</v>
      </c>
      <c r="R1" s="501" t="s">
        <v>194</v>
      </c>
      <c r="S1" s="501" t="s">
        <v>195</v>
      </c>
      <c r="T1" s="501" t="s">
        <v>196</v>
      </c>
      <c r="U1" s="501" t="s">
        <v>197</v>
      </c>
      <c r="V1" s="501" t="s">
        <v>198</v>
      </c>
      <c r="W1" s="501" t="s">
        <v>199</v>
      </c>
      <c r="X1" s="501" t="s">
        <v>200</v>
      </c>
      <c r="Y1" s="501" t="s">
        <v>201</v>
      </c>
      <c r="Z1" s="501" t="s">
        <v>202</v>
      </c>
      <c r="AA1" s="501" t="s">
        <v>203</v>
      </c>
      <c r="AB1" s="505" t="s">
        <v>204</v>
      </c>
    </row>
    <row r="2" spans="1:28" s="335" customFormat="1">
      <c r="A2" s="353" t="s">
        <v>646</v>
      </c>
      <c r="B2" s="506" t="s">
        <v>514</v>
      </c>
      <c r="C2" s="477">
        <v>66832667434</v>
      </c>
      <c r="D2" s="478" t="s">
        <v>709</v>
      </c>
      <c r="E2" s="479">
        <v>2</v>
      </c>
      <c r="F2" s="463" t="s">
        <v>710</v>
      </c>
      <c r="G2" s="464" t="s">
        <v>711</v>
      </c>
      <c r="H2" s="507">
        <v>0</v>
      </c>
      <c r="I2" s="596">
        <v>119.59</v>
      </c>
      <c r="J2" s="507">
        <v>0</v>
      </c>
      <c r="K2" s="469">
        <v>202.49</v>
      </c>
      <c r="L2" s="508">
        <v>25.05</v>
      </c>
      <c r="M2" s="509">
        <f>K2-L2</f>
        <v>177.44</v>
      </c>
      <c r="N2" s="507">
        <v>0</v>
      </c>
      <c r="O2" s="510">
        <v>0</v>
      </c>
      <c r="P2" s="507">
        <f>N2-O2</f>
        <v>0</v>
      </c>
      <c r="Q2" s="469">
        <v>189.14</v>
      </c>
      <c r="R2" s="510">
        <v>75.150000000000006</v>
      </c>
      <c r="S2" s="510">
        <f>Q2-R2</f>
        <v>113.98999999999998</v>
      </c>
      <c r="T2" s="510">
        <v>0</v>
      </c>
      <c r="U2" s="510">
        <v>0</v>
      </c>
      <c r="V2" s="510">
        <f>T2-U2</f>
        <v>0</v>
      </c>
      <c r="W2" s="511"/>
      <c r="X2" s="507">
        <v>0</v>
      </c>
      <c r="Y2" s="507">
        <v>0</v>
      </c>
      <c r="Z2" s="507">
        <v>0</v>
      </c>
      <c r="AA2" s="507"/>
      <c r="AB2" s="507">
        <f>SUM(Z2,V2,S2,P2,M2,J2,I2)</f>
        <v>411.02</v>
      </c>
    </row>
    <row r="3" spans="1:28" s="335" customFormat="1">
      <c r="A3" s="353" t="s">
        <v>646</v>
      </c>
      <c r="B3" s="506" t="s">
        <v>514</v>
      </c>
      <c r="C3" s="477">
        <v>13595668480</v>
      </c>
      <c r="D3" s="478" t="s">
        <v>713</v>
      </c>
      <c r="E3" s="479">
        <v>3</v>
      </c>
      <c r="F3" s="463" t="s">
        <v>714</v>
      </c>
      <c r="G3" s="464" t="s">
        <v>711</v>
      </c>
      <c r="H3" s="507">
        <v>0</v>
      </c>
      <c r="I3" s="596">
        <v>132.21</v>
      </c>
      <c r="J3" s="507">
        <v>0</v>
      </c>
      <c r="K3" s="469">
        <v>202.49</v>
      </c>
      <c r="L3" s="508">
        <v>24.24</v>
      </c>
      <c r="M3" s="509">
        <f t="shared" ref="M3:M66" si="0">K3-L3</f>
        <v>178.25</v>
      </c>
      <c r="N3" s="507">
        <v>0</v>
      </c>
      <c r="O3" s="510">
        <v>0</v>
      </c>
      <c r="P3" s="507">
        <f t="shared" ref="P3:P66" si="1">N3-O3</f>
        <v>0</v>
      </c>
      <c r="Q3" s="469">
        <v>172.22</v>
      </c>
      <c r="R3" s="510">
        <v>72.72</v>
      </c>
      <c r="S3" s="510">
        <f t="shared" ref="R3:S66" si="2">Q3-R3</f>
        <v>99.5</v>
      </c>
      <c r="T3" s="510">
        <v>0</v>
      </c>
      <c r="U3" s="510">
        <v>0</v>
      </c>
      <c r="V3" s="510">
        <f t="shared" ref="V3:V66" si="3">T3-U3</f>
        <v>0</v>
      </c>
      <c r="W3" s="511"/>
      <c r="X3" s="507">
        <v>0</v>
      </c>
      <c r="Y3" s="507">
        <v>0</v>
      </c>
      <c r="Z3" s="507">
        <v>0</v>
      </c>
      <c r="AA3" s="507"/>
      <c r="AB3" s="507">
        <f t="shared" ref="AB3:AB66" si="4">SUM(Z3,V3,S3,P3,M3,J3,I3)</f>
        <v>409.96000000000004</v>
      </c>
    </row>
    <row r="4" spans="1:28" s="336" customFormat="1">
      <c r="A4" s="353" t="s">
        <v>646</v>
      </c>
      <c r="B4" s="506" t="s">
        <v>514</v>
      </c>
      <c r="C4" s="477">
        <v>2950339751</v>
      </c>
      <c r="D4" s="484" t="s">
        <v>715</v>
      </c>
      <c r="E4" s="479">
        <v>1</v>
      </c>
      <c r="F4" s="463" t="s">
        <v>716</v>
      </c>
      <c r="G4" s="464" t="s">
        <v>711</v>
      </c>
      <c r="H4" s="507">
        <v>0</v>
      </c>
      <c r="I4" s="596">
        <v>1306.78</v>
      </c>
      <c r="J4" s="507">
        <v>0</v>
      </c>
      <c r="K4" s="469">
        <v>202.49</v>
      </c>
      <c r="L4" s="508">
        <v>8</v>
      </c>
      <c r="M4" s="509">
        <f t="shared" si="0"/>
        <v>194.49</v>
      </c>
      <c r="N4" s="507">
        <v>0</v>
      </c>
      <c r="O4" s="510">
        <v>0</v>
      </c>
      <c r="P4" s="507">
        <f t="shared" si="1"/>
        <v>0</v>
      </c>
      <c r="Q4" s="469">
        <v>0</v>
      </c>
      <c r="R4" s="510">
        <v>0</v>
      </c>
      <c r="S4" s="510">
        <f t="shared" si="2"/>
        <v>0</v>
      </c>
      <c r="T4" s="510">
        <v>0</v>
      </c>
      <c r="U4" s="510">
        <v>0</v>
      </c>
      <c r="V4" s="510">
        <f t="shared" si="3"/>
        <v>0</v>
      </c>
      <c r="W4" s="511"/>
      <c r="X4" s="507">
        <v>0</v>
      </c>
      <c r="Y4" s="507">
        <v>0</v>
      </c>
      <c r="Z4" s="507">
        <v>0</v>
      </c>
      <c r="AA4" s="507"/>
      <c r="AB4" s="507">
        <f t="shared" si="4"/>
        <v>1501.27</v>
      </c>
    </row>
    <row r="5" spans="1:28" s="336" customFormat="1">
      <c r="A5" s="353" t="s">
        <v>646</v>
      </c>
      <c r="B5" s="506" t="s">
        <v>514</v>
      </c>
      <c r="C5" s="477">
        <v>6576205481</v>
      </c>
      <c r="D5" s="478" t="s">
        <v>717</v>
      </c>
      <c r="E5" s="479">
        <v>3</v>
      </c>
      <c r="F5" s="463" t="s">
        <v>718</v>
      </c>
      <c r="G5" s="464" t="s">
        <v>711</v>
      </c>
      <c r="H5" s="507">
        <v>0</v>
      </c>
      <c r="I5" s="596">
        <v>132.21</v>
      </c>
      <c r="J5" s="507">
        <v>0</v>
      </c>
      <c r="K5" s="469">
        <v>202.49</v>
      </c>
      <c r="L5" s="508">
        <v>24.24</v>
      </c>
      <c r="M5" s="509">
        <f t="shared" si="0"/>
        <v>178.25</v>
      </c>
      <c r="N5" s="507">
        <v>0</v>
      </c>
      <c r="O5" s="510">
        <v>0</v>
      </c>
      <c r="P5" s="507">
        <f t="shared" si="1"/>
        <v>0</v>
      </c>
      <c r="Q5" s="469">
        <v>0</v>
      </c>
      <c r="R5" s="510">
        <v>0</v>
      </c>
      <c r="S5" s="510">
        <f t="shared" si="2"/>
        <v>0</v>
      </c>
      <c r="T5" s="510">
        <v>0</v>
      </c>
      <c r="U5" s="510">
        <v>0</v>
      </c>
      <c r="V5" s="510">
        <f t="shared" si="3"/>
        <v>0</v>
      </c>
      <c r="W5" s="511"/>
      <c r="X5" s="507">
        <v>0</v>
      </c>
      <c r="Y5" s="507">
        <v>0</v>
      </c>
      <c r="Z5" s="507">
        <v>0</v>
      </c>
      <c r="AA5" s="507"/>
      <c r="AB5" s="507">
        <f t="shared" si="4"/>
        <v>310.46000000000004</v>
      </c>
    </row>
    <row r="6" spans="1:28" s="344" customFormat="1">
      <c r="A6" s="353" t="s">
        <v>646</v>
      </c>
      <c r="B6" s="506" t="s">
        <v>514</v>
      </c>
      <c r="C6" s="477">
        <v>7178763493</v>
      </c>
      <c r="D6" s="478" t="s">
        <v>719</v>
      </c>
      <c r="E6" s="467" t="s">
        <v>720</v>
      </c>
      <c r="F6" s="463" t="s">
        <v>721</v>
      </c>
      <c r="G6" s="464" t="s">
        <v>711</v>
      </c>
      <c r="H6" s="507">
        <v>0</v>
      </c>
      <c r="I6" s="596">
        <v>253.74</v>
      </c>
      <c r="J6" s="507">
        <v>0</v>
      </c>
      <c r="K6" s="469">
        <v>202.49</v>
      </c>
      <c r="L6" s="508">
        <v>3.3</v>
      </c>
      <c r="M6" s="509">
        <f t="shared" si="0"/>
        <v>199.19</v>
      </c>
      <c r="N6" s="507">
        <v>0</v>
      </c>
      <c r="O6" s="510">
        <v>0</v>
      </c>
      <c r="P6" s="507">
        <f t="shared" si="1"/>
        <v>0</v>
      </c>
      <c r="Q6" s="469">
        <v>0</v>
      </c>
      <c r="R6" s="510">
        <v>0</v>
      </c>
      <c r="S6" s="510">
        <f t="shared" si="2"/>
        <v>0</v>
      </c>
      <c r="T6" s="510">
        <v>0</v>
      </c>
      <c r="U6" s="510">
        <v>0</v>
      </c>
      <c r="V6" s="510">
        <f t="shared" si="3"/>
        <v>0</v>
      </c>
      <c r="W6" s="511"/>
      <c r="X6" s="507">
        <v>0</v>
      </c>
      <c r="Y6" s="507">
        <v>0</v>
      </c>
      <c r="Z6" s="507">
        <v>0</v>
      </c>
      <c r="AA6" s="507"/>
      <c r="AB6" s="507">
        <f t="shared" si="4"/>
        <v>452.93</v>
      </c>
    </row>
    <row r="7" spans="1:28" s="344" customFormat="1">
      <c r="A7" s="353" t="s">
        <v>646</v>
      </c>
      <c r="B7" s="506" t="s">
        <v>514</v>
      </c>
      <c r="C7" s="477">
        <v>7032388418</v>
      </c>
      <c r="D7" s="478" t="s">
        <v>722</v>
      </c>
      <c r="E7" s="467" t="s">
        <v>720</v>
      </c>
      <c r="F7" s="468" t="s">
        <v>710</v>
      </c>
      <c r="G7" s="464" t="s">
        <v>711</v>
      </c>
      <c r="H7" s="507">
        <v>0</v>
      </c>
      <c r="I7" s="596">
        <v>135.09</v>
      </c>
      <c r="J7" s="507">
        <v>0</v>
      </c>
      <c r="K7" s="469">
        <v>202.49</v>
      </c>
      <c r="L7" s="508">
        <v>25.05</v>
      </c>
      <c r="M7" s="509">
        <f t="shared" si="0"/>
        <v>177.44</v>
      </c>
      <c r="N7" s="507">
        <v>0</v>
      </c>
      <c r="O7" s="510">
        <v>0</v>
      </c>
      <c r="P7" s="507">
        <f t="shared" si="1"/>
        <v>0</v>
      </c>
      <c r="Q7" s="469">
        <v>0</v>
      </c>
      <c r="R7" s="510">
        <v>0</v>
      </c>
      <c r="S7" s="510">
        <f t="shared" si="2"/>
        <v>0</v>
      </c>
      <c r="T7" s="510">
        <v>0</v>
      </c>
      <c r="U7" s="510">
        <v>0</v>
      </c>
      <c r="V7" s="510">
        <f t="shared" si="3"/>
        <v>0</v>
      </c>
      <c r="W7" s="511"/>
      <c r="X7" s="507">
        <v>0</v>
      </c>
      <c r="Y7" s="507">
        <v>0</v>
      </c>
      <c r="Z7" s="507">
        <v>0</v>
      </c>
      <c r="AA7" s="507"/>
      <c r="AB7" s="507">
        <f t="shared" si="4"/>
        <v>312.52999999999997</v>
      </c>
    </row>
    <row r="8" spans="1:28" s="344" customFormat="1">
      <c r="A8" s="353" t="s">
        <v>646</v>
      </c>
      <c r="B8" s="506" t="s">
        <v>514</v>
      </c>
      <c r="C8" s="477">
        <v>2670847498</v>
      </c>
      <c r="D8" s="484" t="s">
        <v>723</v>
      </c>
      <c r="E8" s="467" t="s">
        <v>720</v>
      </c>
      <c r="F8" s="463" t="s">
        <v>724</v>
      </c>
      <c r="G8" s="464" t="s">
        <v>711</v>
      </c>
      <c r="H8" s="507">
        <v>0</v>
      </c>
      <c r="I8" s="596">
        <v>272.95</v>
      </c>
      <c r="J8" s="507">
        <v>0</v>
      </c>
      <c r="K8" s="469">
        <v>202.49</v>
      </c>
      <c r="L8" s="508">
        <v>22.22</v>
      </c>
      <c r="M8" s="509">
        <f t="shared" si="0"/>
        <v>180.27</v>
      </c>
      <c r="N8" s="507">
        <v>0</v>
      </c>
      <c r="O8" s="510">
        <v>0</v>
      </c>
      <c r="P8" s="507">
        <f t="shared" si="1"/>
        <v>0</v>
      </c>
      <c r="Q8" s="469">
        <v>0</v>
      </c>
      <c r="R8" s="510">
        <v>0</v>
      </c>
      <c r="S8" s="510">
        <v>0</v>
      </c>
      <c r="T8" s="510">
        <v>0</v>
      </c>
      <c r="U8" s="510">
        <v>0</v>
      </c>
      <c r="V8" s="510">
        <f t="shared" si="3"/>
        <v>0</v>
      </c>
      <c r="W8" s="511"/>
      <c r="X8" s="507">
        <v>0</v>
      </c>
      <c r="Y8" s="507">
        <v>0</v>
      </c>
      <c r="Z8" s="507">
        <v>0</v>
      </c>
      <c r="AA8" s="507"/>
      <c r="AB8" s="507">
        <f t="shared" si="4"/>
        <v>453.22</v>
      </c>
    </row>
    <row r="9" spans="1:28" s="344" customFormat="1">
      <c r="A9" s="353" t="s">
        <v>646</v>
      </c>
      <c r="B9" s="506" t="s">
        <v>514</v>
      </c>
      <c r="C9" s="477">
        <v>8959195405</v>
      </c>
      <c r="D9" s="478" t="s">
        <v>725</v>
      </c>
      <c r="E9" s="467" t="s">
        <v>726</v>
      </c>
      <c r="F9" s="463" t="s">
        <v>727</v>
      </c>
      <c r="G9" s="464" t="s">
        <v>711</v>
      </c>
      <c r="H9" s="507">
        <v>0</v>
      </c>
      <c r="I9" s="596">
        <v>219.39</v>
      </c>
      <c r="J9" s="507">
        <v>0</v>
      </c>
      <c r="K9" s="469">
        <v>202.49</v>
      </c>
      <c r="L9" s="508">
        <v>50</v>
      </c>
      <c r="M9" s="509">
        <f t="shared" si="0"/>
        <v>152.49</v>
      </c>
      <c r="N9" s="507">
        <v>0</v>
      </c>
      <c r="O9" s="510">
        <v>0</v>
      </c>
      <c r="P9" s="507">
        <f t="shared" si="1"/>
        <v>0</v>
      </c>
      <c r="Q9" s="469">
        <v>460</v>
      </c>
      <c r="R9" s="510">
        <v>150</v>
      </c>
      <c r="S9" s="510">
        <f t="shared" si="2"/>
        <v>310</v>
      </c>
      <c r="T9" s="510">
        <v>0</v>
      </c>
      <c r="U9" s="510">
        <v>0</v>
      </c>
      <c r="V9" s="510">
        <f t="shared" si="3"/>
        <v>0</v>
      </c>
      <c r="W9" s="511"/>
      <c r="X9" s="507">
        <v>0</v>
      </c>
      <c r="Y9" s="507">
        <v>0</v>
      </c>
      <c r="Z9" s="507">
        <v>0</v>
      </c>
      <c r="AA9" s="507"/>
      <c r="AB9" s="507">
        <f t="shared" si="4"/>
        <v>681.88</v>
      </c>
    </row>
    <row r="10" spans="1:28" s="335" customFormat="1">
      <c r="A10" s="353" t="s">
        <v>646</v>
      </c>
      <c r="B10" s="506" t="s">
        <v>514</v>
      </c>
      <c r="C10" s="477">
        <v>847358488</v>
      </c>
      <c r="D10" s="478" t="s">
        <v>728</v>
      </c>
      <c r="E10" s="467" t="s">
        <v>726</v>
      </c>
      <c r="F10" s="463" t="s">
        <v>714</v>
      </c>
      <c r="G10" s="464" t="s">
        <v>711</v>
      </c>
      <c r="H10" s="507">
        <v>0</v>
      </c>
      <c r="I10" s="596">
        <v>116.35</v>
      </c>
      <c r="J10" s="507">
        <v>0</v>
      </c>
      <c r="K10" s="469">
        <v>202.49</v>
      </c>
      <c r="L10" s="508">
        <v>24.24</v>
      </c>
      <c r="M10" s="509">
        <f t="shared" si="0"/>
        <v>178.25</v>
      </c>
      <c r="N10" s="507">
        <v>0</v>
      </c>
      <c r="O10" s="510">
        <v>0</v>
      </c>
      <c r="P10" s="507">
        <f t="shared" si="1"/>
        <v>0</v>
      </c>
      <c r="Q10" s="469">
        <v>397.76</v>
      </c>
      <c r="R10" s="510">
        <v>72.72</v>
      </c>
      <c r="S10" s="510">
        <v>72.72</v>
      </c>
      <c r="T10" s="510">
        <v>0</v>
      </c>
      <c r="U10" s="510">
        <v>0</v>
      </c>
      <c r="V10" s="510">
        <f t="shared" si="3"/>
        <v>0</v>
      </c>
      <c r="W10" s="511"/>
      <c r="X10" s="507">
        <v>0</v>
      </c>
      <c r="Y10" s="507">
        <v>0</v>
      </c>
      <c r="Z10" s="507">
        <v>0</v>
      </c>
      <c r="AA10" s="507"/>
      <c r="AB10" s="507">
        <f t="shared" si="4"/>
        <v>367.32</v>
      </c>
    </row>
    <row r="11" spans="1:28" s="335" customFormat="1">
      <c r="A11" s="353" t="s">
        <v>646</v>
      </c>
      <c r="B11" s="506" t="s">
        <v>514</v>
      </c>
      <c r="C11" s="477">
        <v>88999882420</v>
      </c>
      <c r="D11" s="478" t="s">
        <v>729</v>
      </c>
      <c r="E11" s="467" t="s">
        <v>726</v>
      </c>
      <c r="F11" s="463" t="s">
        <v>730</v>
      </c>
      <c r="G11" s="464" t="s">
        <v>711</v>
      </c>
      <c r="H11" s="507">
        <v>0</v>
      </c>
      <c r="I11" s="596">
        <v>132.21</v>
      </c>
      <c r="J11" s="507">
        <v>0</v>
      </c>
      <c r="K11" s="469">
        <v>202.49</v>
      </c>
      <c r="L11" s="508">
        <v>24.24</v>
      </c>
      <c r="M11" s="509">
        <f t="shared" si="0"/>
        <v>178.25</v>
      </c>
      <c r="N11" s="507">
        <v>0</v>
      </c>
      <c r="O11" s="510">
        <v>0</v>
      </c>
      <c r="P11" s="507">
        <f t="shared" si="1"/>
        <v>0</v>
      </c>
      <c r="Q11" s="469">
        <v>172.22</v>
      </c>
      <c r="R11" s="510">
        <v>72.72</v>
      </c>
      <c r="S11" s="510">
        <f t="shared" si="2"/>
        <v>99.5</v>
      </c>
      <c r="T11" s="510">
        <v>0</v>
      </c>
      <c r="U11" s="510">
        <v>0</v>
      </c>
      <c r="V11" s="510">
        <f t="shared" si="3"/>
        <v>0</v>
      </c>
      <c r="W11" s="511"/>
      <c r="X11" s="507">
        <v>0</v>
      </c>
      <c r="Y11" s="507">
        <v>0</v>
      </c>
      <c r="Z11" s="507">
        <v>0</v>
      </c>
      <c r="AA11" s="507"/>
      <c r="AB11" s="507">
        <f t="shared" si="4"/>
        <v>409.96000000000004</v>
      </c>
    </row>
    <row r="12" spans="1:28" s="344" customFormat="1" ht="15" customHeight="1">
      <c r="A12" s="353" t="s">
        <v>646</v>
      </c>
      <c r="B12" s="506" t="s">
        <v>514</v>
      </c>
      <c r="C12" s="477">
        <v>5244461486</v>
      </c>
      <c r="D12" s="484" t="s">
        <v>731</v>
      </c>
      <c r="E12" s="467" t="s">
        <v>712</v>
      </c>
      <c r="F12" s="463" t="s">
        <v>716</v>
      </c>
      <c r="G12" s="464" t="s">
        <v>711</v>
      </c>
      <c r="H12" s="507">
        <v>0</v>
      </c>
      <c r="I12" s="596">
        <v>519.91</v>
      </c>
      <c r="J12" s="507">
        <v>0</v>
      </c>
      <c r="K12" s="469">
        <v>202.49</v>
      </c>
      <c r="L12" s="508">
        <v>9</v>
      </c>
      <c r="M12" s="509">
        <f t="shared" si="0"/>
        <v>193.49</v>
      </c>
      <c r="N12" s="507">
        <v>0</v>
      </c>
      <c r="O12" s="510">
        <v>0</v>
      </c>
      <c r="P12" s="507">
        <f t="shared" si="1"/>
        <v>0</v>
      </c>
      <c r="Q12" s="469">
        <v>0</v>
      </c>
      <c r="R12" s="510">
        <v>0</v>
      </c>
      <c r="S12" s="510">
        <f t="shared" si="2"/>
        <v>0</v>
      </c>
      <c r="T12" s="510">
        <v>0</v>
      </c>
      <c r="U12" s="510">
        <v>0</v>
      </c>
      <c r="V12" s="510">
        <f t="shared" si="3"/>
        <v>0</v>
      </c>
      <c r="W12" s="511"/>
      <c r="X12" s="507">
        <v>0</v>
      </c>
      <c r="Y12" s="507">
        <v>0</v>
      </c>
      <c r="Z12" s="507">
        <v>0</v>
      </c>
      <c r="AA12" s="507"/>
      <c r="AB12" s="507">
        <f t="shared" si="4"/>
        <v>713.4</v>
      </c>
    </row>
    <row r="13" spans="1:28" s="344" customFormat="1">
      <c r="A13" s="353" t="s">
        <v>646</v>
      </c>
      <c r="B13" s="506" t="s">
        <v>514</v>
      </c>
      <c r="C13" s="477">
        <v>5345290466</v>
      </c>
      <c r="D13" s="478" t="s">
        <v>732</v>
      </c>
      <c r="E13" s="467" t="s">
        <v>726</v>
      </c>
      <c r="F13" s="463" t="s">
        <v>718</v>
      </c>
      <c r="G13" s="464" t="s">
        <v>711</v>
      </c>
      <c r="H13" s="507">
        <v>0</v>
      </c>
      <c r="I13" s="596">
        <v>116.35</v>
      </c>
      <c r="J13" s="507">
        <v>0</v>
      </c>
      <c r="K13" s="469">
        <v>202.49</v>
      </c>
      <c r="L13" s="508">
        <v>24.24</v>
      </c>
      <c r="M13" s="509">
        <f t="shared" si="0"/>
        <v>178.25</v>
      </c>
      <c r="N13" s="507">
        <v>0</v>
      </c>
      <c r="O13" s="510">
        <v>0</v>
      </c>
      <c r="P13" s="507">
        <f t="shared" si="1"/>
        <v>0</v>
      </c>
      <c r="Q13" s="469">
        <v>172.22</v>
      </c>
      <c r="R13" s="510">
        <v>72.72</v>
      </c>
      <c r="S13" s="510">
        <f t="shared" si="2"/>
        <v>99.5</v>
      </c>
      <c r="T13" s="510">
        <v>0</v>
      </c>
      <c r="U13" s="510">
        <v>0</v>
      </c>
      <c r="V13" s="510">
        <f t="shared" si="3"/>
        <v>0</v>
      </c>
      <c r="W13" s="511"/>
      <c r="X13" s="507">
        <v>0</v>
      </c>
      <c r="Y13" s="507">
        <v>0</v>
      </c>
      <c r="Z13" s="507">
        <v>0</v>
      </c>
      <c r="AA13" s="507"/>
      <c r="AB13" s="507">
        <f t="shared" si="4"/>
        <v>394.1</v>
      </c>
    </row>
    <row r="14" spans="1:28" s="344" customFormat="1">
      <c r="A14" s="353" t="s">
        <v>646</v>
      </c>
      <c r="B14" s="506" t="s">
        <v>514</v>
      </c>
      <c r="C14" s="477">
        <v>2456744462</v>
      </c>
      <c r="D14" s="478" t="s">
        <v>733</v>
      </c>
      <c r="E14" s="467" t="s">
        <v>720</v>
      </c>
      <c r="F14" s="463" t="s">
        <v>710</v>
      </c>
      <c r="G14" s="464" t="s">
        <v>711</v>
      </c>
      <c r="H14" s="507">
        <v>0</v>
      </c>
      <c r="I14" s="596">
        <v>119.59</v>
      </c>
      <c r="J14" s="507">
        <v>0</v>
      </c>
      <c r="K14" s="469">
        <v>202.49</v>
      </c>
      <c r="L14" s="508">
        <v>25.05</v>
      </c>
      <c r="M14" s="509">
        <f t="shared" si="0"/>
        <v>177.44</v>
      </c>
      <c r="N14" s="507">
        <v>0</v>
      </c>
      <c r="O14" s="510">
        <v>0</v>
      </c>
      <c r="P14" s="507">
        <f t="shared" si="1"/>
        <v>0</v>
      </c>
      <c r="Q14" s="469">
        <v>298.32</v>
      </c>
      <c r="R14" s="510">
        <v>75.150000000000006</v>
      </c>
      <c r="S14" s="510">
        <f t="shared" si="2"/>
        <v>223.17</v>
      </c>
      <c r="T14" s="510">
        <v>0</v>
      </c>
      <c r="U14" s="510">
        <v>0</v>
      </c>
      <c r="V14" s="510">
        <f t="shared" si="3"/>
        <v>0</v>
      </c>
      <c r="W14" s="511"/>
      <c r="X14" s="507">
        <v>0</v>
      </c>
      <c r="Y14" s="507">
        <v>0</v>
      </c>
      <c r="Z14" s="507">
        <v>0</v>
      </c>
      <c r="AA14" s="507"/>
      <c r="AB14" s="507">
        <f t="shared" si="4"/>
        <v>520.20000000000005</v>
      </c>
    </row>
    <row r="15" spans="1:28" s="344" customFormat="1">
      <c r="A15" s="353" t="s">
        <v>646</v>
      </c>
      <c r="B15" s="506" t="s">
        <v>514</v>
      </c>
      <c r="C15" s="482">
        <v>9601303499</v>
      </c>
      <c r="D15" s="483" t="s">
        <v>734</v>
      </c>
      <c r="E15" s="467" t="s">
        <v>720</v>
      </c>
      <c r="F15" s="468" t="s">
        <v>724</v>
      </c>
      <c r="G15" s="464" t="s">
        <v>711</v>
      </c>
      <c r="H15" s="507">
        <v>0</v>
      </c>
      <c r="I15" s="596">
        <v>279.16000000000003</v>
      </c>
      <c r="J15" s="507">
        <v>0</v>
      </c>
      <c r="K15" s="469">
        <v>202.49</v>
      </c>
      <c r="L15" s="508">
        <v>22.22</v>
      </c>
      <c r="M15" s="509">
        <f t="shared" si="0"/>
        <v>180.27</v>
      </c>
      <c r="N15" s="507">
        <v>0</v>
      </c>
      <c r="O15" s="510">
        <v>0</v>
      </c>
      <c r="P15" s="507">
        <f t="shared" si="1"/>
        <v>0</v>
      </c>
      <c r="Q15" s="469">
        <v>0</v>
      </c>
      <c r="R15" s="510">
        <v>0</v>
      </c>
      <c r="S15" s="510">
        <f t="shared" si="2"/>
        <v>0</v>
      </c>
      <c r="T15" s="510">
        <v>0</v>
      </c>
      <c r="U15" s="510">
        <v>0</v>
      </c>
      <c r="V15" s="510">
        <f t="shared" si="3"/>
        <v>0</v>
      </c>
      <c r="W15" s="511"/>
      <c r="X15" s="507">
        <v>0</v>
      </c>
      <c r="Y15" s="507">
        <v>0</v>
      </c>
      <c r="Z15" s="507">
        <v>0</v>
      </c>
      <c r="AA15" s="507"/>
      <c r="AB15" s="507">
        <f t="shared" si="4"/>
        <v>459.43000000000006</v>
      </c>
    </row>
    <row r="16" spans="1:28" s="344" customFormat="1">
      <c r="A16" s="353" t="s">
        <v>646</v>
      </c>
      <c r="B16" s="506" t="s">
        <v>514</v>
      </c>
      <c r="C16" s="477">
        <v>4089045932</v>
      </c>
      <c r="D16" s="484" t="s">
        <v>735</v>
      </c>
      <c r="E16" s="467" t="s">
        <v>712</v>
      </c>
      <c r="F16" s="463" t="s">
        <v>716</v>
      </c>
      <c r="G16" s="464" t="s">
        <v>711</v>
      </c>
      <c r="H16" s="507">
        <v>0</v>
      </c>
      <c r="I16" s="596">
        <v>1814.03</v>
      </c>
      <c r="J16" s="507">
        <v>0</v>
      </c>
      <c r="K16" s="469">
        <v>202.49</v>
      </c>
      <c r="L16" s="508">
        <v>8</v>
      </c>
      <c r="M16" s="509">
        <f t="shared" si="0"/>
        <v>194.49</v>
      </c>
      <c r="N16" s="507">
        <v>0</v>
      </c>
      <c r="O16" s="510">
        <v>0</v>
      </c>
      <c r="P16" s="507">
        <f t="shared" si="1"/>
        <v>0</v>
      </c>
      <c r="Q16" s="469">
        <v>0</v>
      </c>
      <c r="R16" s="510">
        <v>0</v>
      </c>
      <c r="S16" s="510">
        <f t="shared" si="2"/>
        <v>0</v>
      </c>
      <c r="T16" s="510">
        <v>0</v>
      </c>
      <c r="U16" s="510">
        <v>0</v>
      </c>
      <c r="V16" s="510">
        <f t="shared" si="3"/>
        <v>0</v>
      </c>
      <c r="W16" s="511"/>
      <c r="X16" s="507">
        <v>0</v>
      </c>
      <c r="Y16" s="507">
        <v>0</v>
      </c>
      <c r="Z16" s="507">
        <v>0</v>
      </c>
      <c r="AA16" s="507"/>
      <c r="AB16" s="507">
        <f t="shared" si="4"/>
        <v>2008.52</v>
      </c>
    </row>
    <row r="17" spans="1:28" s="344" customFormat="1">
      <c r="A17" s="353" t="s">
        <v>646</v>
      </c>
      <c r="B17" s="506" t="s">
        <v>514</v>
      </c>
      <c r="C17" s="477">
        <v>10283186429</v>
      </c>
      <c r="D17" s="484" t="s">
        <v>736</v>
      </c>
      <c r="E17" s="467" t="s">
        <v>720</v>
      </c>
      <c r="F17" s="463" t="s">
        <v>737</v>
      </c>
      <c r="G17" s="464" t="s">
        <v>711</v>
      </c>
      <c r="H17" s="507">
        <v>0</v>
      </c>
      <c r="I17" s="596">
        <v>119.59</v>
      </c>
      <c r="J17" s="507">
        <v>0</v>
      </c>
      <c r="K17" s="469">
        <v>202.49</v>
      </c>
      <c r="L17" s="508">
        <v>25.05</v>
      </c>
      <c r="M17" s="509">
        <f t="shared" si="0"/>
        <v>177.44</v>
      </c>
      <c r="N17" s="507">
        <v>0</v>
      </c>
      <c r="O17" s="510">
        <v>0</v>
      </c>
      <c r="P17" s="507">
        <f t="shared" si="1"/>
        <v>0</v>
      </c>
      <c r="Q17" s="469">
        <v>172.22</v>
      </c>
      <c r="R17" s="510">
        <v>75.150000000000006</v>
      </c>
      <c r="S17" s="510">
        <f t="shared" si="2"/>
        <v>97.07</v>
      </c>
      <c r="T17" s="510">
        <v>0</v>
      </c>
      <c r="U17" s="510">
        <v>0</v>
      </c>
      <c r="V17" s="510">
        <f t="shared" si="3"/>
        <v>0</v>
      </c>
      <c r="W17" s="511"/>
      <c r="X17" s="507">
        <v>0</v>
      </c>
      <c r="Y17" s="507">
        <v>0</v>
      </c>
      <c r="Z17" s="507">
        <v>0</v>
      </c>
      <c r="AA17" s="507"/>
      <c r="AB17" s="507">
        <f t="shared" si="4"/>
        <v>394.1</v>
      </c>
    </row>
    <row r="18" spans="1:28" s="344" customFormat="1">
      <c r="A18" s="353" t="s">
        <v>646</v>
      </c>
      <c r="B18" s="506" t="s">
        <v>514</v>
      </c>
      <c r="C18" s="485">
        <v>5813428445</v>
      </c>
      <c r="D18" s="486" t="s">
        <v>738</v>
      </c>
      <c r="E18" s="467" t="s">
        <v>720</v>
      </c>
      <c r="F18" s="463" t="s">
        <v>737</v>
      </c>
      <c r="G18" s="464" t="s">
        <v>711</v>
      </c>
      <c r="H18" s="507">
        <v>0</v>
      </c>
      <c r="I18" s="596">
        <v>119.59</v>
      </c>
      <c r="J18" s="507">
        <v>0</v>
      </c>
      <c r="K18" s="469">
        <v>202.49</v>
      </c>
      <c r="L18" s="508">
        <v>25.05</v>
      </c>
      <c r="M18" s="509">
        <f t="shared" si="0"/>
        <v>177.44</v>
      </c>
      <c r="N18" s="507">
        <v>0</v>
      </c>
      <c r="O18" s="510">
        <v>0</v>
      </c>
      <c r="P18" s="507">
        <f t="shared" si="1"/>
        <v>0</v>
      </c>
      <c r="Q18" s="469">
        <v>298.32</v>
      </c>
      <c r="R18" s="510">
        <v>75.150000000000006</v>
      </c>
      <c r="S18" s="510">
        <f t="shared" si="2"/>
        <v>223.17</v>
      </c>
      <c r="T18" s="510">
        <v>0</v>
      </c>
      <c r="U18" s="510">
        <v>0</v>
      </c>
      <c r="V18" s="510">
        <f t="shared" si="3"/>
        <v>0</v>
      </c>
      <c r="W18" s="511"/>
      <c r="X18" s="507">
        <v>0</v>
      </c>
      <c r="Y18" s="507">
        <v>0</v>
      </c>
      <c r="Z18" s="507">
        <v>0</v>
      </c>
      <c r="AA18" s="507"/>
      <c r="AB18" s="507">
        <f t="shared" si="4"/>
        <v>520.20000000000005</v>
      </c>
    </row>
    <row r="19" spans="1:28" s="344" customFormat="1">
      <c r="A19" s="353" t="s">
        <v>646</v>
      </c>
      <c r="B19" s="506" t="s">
        <v>514</v>
      </c>
      <c r="C19" s="485">
        <v>92123600415</v>
      </c>
      <c r="D19" s="486" t="s">
        <v>739</v>
      </c>
      <c r="E19" s="467" t="s">
        <v>712</v>
      </c>
      <c r="F19" s="463" t="s">
        <v>716</v>
      </c>
      <c r="G19" s="464" t="s">
        <v>711</v>
      </c>
      <c r="H19" s="507">
        <v>0</v>
      </c>
      <c r="I19" s="596">
        <v>635.87</v>
      </c>
      <c r="J19" s="507">
        <v>0</v>
      </c>
      <c r="K19" s="469">
        <v>202.49</v>
      </c>
      <c r="L19" s="508">
        <v>9</v>
      </c>
      <c r="M19" s="509">
        <f t="shared" si="0"/>
        <v>193.49</v>
      </c>
      <c r="N19" s="507">
        <v>0</v>
      </c>
      <c r="O19" s="510">
        <v>0</v>
      </c>
      <c r="P19" s="507">
        <f t="shared" si="1"/>
        <v>0</v>
      </c>
      <c r="Q19" s="469">
        <v>0</v>
      </c>
      <c r="R19" s="510">
        <v>0</v>
      </c>
      <c r="S19" s="510">
        <f t="shared" si="2"/>
        <v>0</v>
      </c>
      <c r="T19" s="510">
        <v>0</v>
      </c>
      <c r="U19" s="510">
        <v>0</v>
      </c>
      <c r="V19" s="510">
        <f t="shared" si="3"/>
        <v>0</v>
      </c>
      <c r="W19" s="511"/>
      <c r="X19" s="507">
        <v>0</v>
      </c>
      <c r="Y19" s="507">
        <v>0</v>
      </c>
      <c r="Z19" s="507">
        <v>0</v>
      </c>
      <c r="AA19" s="507"/>
      <c r="AB19" s="507">
        <f t="shared" si="4"/>
        <v>829.36</v>
      </c>
    </row>
    <row r="20" spans="1:28" s="344" customFormat="1">
      <c r="A20" s="353" t="s">
        <v>646</v>
      </c>
      <c r="B20" s="506" t="s">
        <v>514</v>
      </c>
      <c r="C20" s="477">
        <v>6392472452</v>
      </c>
      <c r="D20" s="484" t="s">
        <v>740</v>
      </c>
      <c r="E20" s="467" t="s">
        <v>726</v>
      </c>
      <c r="F20" s="463" t="s">
        <v>718</v>
      </c>
      <c r="G20" s="464" t="s">
        <v>711</v>
      </c>
      <c r="H20" s="507">
        <v>0</v>
      </c>
      <c r="I20" s="596">
        <v>126.92</v>
      </c>
      <c r="J20" s="507">
        <v>0</v>
      </c>
      <c r="K20" s="469">
        <v>202.49</v>
      </c>
      <c r="L20" s="508">
        <v>24.24</v>
      </c>
      <c r="M20" s="509">
        <f t="shared" si="0"/>
        <v>178.25</v>
      </c>
      <c r="N20" s="507">
        <v>0</v>
      </c>
      <c r="O20" s="510">
        <v>0</v>
      </c>
      <c r="P20" s="507">
        <f t="shared" si="1"/>
        <v>0</v>
      </c>
      <c r="Q20" s="469">
        <v>0</v>
      </c>
      <c r="R20" s="510">
        <v>0</v>
      </c>
      <c r="S20" s="510">
        <f t="shared" si="2"/>
        <v>0</v>
      </c>
      <c r="T20" s="510">
        <v>0</v>
      </c>
      <c r="U20" s="510">
        <v>0</v>
      </c>
      <c r="V20" s="510">
        <f t="shared" si="3"/>
        <v>0</v>
      </c>
      <c r="W20" s="511"/>
      <c r="X20" s="507">
        <v>0</v>
      </c>
      <c r="Y20" s="507">
        <v>0</v>
      </c>
      <c r="Z20" s="507">
        <v>0</v>
      </c>
      <c r="AA20" s="507"/>
      <c r="AB20" s="507">
        <f t="shared" si="4"/>
        <v>305.17</v>
      </c>
    </row>
    <row r="21" spans="1:28" s="344" customFormat="1">
      <c r="A21" s="353" t="s">
        <v>646</v>
      </c>
      <c r="B21" s="506" t="s">
        <v>514</v>
      </c>
      <c r="C21" s="477">
        <v>70178717401</v>
      </c>
      <c r="D21" s="484" t="s">
        <v>741</v>
      </c>
      <c r="E21" s="467" t="s">
        <v>726</v>
      </c>
      <c r="F21" s="463" t="s">
        <v>718</v>
      </c>
      <c r="G21" s="464" t="s">
        <v>711</v>
      </c>
      <c r="H21" s="507">
        <v>0</v>
      </c>
      <c r="I21" s="596">
        <v>116.35</v>
      </c>
      <c r="J21" s="507">
        <v>0</v>
      </c>
      <c r="K21" s="469">
        <v>202.49</v>
      </c>
      <c r="L21" s="508">
        <v>24.24</v>
      </c>
      <c r="M21" s="509">
        <f t="shared" si="0"/>
        <v>178.25</v>
      </c>
      <c r="N21" s="507">
        <v>0</v>
      </c>
      <c r="O21" s="510">
        <v>0</v>
      </c>
      <c r="P21" s="507">
        <f t="shared" si="1"/>
        <v>0</v>
      </c>
      <c r="Q21" s="469">
        <v>172.22</v>
      </c>
      <c r="R21" s="510">
        <v>72.72</v>
      </c>
      <c r="S21" s="510">
        <f t="shared" si="2"/>
        <v>99.5</v>
      </c>
      <c r="T21" s="510">
        <v>0</v>
      </c>
      <c r="U21" s="510">
        <v>0</v>
      </c>
      <c r="V21" s="510">
        <f t="shared" si="3"/>
        <v>0</v>
      </c>
      <c r="W21" s="511"/>
      <c r="X21" s="507">
        <v>0</v>
      </c>
      <c r="Y21" s="507">
        <v>0</v>
      </c>
      <c r="Z21" s="507">
        <v>0</v>
      </c>
      <c r="AA21" s="507"/>
      <c r="AB21" s="507">
        <f t="shared" si="4"/>
        <v>394.1</v>
      </c>
    </row>
    <row r="22" spans="1:28" s="344" customFormat="1">
      <c r="A22" s="353" t="s">
        <v>646</v>
      </c>
      <c r="B22" s="506" t="s">
        <v>514</v>
      </c>
      <c r="C22" s="477">
        <v>1937921417</v>
      </c>
      <c r="D22" s="484" t="s">
        <v>742</v>
      </c>
      <c r="E22" s="467" t="s">
        <v>720</v>
      </c>
      <c r="F22" s="463" t="s">
        <v>710</v>
      </c>
      <c r="G22" s="464" t="s">
        <v>711</v>
      </c>
      <c r="H22" s="507">
        <v>0</v>
      </c>
      <c r="I22" s="596">
        <v>119.59</v>
      </c>
      <c r="J22" s="507">
        <v>0</v>
      </c>
      <c r="K22" s="469">
        <v>202.49</v>
      </c>
      <c r="L22" s="508">
        <v>25.05</v>
      </c>
      <c r="M22" s="509">
        <f t="shared" si="0"/>
        <v>177.44</v>
      </c>
      <c r="N22" s="507">
        <v>0</v>
      </c>
      <c r="O22" s="510">
        <v>0</v>
      </c>
      <c r="P22" s="507">
        <f t="shared" si="1"/>
        <v>0</v>
      </c>
      <c r="Q22" s="469">
        <v>397.76</v>
      </c>
      <c r="R22" s="510">
        <v>75.150000000000006</v>
      </c>
      <c r="S22" s="510">
        <f t="shared" si="2"/>
        <v>322.61</v>
      </c>
      <c r="T22" s="510">
        <v>0</v>
      </c>
      <c r="U22" s="510">
        <v>0</v>
      </c>
      <c r="V22" s="510">
        <f t="shared" si="3"/>
        <v>0</v>
      </c>
      <c r="W22" s="511"/>
      <c r="X22" s="507">
        <v>0</v>
      </c>
      <c r="Y22" s="507">
        <v>0</v>
      </c>
      <c r="Z22" s="507">
        <v>0</v>
      </c>
      <c r="AA22" s="507"/>
      <c r="AB22" s="507">
        <f t="shared" si="4"/>
        <v>619.64</v>
      </c>
    </row>
    <row r="23" spans="1:28" s="344" customFormat="1">
      <c r="A23" s="353" t="s">
        <v>646</v>
      </c>
      <c r="B23" s="506" t="s">
        <v>514</v>
      </c>
      <c r="C23" s="477">
        <v>12502106400</v>
      </c>
      <c r="D23" s="484" t="s">
        <v>743</v>
      </c>
      <c r="E23" s="467" t="s">
        <v>726</v>
      </c>
      <c r="F23" s="463" t="s">
        <v>744</v>
      </c>
      <c r="G23" s="464" t="s">
        <v>711</v>
      </c>
      <c r="H23" s="507">
        <v>0</v>
      </c>
      <c r="I23" s="596">
        <v>144.83000000000001</v>
      </c>
      <c r="J23" s="507">
        <v>0</v>
      </c>
      <c r="K23" s="469">
        <v>202.49</v>
      </c>
      <c r="L23" s="508">
        <v>28</v>
      </c>
      <c r="M23" s="509">
        <f t="shared" si="0"/>
        <v>174.49</v>
      </c>
      <c r="N23" s="507">
        <v>0</v>
      </c>
      <c r="O23" s="510">
        <v>0</v>
      </c>
      <c r="P23" s="507">
        <f t="shared" si="1"/>
        <v>0</v>
      </c>
      <c r="Q23" s="469">
        <v>0</v>
      </c>
      <c r="R23" s="510">
        <v>0</v>
      </c>
      <c r="S23" s="510">
        <f t="shared" si="2"/>
        <v>0</v>
      </c>
      <c r="T23" s="510">
        <v>138.86000000000001</v>
      </c>
      <c r="U23" s="510">
        <v>0</v>
      </c>
      <c r="V23" s="510">
        <f t="shared" si="3"/>
        <v>138.86000000000001</v>
      </c>
      <c r="W23" s="511" t="s">
        <v>895</v>
      </c>
      <c r="X23" s="507">
        <v>0</v>
      </c>
      <c r="Y23" s="507">
        <v>0</v>
      </c>
      <c r="Z23" s="507">
        <v>0</v>
      </c>
      <c r="AA23" s="507"/>
      <c r="AB23" s="507">
        <f t="shared" si="4"/>
        <v>458.18000000000006</v>
      </c>
    </row>
    <row r="24" spans="1:28" s="344" customFormat="1">
      <c r="A24" s="353" t="s">
        <v>646</v>
      </c>
      <c r="B24" s="506" t="s">
        <v>514</v>
      </c>
      <c r="C24" s="477">
        <v>10735205442</v>
      </c>
      <c r="D24" s="484" t="s">
        <v>745</v>
      </c>
      <c r="E24" s="467" t="s">
        <v>720</v>
      </c>
      <c r="F24" s="487">
        <v>322205</v>
      </c>
      <c r="G24" s="464" t="s">
        <v>711</v>
      </c>
      <c r="H24" s="507">
        <v>0</v>
      </c>
      <c r="I24" s="596">
        <v>134.63</v>
      </c>
      <c r="J24" s="507">
        <v>0</v>
      </c>
      <c r="K24" s="469">
        <v>202.49</v>
      </c>
      <c r="L24" s="508">
        <v>25.07</v>
      </c>
      <c r="M24" s="509">
        <f t="shared" si="0"/>
        <v>177.42000000000002</v>
      </c>
      <c r="N24" s="507">
        <v>0</v>
      </c>
      <c r="O24" s="510">
        <v>0</v>
      </c>
      <c r="P24" s="507">
        <f t="shared" si="1"/>
        <v>0</v>
      </c>
      <c r="Q24" s="469">
        <v>0</v>
      </c>
      <c r="R24" s="510">
        <v>0</v>
      </c>
      <c r="S24" s="510">
        <f t="shared" si="2"/>
        <v>0</v>
      </c>
      <c r="T24" s="510">
        <v>0</v>
      </c>
      <c r="U24" s="510">
        <v>0</v>
      </c>
      <c r="V24" s="510">
        <f t="shared" si="3"/>
        <v>0</v>
      </c>
      <c r="W24" s="511"/>
      <c r="X24" s="507">
        <v>0</v>
      </c>
      <c r="Y24" s="507">
        <v>0</v>
      </c>
      <c r="Z24" s="507">
        <v>0</v>
      </c>
      <c r="AA24" s="507"/>
      <c r="AB24" s="507">
        <f t="shared" si="4"/>
        <v>312.05</v>
      </c>
    </row>
    <row r="25" spans="1:28" s="344" customFormat="1">
      <c r="A25" s="353" t="s">
        <v>646</v>
      </c>
      <c r="B25" s="506" t="s">
        <v>514</v>
      </c>
      <c r="C25" s="477">
        <v>10796672458</v>
      </c>
      <c r="D25" s="484" t="s">
        <v>746</v>
      </c>
      <c r="E25" s="467" t="s">
        <v>720</v>
      </c>
      <c r="F25" s="464" t="s">
        <v>747</v>
      </c>
      <c r="G25" s="464" t="s">
        <v>711</v>
      </c>
      <c r="H25" s="507">
        <v>0</v>
      </c>
      <c r="I25" s="596">
        <v>244.33</v>
      </c>
      <c r="J25" s="507">
        <v>0</v>
      </c>
      <c r="K25" s="469">
        <v>202.49</v>
      </c>
      <c r="L25" s="508">
        <v>2.1800000000000002</v>
      </c>
      <c r="M25" s="509">
        <f t="shared" si="0"/>
        <v>200.31</v>
      </c>
      <c r="N25" s="507">
        <v>0</v>
      </c>
      <c r="O25" s="510">
        <v>0</v>
      </c>
      <c r="P25" s="507">
        <f t="shared" si="1"/>
        <v>0</v>
      </c>
      <c r="Q25" s="469">
        <v>0</v>
      </c>
      <c r="R25" s="510">
        <v>0</v>
      </c>
      <c r="S25" s="510">
        <f t="shared" si="2"/>
        <v>0</v>
      </c>
      <c r="T25" s="510">
        <v>0</v>
      </c>
      <c r="U25" s="510">
        <v>0</v>
      </c>
      <c r="V25" s="510">
        <f t="shared" si="3"/>
        <v>0</v>
      </c>
      <c r="W25" s="511"/>
      <c r="X25" s="507">
        <v>0</v>
      </c>
      <c r="Y25" s="507">
        <v>0</v>
      </c>
      <c r="Z25" s="507">
        <v>0</v>
      </c>
      <c r="AA25" s="507"/>
      <c r="AB25" s="507">
        <f t="shared" si="4"/>
        <v>444.64</v>
      </c>
    </row>
    <row r="26" spans="1:28" s="344" customFormat="1">
      <c r="A26" s="353" t="s">
        <v>646</v>
      </c>
      <c r="B26" s="506" t="s">
        <v>514</v>
      </c>
      <c r="C26" s="477">
        <v>9909706474</v>
      </c>
      <c r="D26" s="484" t="s">
        <v>748</v>
      </c>
      <c r="E26" s="467" t="s">
        <v>726</v>
      </c>
      <c r="F26" s="464" t="s">
        <v>749</v>
      </c>
      <c r="G26" s="464" t="s">
        <v>711</v>
      </c>
      <c r="H26" s="507">
        <v>0</v>
      </c>
      <c r="I26" s="596">
        <v>154.11000000000001</v>
      </c>
      <c r="J26" s="507">
        <v>0</v>
      </c>
      <c r="K26" s="469">
        <v>202.49</v>
      </c>
      <c r="L26" s="508">
        <v>33.68</v>
      </c>
      <c r="M26" s="509">
        <f t="shared" si="0"/>
        <v>168.81</v>
      </c>
      <c r="N26" s="507">
        <v>0</v>
      </c>
      <c r="O26" s="510">
        <v>0</v>
      </c>
      <c r="P26" s="507">
        <f t="shared" si="1"/>
        <v>0</v>
      </c>
      <c r="Q26" s="469">
        <v>397.76</v>
      </c>
      <c r="R26" s="510">
        <v>101.05</v>
      </c>
      <c r="S26" s="510">
        <f t="shared" si="2"/>
        <v>296.70999999999998</v>
      </c>
      <c r="T26" s="510">
        <v>0</v>
      </c>
      <c r="U26" s="510">
        <v>0</v>
      </c>
      <c r="V26" s="510">
        <f t="shared" si="3"/>
        <v>0</v>
      </c>
      <c r="W26" s="511"/>
      <c r="X26" s="507">
        <v>0</v>
      </c>
      <c r="Y26" s="507">
        <v>0</v>
      </c>
      <c r="Z26" s="507">
        <v>0</v>
      </c>
      <c r="AA26" s="507"/>
      <c r="AB26" s="507">
        <f t="shared" si="4"/>
        <v>619.63</v>
      </c>
    </row>
    <row r="27" spans="1:28" s="344" customFormat="1">
      <c r="A27" s="353" t="s">
        <v>646</v>
      </c>
      <c r="B27" s="506" t="s">
        <v>514</v>
      </c>
      <c r="C27" s="477">
        <v>4974949497</v>
      </c>
      <c r="D27" s="484" t="s">
        <v>750</v>
      </c>
      <c r="E27" s="467" t="s">
        <v>726</v>
      </c>
      <c r="F27" s="468" t="s">
        <v>751</v>
      </c>
      <c r="G27" s="464" t="s">
        <v>711</v>
      </c>
      <c r="H27" s="507">
        <v>0</v>
      </c>
      <c r="I27" s="596">
        <v>303.55</v>
      </c>
      <c r="J27" s="507">
        <v>0</v>
      </c>
      <c r="K27" s="469">
        <v>202.49</v>
      </c>
      <c r="L27" s="508">
        <v>64</v>
      </c>
      <c r="M27" s="509">
        <f t="shared" si="0"/>
        <v>138.49</v>
      </c>
      <c r="N27" s="507">
        <v>0</v>
      </c>
      <c r="O27" s="510">
        <v>0</v>
      </c>
      <c r="P27" s="507">
        <f t="shared" si="1"/>
        <v>0</v>
      </c>
      <c r="Q27" s="469">
        <v>0</v>
      </c>
      <c r="R27" s="510">
        <v>0</v>
      </c>
      <c r="S27" s="510">
        <f t="shared" si="2"/>
        <v>0</v>
      </c>
      <c r="T27" s="510">
        <v>0</v>
      </c>
      <c r="U27" s="510">
        <v>0</v>
      </c>
      <c r="V27" s="510">
        <f t="shared" si="3"/>
        <v>0</v>
      </c>
      <c r="W27" s="511"/>
      <c r="X27" s="507">
        <v>0</v>
      </c>
      <c r="Y27" s="507">
        <v>0</v>
      </c>
      <c r="Z27" s="507">
        <v>0</v>
      </c>
      <c r="AA27" s="507"/>
      <c r="AB27" s="507">
        <f t="shared" si="4"/>
        <v>442.04</v>
      </c>
    </row>
    <row r="28" spans="1:28" s="512" customFormat="1" ht="15">
      <c r="A28" s="353" t="s">
        <v>646</v>
      </c>
      <c r="B28" s="506" t="s">
        <v>514</v>
      </c>
      <c r="C28" s="477">
        <v>78272203472</v>
      </c>
      <c r="D28" s="484" t="s">
        <v>752</v>
      </c>
      <c r="E28" s="467" t="s">
        <v>726</v>
      </c>
      <c r="F28" s="463" t="s">
        <v>753</v>
      </c>
      <c r="G28" s="464" t="s">
        <v>711</v>
      </c>
      <c r="H28" s="507">
        <v>0</v>
      </c>
      <c r="I28" s="596">
        <v>160.99</v>
      </c>
      <c r="J28" s="507">
        <v>0</v>
      </c>
      <c r="K28" s="469">
        <v>202.49</v>
      </c>
      <c r="L28" s="508">
        <v>31</v>
      </c>
      <c r="M28" s="509">
        <f t="shared" si="0"/>
        <v>171.49</v>
      </c>
      <c r="N28" s="507">
        <v>0</v>
      </c>
      <c r="O28" s="510">
        <v>0</v>
      </c>
      <c r="P28" s="507">
        <f t="shared" si="1"/>
        <v>0</v>
      </c>
      <c r="Q28" s="469">
        <v>298.32</v>
      </c>
      <c r="R28" s="510">
        <v>93</v>
      </c>
      <c r="S28" s="510">
        <f t="shared" si="2"/>
        <v>205.32</v>
      </c>
      <c r="T28" s="510">
        <v>0</v>
      </c>
      <c r="U28" s="510">
        <v>0</v>
      </c>
      <c r="V28" s="510">
        <f t="shared" si="3"/>
        <v>0</v>
      </c>
      <c r="W28" s="511"/>
      <c r="X28" s="507">
        <v>0</v>
      </c>
      <c r="Y28" s="507">
        <v>0</v>
      </c>
      <c r="Z28" s="507">
        <v>0</v>
      </c>
      <c r="AA28" s="507"/>
      <c r="AB28" s="507">
        <f t="shared" si="4"/>
        <v>537.79999999999995</v>
      </c>
    </row>
    <row r="29" spans="1:28" s="344" customFormat="1">
      <c r="A29" s="353" t="s">
        <v>646</v>
      </c>
      <c r="B29" s="506" t="s">
        <v>514</v>
      </c>
      <c r="C29" s="477">
        <v>11204937494</v>
      </c>
      <c r="D29" s="484" t="s">
        <v>754</v>
      </c>
      <c r="E29" s="467" t="s">
        <v>712</v>
      </c>
      <c r="F29" s="463" t="s">
        <v>716</v>
      </c>
      <c r="G29" s="464" t="s">
        <v>711</v>
      </c>
      <c r="H29" s="507">
        <v>0</v>
      </c>
      <c r="I29" s="596">
        <v>827.5</v>
      </c>
      <c r="J29" s="507">
        <v>0</v>
      </c>
      <c r="K29" s="469">
        <v>202.49</v>
      </c>
      <c r="L29" s="508">
        <v>9</v>
      </c>
      <c r="M29" s="509">
        <f t="shared" si="0"/>
        <v>193.49</v>
      </c>
      <c r="N29" s="507">
        <v>0</v>
      </c>
      <c r="O29" s="510">
        <v>0</v>
      </c>
      <c r="P29" s="507">
        <f t="shared" si="1"/>
        <v>0</v>
      </c>
      <c r="Q29" s="469">
        <v>0</v>
      </c>
      <c r="R29" s="510">
        <f t="shared" si="2"/>
        <v>0</v>
      </c>
      <c r="S29" s="510">
        <f t="shared" si="2"/>
        <v>0</v>
      </c>
      <c r="T29" s="510">
        <v>0</v>
      </c>
      <c r="U29" s="510">
        <v>0</v>
      </c>
      <c r="V29" s="510">
        <f t="shared" si="3"/>
        <v>0</v>
      </c>
      <c r="W29" s="511"/>
      <c r="X29" s="507">
        <v>0</v>
      </c>
      <c r="Y29" s="507">
        <v>0</v>
      </c>
      <c r="Z29" s="507">
        <v>0</v>
      </c>
      <c r="AA29" s="507"/>
      <c r="AB29" s="507">
        <f t="shared" si="4"/>
        <v>1020.99</v>
      </c>
    </row>
    <row r="30" spans="1:28" s="344" customFormat="1">
      <c r="A30" s="353" t="s">
        <v>646</v>
      </c>
      <c r="B30" s="506" t="s">
        <v>514</v>
      </c>
      <c r="C30" s="477">
        <v>44669127420</v>
      </c>
      <c r="D30" s="484" t="s">
        <v>755</v>
      </c>
      <c r="E30" s="467" t="s">
        <v>712</v>
      </c>
      <c r="F30" s="463" t="s">
        <v>716</v>
      </c>
      <c r="G30" s="464" t="s">
        <v>711</v>
      </c>
      <c r="H30" s="507">
        <v>0</v>
      </c>
      <c r="I30" s="596">
        <v>759.16</v>
      </c>
      <c r="J30" s="507">
        <v>0</v>
      </c>
      <c r="K30" s="469">
        <v>202.49</v>
      </c>
      <c r="L30" s="508">
        <v>8</v>
      </c>
      <c r="M30" s="509">
        <f t="shared" si="0"/>
        <v>194.49</v>
      </c>
      <c r="N30" s="507">
        <v>0</v>
      </c>
      <c r="O30" s="510">
        <v>0</v>
      </c>
      <c r="P30" s="507">
        <f t="shared" si="1"/>
        <v>0</v>
      </c>
      <c r="Q30" s="469">
        <v>0</v>
      </c>
      <c r="R30" s="510">
        <f t="shared" si="2"/>
        <v>0</v>
      </c>
      <c r="S30" s="510">
        <f t="shared" si="2"/>
        <v>0</v>
      </c>
      <c r="T30" s="510">
        <v>0</v>
      </c>
      <c r="U30" s="510">
        <v>0</v>
      </c>
      <c r="V30" s="510">
        <f t="shared" si="3"/>
        <v>0</v>
      </c>
      <c r="W30" s="511"/>
      <c r="X30" s="507">
        <v>0</v>
      </c>
      <c r="Y30" s="507">
        <v>0</v>
      </c>
      <c r="Z30" s="507">
        <v>0</v>
      </c>
      <c r="AA30" s="507"/>
      <c r="AB30" s="507">
        <f t="shared" si="4"/>
        <v>953.65</v>
      </c>
    </row>
    <row r="31" spans="1:28" s="344" customFormat="1">
      <c r="A31" s="353" t="s">
        <v>646</v>
      </c>
      <c r="B31" s="506" t="s">
        <v>514</v>
      </c>
      <c r="C31" s="477">
        <v>2587642442</v>
      </c>
      <c r="D31" s="484" t="s">
        <v>756</v>
      </c>
      <c r="E31" s="467" t="s">
        <v>720</v>
      </c>
      <c r="F31" s="463" t="s">
        <v>721</v>
      </c>
      <c r="G31" s="464" t="s">
        <v>711</v>
      </c>
      <c r="H31" s="507">
        <v>0</v>
      </c>
      <c r="I31" s="596">
        <v>195.39</v>
      </c>
      <c r="J31" s="507">
        <v>0</v>
      </c>
      <c r="K31" s="469">
        <v>202.49</v>
      </c>
      <c r="L31" s="508">
        <v>3.3</v>
      </c>
      <c r="M31" s="509">
        <f t="shared" si="0"/>
        <v>199.19</v>
      </c>
      <c r="N31" s="507">
        <v>0</v>
      </c>
      <c r="O31" s="510">
        <v>0</v>
      </c>
      <c r="P31" s="507">
        <f t="shared" si="1"/>
        <v>0</v>
      </c>
      <c r="Q31" s="469">
        <v>0</v>
      </c>
      <c r="R31" s="510">
        <f t="shared" si="2"/>
        <v>0</v>
      </c>
      <c r="S31" s="510">
        <f t="shared" si="2"/>
        <v>0</v>
      </c>
      <c r="T31" s="510">
        <v>0</v>
      </c>
      <c r="U31" s="510">
        <v>0</v>
      </c>
      <c r="V31" s="510">
        <f t="shared" si="3"/>
        <v>0</v>
      </c>
      <c r="W31" s="511"/>
      <c r="X31" s="507">
        <v>0</v>
      </c>
      <c r="Y31" s="507">
        <v>0</v>
      </c>
      <c r="Z31" s="507">
        <v>0</v>
      </c>
      <c r="AA31" s="507"/>
      <c r="AB31" s="507">
        <f t="shared" si="4"/>
        <v>394.58</v>
      </c>
    </row>
    <row r="32" spans="1:28" s="344" customFormat="1">
      <c r="A32" s="353" t="s">
        <v>646</v>
      </c>
      <c r="B32" s="506" t="s">
        <v>514</v>
      </c>
      <c r="C32" s="477">
        <v>84767812453</v>
      </c>
      <c r="D32" s="484" t="s">
        <v>757</v>
      </c>
      <c r="E32" s="467" t="s">
        <v>720</v>
      </c>
      <c r="F32" s="463" t="s">
        <v>758</v>
      </c>
      <c r="G32" s="464" t="s">
        <v>711</v>
      </c>
      <c r="H32" s="507">
        <v>0</v>
      </c>
      <c r="I32" s="596">
        <v>185.5</v>
      </c>
      <c r="J32" s="507">
        <v>0</v>
      </c>
      <c r="K32" s="469">
        <v>202.49</v>
      </c>
      <c r="L32" s="508">
        <v>41.53</v>
      </c>
      <c r="M32" s="509">
        <f t="shared" si="0"/>
        <v>160.96</v>
      </c>
      <c r="N32" s="507">
        <v>0</v>
      </c>
      <c r="O32" s="510">
        <v>0</v>
      </c>
      <c r="P32" s="507">
        <f t="shared" si="1"/>
        <v>0</v>
      </c>
      <c r="Q32" s="469">
        <v>0</v>
      </c>
      <c r="R32" s="510">
        <f t="shared" si="2"/>
        <v>0</v>
      </c>
      <c r="S32" s="510">
        <f t="shared" si="2"/>
        <v>0</v>
      </c>
      <c r="T32" s="510">
        <v>0</v>
      </c>
      <c r="U32" s="510">
        <v>0</v>
      </c>
      <c r="V32" s="510">
        <f t="shared" si="3"/>
        <v>0</v>
      </c>
      <c r="W32" s="511"/>
      <c r="X32" s="507">
        <v>0</v>
      </c>
      <c r="Y32" s="507">
        <v>0</v>
      </c>
      <c r="Z32" s="507">
        <v>0</v>
      </c>
      <c r="AA32" s="507"/>
      <c r="AB32" s="507">
        <f t="shared" si="4"/>
        <v>346.46000000000004</v>
      </c>
    </row>
    <row r="33" spans="1:28" s="344" customFormat="1">
      <c r="A33" s="353" t="s">
        <v>646</v>
      </c>
      <c r="B33" s="506" t="s">
        <v>514</v>
      </c>
      <c r="C33" s="477">
        <v>77118162434</v>
      </c>
      <c r="D33" s="484" t="s">
        <v>759</v>
      </c>
      <c r="E33" s="467" t="s">
        <v>720</v>
      </c>
      <c r="F33" s="463" t="s">
        <v>721</v>
      </c>
      <c r="G33" s="464" t="s">
        <v>711</v>
      </c>
      <c r="H33" s="507">
        <v>0</v>
      </c>
      <c r="I33" s="596">
        <v>234.38</v>
      </c>
      <c r="J33" s="507">
        <v>0</v>
      </c>
      <c r="K33" s="469">
        <v>202.49</v>
      </c>
      <c r="L33" s="508">
        <v>3.3</v>
      </c>
      <c r="M33" s="509">
        <f t="shared" si="0"/>
        <v>199.19</v>
      </c>
      <c r="N33" s="507">
        <v>0</v>
      </c>
      <c r="O33" s="510">
        <v>0</v>
      </c>
      <c r="P33" s="507">
        <f t="shared" si="1"/>
        <v>0</v>
      </c>
      <c r="Q33" s="469">
        <v>0</v>
      </c>
      <c r="R33" s="510">
        <f t="shared" si="2"/>
        <v>0</v>
      </c>
      <c r="S33" s="510">
        <f t="shared" si="2"/>
        <v>0</v>
      </c>
      <c r="T33" s="510">
        <v>0</v>
      </c>
      <c r="U33" s="510">
        <v>0</v>
      </c>
      <c r="V33" s="510">
        <f t="shared" si="3"/>
        <v>0</v>
      </c>
      <c r="W33" s="511"/>
      <c r="X33" s="507">
        <v>0</v>
      </c>
      <c r="Y33" s="507">
        <v>0</v>
      </c>
      <c r="Z33" s="507">
        <v>0</v>
      </c>
      <c r="AA33" s="507"/>
      <c r="AB33" s="507">
        <f t="shared" si="4"/>
        <v>433.57</v>
      </c>
    </row>
    <row r="34" spans="1:28" s="344" customFormat="1">
      <c r="A34" s="353" t="s">
        <v>646</v>
      </c>
      <c r="B34" s="506" t="s">
        <v>514</v>
      </c>
      <c r="C34" s="477">
        <v>7940908421</v>
      </c>
      <c r="D34" s="484" t="s">
        <v>760</v>
      </c>
      <c r="E34" s="467" t="s">
        <v>726</v>
      </c>
      <c r="F34" s="463" t="s">
        <v>761</v>
      </c>
      <c r="G34" s="464" t="s">
        <v>711</v>
      </c>
      <c r="H34" s="507">
        <v>0</v>
      </c>
      <c r="I34" s="596">
        <v>128.99</v>
      </c>
      <c r="J34" s="507">
        <v>0</v>
      </c>
      <c r="K34" s="469">
        <v>202.49</v>
      </c>
      <c r="L34" s="508">
        <v>27.4</v>
      </c>
      <c r="M34" s="509">
        <f t="shared" si="0"/>
        <v>175.09</v>
      </c>
      <c r="N34" s="507">
        <v>0</v>
      </c>
      <c r="O34" s="510">
        <v>0</v>
      </c>
      <c r="P34" s="507">
        <f t="shared" si="1"/>
        <v>0</v>
      </c>
      <c r="Q34" s="469">
        <v>0</v>
      </c>
      <c r="R34" s="510">
        <f t="shared" si="2"/>
        <v>0</v>
      </c>
      <c r="S34" s="510">
        <f t="shared" si="2"/>
        <v>0</v>
      </c>
      <c r="T34" s="510">
        <v>0</v>
      </c>
      <c r="U34" s="510">
        <v>0</v>
      </c>
      <c r="V34" s="510">
        <f t="shared" si="3"/>
        <v>0</v>
      </c>
      <c r="W34" s="511"/>
      <c r="X34" s="507">
        <v>0</v>
      </c>
      <c r="Y34" s="507">
        <v>0</v>
      </c>
      <c r="Z34" s="507">
        <v>0</v>
      </c>
      <c r="AA34" s="507"/>
      <c r="AB34" s="507">
        <f t="shared" si="4"/>
        <v>304.08000000000004</v>
      </c>
    </row>
    <row r="35" spans="1:28" s="344" customFormat="1">
      <c r="A35" s="353" t="s">
        <v>646</v>
      </c>
      <c r="B35" s="506" t="s">
        <v>514</v>
      </c>
      <c r="C35" s="477">
        <v>9023592409</v>
      </c>
      <c r="D35" s="484" t="s">
        <v>762</v>
      </c>
      <c r="E35" s="467" t="s">
        <v>712</v>
      </c>
      <c r="F35" s="463" t="s">
        <v>763</v>
      </c>
      <c r="G35" s="464" t="s">
        <v>711</v>
      </c>
      <c r="H35" s="507">
        <v>0</v>
      </c>
      <c r="I35" s="596">
        <v>1084.42</v>
      </c>
      <c r="J35" s="507">
        <v>0</v>
      </c>
      <c r="K35" s="469">
        <v>202.49</v>
      </c>
      <c r="L35" s="508">
        <v>8</v>
      </c>
      <c r="M35" s="509">
        <f t="shared" si="0"/>
        <v>194.49</v>
      </c>
      <c r="N35" s="507">
        <v>0</v>
      </c>
      <c r="O35" s="510">
        <v>0</v>
      </c>
      <c r="P35" s="507">
        <f t="shared" si="1"/>
        <v>0</v>
      </c>
      <c r="Q35" s="469">
        <v>0</v>
      </c>
      <c r="R35" s="510">
        <f t="shared" si="2"/>
        <v>0</v>
      </c>
      <c r="S35" s="510">
        <f t="shared" si="2"/>
        <v>0</v>
      </c>
      <c r="T35" s="510">
        <v>0</v>
      </c>
      <c r="U35" s="510">
        <v>0</v>
      </c>
      <c r="V35" s="510">
        <f t="shared" si="3"/>
        <v>0</v>
      </c>
      <c r="W35" s="511"/>
      <c r="X35" s="507">
        <v>0</v>
      </c>
      <c r="Y35" s="507">
        <v>0</v>
      </c>
      <c r="Z35" s="507">
        <v>0</v>
      </c>
      <c r="AA35" s="507"/>
      <c r="AB35" s="507">
        <f t="shared" si="4"/>
        <v>1278.9100000000001</v>
      </c>
    </row>
    <row r="36" spans="1:28" s="344" customFormat="1">
      <c r="A36" s="353" t="s">
        <v>646</v>
      </c>
      <c r="B36" s="506" t="s">
        <v>514</v>
      </c>
      <c r="C36" s="477">
        <v>4138318410</v>
      </c>
      <c r="D36" s="484" t="s">
        <v>764</v>
      </c>
      <c r="E36" s="467" t="s">
        <v>720</v>
      </c>
      <c r="F36" s="463" t="s">
        <v>721</v>
      </c>
      <c r="G36" s="464" t="s">
        <v>711</v>
      </c>
      <c r="H36" s="507">
        <v>0</v>
      </c>
      <c r="I36" s="596">
        <v>200.24</v>
      </c>
      <c r="J36" s="507">
        <v>0</v>
      </c>
      <c r="K36" s="469">
        <v>202.49</v>
      </c>
      <c r="L36" s="508">
        <v>3.3</v>
      </c>
      <c r="M36" s="509">
        <f t="shared" si="0"/>
        <v>199.19</v>
      </c>
      <c r="N36" s="507">
        <v>0</v>
      </c>
      <c r="O36" s="510">
        <v>0</v>
      </c>
      <c r="P36" s="507">
        <f t="shared" si="1"/>
        <v>0</v>
      </c>
      <c r="Q36" s="469">
        <v>0</v>
      </c>
      <c r="R36" s="510">
        <f t="shared" si="2"/>
        <v>0</v>
      </c>
      <c r="S36" s="510">
        <f t="shared" si="2"/>
        <v>0</v>
      </c>
      <c r="T36" s="510">
        <v>0</v>
      </c>
      <c r="U36" s="510">
        <v>0</v>
      </c>
      <c r="V36" s="510">
        <f t="shared" si="3"/>
        <v>0</v>
      </c>
      <c r="W36" s="511"/>
      <c r="X36" s="507">
        <v>0</v>
      </c>
      <c r="Y36" s="507">
        <v>0</v>
      </c>
      <c r="Z36" s="507">
        <v>0</v>
      </c>
      <c r="AA36" s="507"/>
      <c r="AB36" s="507">
        <f t="shared" si="4"/>
        <v>399.43</v>
      </c>
    </row>
    <row r="37" spans="1:28" s="344" customFormat="1">
      <c r="A37" s="353" t="s">
        <v>646</v>
      </c>
      <c r="B37" s="506" t="s">
        <v>514</v>
      </c>
      <c r="C37" s="482">
        <v>7767421406</v>
      </c>
      <c r="D37" s="488" t="s">
        <v>765</v>
      </c>
      <c r="E37" s="467" t="s">
        <v>726</v>
      </c>
      <c r="F37" s="463" t="s">
        <v>766</v>
      </c>
      <c r="G37" s="464" t="s">
        <v>711</v>
      </c>
      <c r="H37" s="507">
        <v>0</v>
      </c>
      <c r="I37" s="596">
        <v>0</v>
      </c>
      <c r="J37" s="507">
        <v>0</v>
      </c>
      <c r="K37" s="469">
        <v>202.49</v>
      </c>
      <c r="L37" s="508">
        <v>0</v>
      </c>
      <c r="M37" s="509">
        <f t="shared" si="0"/>
        <v>202.49</v>
      </c>
      <c r="N37" s="507">
        <v>0</v>
      </c>
      <c r="O37" s="510">
        <v>0</v>
      </c>
      <c r="P37" s="507">
        <f t="shared" si="1"/>
        <v>0</v>
      </c>
      <c r="Q37" s="469">
        <v>0</v>
      </c>
      <c r="R37" s="510">
        <f t="shared" si="2"/>
        <v>0</v>
      </c>
      <c r="S37" s="510">
        <f t="shared" si="2"/>
        <v>0</v>
      </c>
      <c r="T37" s="510">
        <v>0</v>
      </c>
      <c r="U37" s="510">
        <v>0</v>
      </c>
      <c r="V37" s="510">
        <f t="shared" si="3"/>
        <v>0</v>
      </c>
      <c r="W37" s="511"/>
      <c r="X37" s="507">
        <v>0</v>
      </c>
      <c r="Y37" s="507">
        <v>0</v>
      </c>
      <c r="Z37" s="507">
        <v>0</v>
      </c>
      <c r="AA37" s="507"/>
      <c r="AB37" s="507">
        <f t="shared" si="4"/>
        <v>202.49</v>
      </c>
    </row>
    <row r="38" spans="1:28" s="344" customFormat="1">
      <c r="A38" s="353" t="s">
        <v>646</v>
      </c>
      <c r="B38" s="506" t="s">
        <v>514</v>
      </c>
      <c r="C38" s="477">
        <v>3070942431</v>
      </c>
      <c r="D38" s="484" t="s">
        <v>767</v>
      </c>
      <c r="E38" s="467" t="s">
        <v>720</v>
      </c>
      <c r="F38" s="468" t="s">
        <v>710</v>
      </c>
      <c r="G38" s="464" t="s">
        <v>711</v>
      </c>
      <c r="H38" s="507">
        <v>0</v>
      </c>
      <c r="I38" s="596">
        <v>144.05000000000001</v>
      </c>
      <c r="J38" s="507">
        <v>0</v>
      </c>
      <c r="K38" s="469">
        <v>202.49</v>
      </c>
      <c r="L38" s="508">
        <v>25.05</v>
      </c>
      <c r="M38" s="509">
        <f t="shared" si="0"/>
        <v>177.44</v>
      </c>
      <c r="N38" s="507">
        <v>0</v>
      </c>
      <c r="O38" s="510">
        <v>0</v>
      </c>
      <c r="P38" s="507">
        <f t="shared" si="1"/>
        <v>0</v>
      </c>
      <c r="Q38" s="469">
        <v>298.32</v>
      </c>
      <c r="R38" s="510">
        <v>75.150000000000006</v>
      </c>
      <c r="S38" s="510">
        <f t="shared" si="2"/>
        <v>223.17</v>
      </c>
      <c r="T38" s="510">
        <v>0</v>
      </c>
      <c r="U38" s="510">
        <v>0</v>
      </c>
      <c r="V38" s="510">
        <f t="shared" si="3"/>
        <v>0</v>
      </c>
      <c r="W38" s="511"/>
      <c r="X38" s="507">
        <v>0</v>
      </c>
      <c r="Y38" s="507">
        <v>0</v>
      </c>
      <c r="Z38" s="507">
        <v>0</v>
      </c>
      <c r="AA38" s="507"/>
      <c r="AB38" s="507">
        <f t="shared" si="4"/>
        <v>544.66000000000008</v>
      </c>
    </row>
    <row r="39" spans="1:28" s="344" customFormat="1">
      <c r="A39" s="353" t="s">
        <v>646</v>
      </c>
      <c r="B39" s="506" t="s">
        <v>514</v>
      </c>
      <c r="C39" s="477">
        <v>5926268494</v>
      </c>
      <c r="D39" s="484" t="s">
        <v>768</v>
      </c>
      <c r="E39" s="467" t="s">
        <v>720</v>
      </c>
      <c r="F39" s="463" t="s">
        <v>721</v>
      </c>
      <c r="G39" s="464" t="s">
        <v>711</v>
      </c>
      <c r="H39" s="507">
        <v>0</v>
      </c>
      <c r="I39" s="596">
        <v>205.08</v>
      </c>
      <c r="J39" s="507">
        <v>0</v>
      </c>
      <c r="K39" s="469">
        <v>202.49</v>
      </c>
      <c r="L39" s="508">
        <v>3.3</v>
      </c>
      <c r="M39" s="509">
        <f t="shared" si="0"/>
        <v>199.19</v>
      </c>
      <c r="N39" s="507">
        <v>0</v>
      </c>
      <c r="O39" s="510">
        <v>0</v>
      </c>
      <c r="P39" s="507">
        <f t="shared" si="1"/>
        <v>0</v>
      </c>
      <c r="Q39" s="469">
        <v>0</v>
      </c>
      <c r="R39" s="510">
        <f t="shared" si="2"/>
        <v>0</v>
      </c>
      <c r="S39" s="510">
        <f t="shared" si="2"/>
        <v>0</v>
      </c>
      <c r="T39" s="510">
        <v>0</v>
      </c>
      <c r="U39" s="510">
        <v>0</v>
      </c>
      <c r="V39" s="510">
        <f t="shared" si="3"/>
        <v>0</v>
      </c>
      <c r="W39" s="511"/>
      <c r="X39" s="507">
        <v>0</v>
      </c>
      <c r="Y39" s="507">
        <v>0</v>
      </c>
      <c r="Z39" s="507">
        <v>0</v>
      </c>
      <c r="AA39" s="507"/>
      <c r="AB39" s="507">
        <f t="shared" si="4"/>
        <v>404.27</v>
      </c>
    </row>
    <row r="40" spans="1:28" s="344" customFormat="1">
      <c r="A40" s="353" t="s">
        <v>646</v>
      </c>
      <c r="B40" s="506" t="s">
        <v>514</v>
      </c>
      <c r="C40" s="477">
        <v>3813611442</v>
      </c>
      <c r="D40" s="484" t="s">
        <v>769</v>
      </c>
      <c r="E40" s="467" t="s">
        <v>720</v>
      </c>
      <c r="F40" s="468" t="s">
        <v>710</v>
      </c>
      <c r="G40" s="464" t="s">
        <v>711</v>
      </c>
      <c r="H40" s="507">
        <v>0</v>
      </c>
      <c r="I40" s="596">
        <v>135.9</v>
      </c>
      <c r="J40" s="507">
        <v>0</v>
      </c>
      <c r="K40" s="469">
        <v>202.49</v>
      </c>
      <c r="L40" s="508">
        <v>25.05</v>
      </c>
      <c r="M40" s="509">
        <f t="shared" si="0"/>
        <v>177.44</v>
      </c>
      <c r="N40" s="507">
        <v>0</v>
      </c>
      <c r="O40" s="510">
        <v>0</v>
      </c>
      <c r="P40" s="507">
        <f t="shared" si="1"/>
        <v>0</v>
      </c>
      <c r="Q40" s="469">
        <v>0</v>
      </c>
      <c r="R40" s="510">
        <f t="shared" si="2"/>
        <v>0</v>
      </c>
      <c r="S40" s="510">
        <f t="shared" si="2"/>
        <v>0</v>
      </c>
      <c r="T40" s="510">
        <v>0</v>
      </c>
      <c r="U40" s="510">
        <v>0</v>
      </c>
      <c r="V40" s="510">
        <f t="shared" si="3"/>
        <v>0</v>
      </c>
      <c r="W40" s="511"/>
      <c r="X40" s="507">
        <v>0</v>
      </c>
      <c r="Y40" s="507">
        <v>0</v>
      </c>
      <c r="Z40" s="507">
        <v>0</v>
      </c>
      <c r="AA40" s="507"/>
      <c r="AB40" s="507">
        <f t="shared" si="4"/>
        <v>313.34000000000003</v>
      </c>
    </row>
    <row r="41" spans="1:28" s="344" customFormat="1">
      <c r="A41" s="353" t="s">
        <v>646</v>
      </c>
      <c r="B41" s="506" t="s">
        <v>514</v>
      </c>
      <c r="C41" s="477">
        <v>9090397477</v>
      </c>
      <c r="D41" s="484" t="s">
        <v>770</v>
      </c>
      <c r="E41" s="467" t="s">
        <v>726</v>
      </c>
      <c r="F41" s="468" t="s">
        <v>771</v>
      </c>
      <c r="G41" s="464" t="s">
        <v>711</v>
      </c>
      <c r="H41" s="507">
        <v>0</v>
      </c>
      <c r="I41" s="596">
        <v>116.35</v>
      </c>
      <c r="J41" s="507">
        <v>0</v>
      </c>
      <c r="K41" s="469">
        <v>202.49</v>
      </c>
      <c r="L41" s="508">
        <v>24.24</v>
      </c>
      <c r="M41" s="509">
        <f t="shared" si="0"/>
        <v>178.25</v>
      </c>
      <c r="N41" s="507">
        <v>0</v>
      </c>
      <c r="O41" s="510">
        <v>0</v>
      </c>
      <c r="P41" s="507">
        <f t="shared" si="1"/>
        <v>0</v>
      </c>
      <c r="Q41" s="469">
        <v>0</v>
      </c>
      <c r="R41" s="510">
        <f t="shared" si="2"/>
        <v>0</v>
      </c>
      <c r="S41" s="510">
        <f t="shared" si="2"/>
        <v>0</v>
      </c>
      <c r="T41" s="510">
        <v>69.430000000000007</v>
      </c>
      <c r="U41" s="510">
        <v>0</v>
      </c>
      <c r="V41" s="510">
        <f t="shared" si="3"/>
        <v>69.430000000000007</v>
      </c>
      <c r="W41" s="511" t="s">
        <v>895</v>
      </c>
      <c r="X41" s="507">
        <v>0</v>
      </c>
      <c r="Y41" s="507">
        <v>0</v>
      </c>
      <c r="Z41" s="507">
        <v>0</v>
      </c>
      <c r="AA41" s="507"/>
      <c r="AB41" s="507">
        <f t="shared" si="4"/>
        <v>364.03</v>
      </c>
    </row>
    <row r="42" spans="1:28" s="344" customFormat="1">
      <c r="A42" s="353" t="s">
        <v>646</v>
      </c>
      <c r="B42" s="506" t="s">
        <v>514</v>
      </c>
      <c r="C42" s="477">
        <v>4411940442</v>
      </c>
      <c r="D42" s="484" t="s">
        <v>772</v>
      </c>
      <c r="E42" s="467" t="s">
        <v>726</v>
      </c>
      <c r="F42" s="468" t="s">
        <v>771</v>
      </c>
      <c r="G42" s="464" t="s">
        <v>711</v>
      </c>
      <c r="H42" s="507">
        <v>0</v>
      </c>
      <c r="I42" s="596">
        <v>132.21</v>
      </c>
      <c r="J42" s="507">
        <v>0</v>
      </c>
      <c r="K42" s="469">
        <v>202.49</v>
      </c>
      <c r="L42" s="508">
        <v>24.24</v>
      </c>
      <c r="M42" s="509">
        <f t="shared" si="0"/>
        <v>178.25</v>
      </c>
      <c r="N42" s="507">
        <v>0</v>
      </c>
      <c r="O42" s="510">
        <v>0</v>
      </c>
      <c r="P42" s="507">
        <f t="shared" si="1"/>
        <v>0</v>
      </c>
      <c r="Q42" s="469">
        <v>172.22</v>
      </c>
      <c r="R42" s="510">
        <v>72.72</v>
      </c>
      <c r="S42" s="510">
        <f t="shared" si="2"/>
        <v>99.5</v>
      </c>
      <c r="T42" s="510">
        <v>0</v>
      </c>
      <c r="U42" s="510">
        <v>0</v>
      </c>
      <c r="V42" s="510">
        <f t="shared" si="3"/>
        <v>0</v>
      </c>
      <c r="W42" s="511"/>
      <c r="X42" s="507">
        <v>0</v>
      </c>
      <c r="Y42" s="507">
        <v>0</v>
      </c>
      <c r="Z42" s="507">
        <v>0</v>
      </c>
      <c r="AA42" s="507"/>
      <c r="AB42" s="507">
        <f t="shared" si="4"/>
        <v>409.96000000000004</v>
      </c>
    </row>
    <row r="43" spans="1:28" s="344" customFormat="1">
      <c r="A43" s="353" t="s">
        <v>646</v>
      </c>
      <c r="B43" s="506" t="s">
        <v>514</v>
      </c>
      <c r="C43" s="482">
        <v>3640160436</v>
      </c>
      <c r="D43" s="488" t="s">
        <v>773</v>
      </c>
      <c r="E43" s="467" t="s">
        <v>720</v>
      </c>
      <c r="F43" s="463" t="s">
        <v>721</v>
      </c>
      <c r="G43" s="464" t="s">
        <v>711</v>
      </c>
      <c r="H43" s="507">
        <v>0</v>
      </c>
      <c r="I43" s="596">
        <v>222.03</v>
      </c>
      <c r="J43" s="507">
        <v>0</v>
      </c>
      <c r="K43" s="469">
        <v>202.49</v>
      </c>
      <c r="L43" s="508">
        <v>3.3</v>
      </c>
      <c r="M43" s="509">
        <f t="shared" si="0"/>
        <v>199.19</v>
      </c>
      <c r="N43" s="507">
        <v>0</v>
      </c>
      <c r="O43" s="510">
        <v>0</v>
      </c>
      <c r="P43" s="507">
        <f t="shared" si="1"/>
        <v>0</v>
      </c>
      <c r="Q43" s="469">
        <v>0</v>
      </c>
      <c r="R43" s="510">
        <f t="shared" si="2"/>
        <v>0</v>
      </c>
      <c r="S43" s="510">
        <f t="shared" si="2"/>
        <v>0</v>
      </c>
      <c r="T43" s="510">
        <v>0</v>
      </c>
      <c r="U43" s="510">
        <v>0</v>
      </c>
      <c r="V43" s="510">
        <f t="shared" si="3"/>
        <v>0</v>
      </c>
      <c r="W43" s="511"/>
      <c r="X43" s="507">
        <v>0</v>
      </c>
      <c r="Y43" s="507">
        <v>0</v>
      </c>
      <c r="Z43" s="507">
        <v>0</v>
      </c>
      <c r="AA43" s="507"/>
      <c r="AB43" s="507">
        <f t="shared" si="4"/>
        <v>421.22</v>
      </c>
    </row>
    <row r="44" spans="1:28" s="344" customFormat="1">
      <c r="A44" s="353" t="s">
        <v>646</v>
      </c>
      <c r="B44" s="506" t="s">
        <v>514</v>
      </c>
      <c r="C44" s="482">
        <v>57749027572</v>
      </c>
      <c r="D44" s="489" t="s">
        <v>556</v>
      </c>
      <c r="E44" s="467" t="s">
        <v>726</v>
      </c>
      <c r="F44" s="463" t="s">
        <v>774</v>
      </c>
      <c r="G44" s="464" t="s">
        <v>711</v>
      </c>
      <c r="H44" s="507">
        <v>0</v>
      </c>
      <c r="I44" s="596">
        <v>979.39</v>
      </c>
      <c r="J44" s="507">
        <v>0</v>
      </c>
      <c r="K44" s="469">
        <v>202.49</v>
      </c>
      <c r="L44" s="508">
        <v>240</v>
      </c>
      <c r="M44" s="509">
        <f t="shared" si="0"/>
        <v>-37.509999999999991</v>
      </c>
      <c r="N44" s="507">
        <v>0</v>
      </c>
      <c r="O44" s="510">
        <v>0</v>
      </c>
      <c r="P44" s="507">
        <f t="shared" si="1"/>
        <v>0</v>
      </c>
      <c r="Q44" s="469">
        <v>0</v>
      </c>
      <c r="R44" s="510">
        <f t="shared" si="2"/>
        <v>0</v>
      </c>
      <c r="S44" s="510">
        <f t="shared" si="2"/>
        <v>0</v>
      </c>
      <c r="T44" s="510">
        <v>0</v>
      </c>
      <c r="U44" s="510">
        <v>0</v>
      </c>
      <c r="V44" s="510">
        <f t="shared" si="3"/>
        <v>0</v>
      </c>
      <c r="W44" s="511"/>
      <c r="X44" s="507">
        <v>0</v>
      </c>
      <c r="Y44" s="507">
        <v>0</v>
      </c>
      <c r="Z44" s="507">
        <v>0</v>
      </c>
      <c r="AA44" s="507"/>
      <c r="AB44" s="507">
        <f t="shared" si="4"/>
        <v>941.88</v>
      </c>
    </row>
    <row r="45" spans="1:28" s="344" customFormat="1">
      <c r="A45" s="353" t="s">
        <v>646</v>
      </c>
      <c r="B45" s="506" t="s">
        <v>514</v>
      </c>
      <c r="C45" s="477">
        <v>2839751488</v>
      </c>
      <c r="D45" s="484" t="s">
        <v>775</v>
      </c>
      <c r="E45" s="467" t="s">
        <v>726</v>
      </c>
      <c r="F45" s="468" t="s">
        <v>776</v>
      </c>
      <c r="G45" s="464" t="s">
        <v>711</v>
      </c>
      <c r="H45" s="507">
        <v>0</v>
      </c>
      <c r="I45" s="596">
        <v>146.41999999999999</v>
      </c>
      <c r="J45" s="507">
        <v>0</v>
      </c>
      <c r="K45" s="469">
        <v>202.49</v>
      </c>
      <c r="L45" s="508">
        <v>27.37</v>
      </c>
      <c r="M45" s="509">
        <f t="shared" si="0"/>
        <v>175.12</v>
      </c>
      <c r="N45" s="507">
        <v>0</v>
      </c>
      <c r="O45" s="510">
        <v>0</v>
      </c>
      <c r="P45" s="507">
        <f t="shared" si="1"/>
        <v>0</v>
      </c>
      <c r="Q45" s="469">
        <v>298.32</v>
      </c>
      <c r="R45" s="510">
        <v>82.1</v>
      </c>
      <c r="S45" s="510">
        <f t="shared" si="2"/>
        <v>216.22</v>
      </c>
      <c r="T45" s="510">
        <v>0</v>
      </c>
      <c r="U45" s="510">
        <v>0</v>
      </c>
      <c r="V45" s="510">
        <f t="shared" si="3"/>
        <v>0</v>
      </c>
      <c r="W45" s="511"/>
      <c r="X45" s="507">
        <v>0</v>
      </c>
      <c r="Y45" s="507">
        <v>0</v>
      </c>
      <c r="Z45" s="507">
        <v>0</v>
      </c>
      <c r="AA45" s="507"/>
      <c r="AB45" s="507">
        <f t="shared" si="4"/>
        <v>537.76</v>
      </c>
    </row>
    <row r="46" spans="1:28" s="344" customFormat="1">
      <c r="A46" s="353" t="s">
        <v>646</v>
      </c>
      <c r="B46" s="506" t="s">
        <v>514</v>
      </c>
      <c r="C46" s="477">
        <v>5519452490</v>
      </c>
      <c r="D46" s="484" t="s">
        <v>777</v>
      </c>
      <c r="E46" s="467" t="s">
        <v>726</v>
      </c>
      <c r="F46" s="463" t="s">
        <v>766</v>
      </c>
      <c r="G46" s="464" t="s">
        <v>711</v>
      </c>
      <c r="H46" s="507">
        <v>0</v>
      </c>
      <c r="I46" s="596">
        <v>131.28</v>
      </c>
      <c r="J46" s="507">
        <v>0</v>
      </c>
      <c r="K46" s="469">
        <v>202.49</v>
      </c>
      <c r="L46" s="508">
        <v>24.24</v>
      </c>
      <c r="M46" s="509">
        <f t="shared" si="0"/>
        <v>178.25</v>
      </c>
      <c r="N46" s="507">
        <v>0</v>
      </c>
      <c r="O46" s="510">
        <v>0</v>
      </c>
      <c r="P46" s="507">
        <f t="shared" si="1"/>
        <v>0</v>
      </c>
      <c r="Q46" s="469">
        <v>298.32</v>
      </c>
      <c r="R46" s="510">
        <v>72.72</v>
      </c>
      <c r="S46" s="510">
        <f t="shared" si="2"/>
        <v>225.6</v>
      </c>
      <c r="T46" s="510">
        <v>0</v>
      </c>
      <c r="U46" s="510">
        <v>0</v>
      </c>
      <c r="V46" s="510">
        <f t="shared" si="3"/>
        <v>0</v>
      </c>
      <c r="W46" s="511"/>
      <c r="X46" s="507">
        <v>0</v>
      </c>
      <c r="Y46" s="507">
        <v>0</v>
      </c>
      <c r="Z46" s="507">
        <v>0</v>
      </c>
      <c r="AA46" s="507"/>
      <c r="AB46" s="507">
        <f t="shared" si="4"/>
        <v>535.13</v>
      </c>
    </row>
    <row r="47" spans="1:28" s="344" customFormat="1">
      <c r="A47" s="353" t="s">
        <v>646</v>
      </c>
      <c r="B47" s="506" t="s">
        <v>514</v>
      </c>
      <c r="C47" s="477">
        <v>9607793455</v>
      </c>
      <c r="D47" s="484" t="s">
        <v>778</v>
      </c>
      <c r="E47" s="467" t="s">
        <v>726</v>
      </c>
      <c r="F47" s="463" t="s">
        <v>779</v>
      </c>
      <c r="G47" s="464" t="s">
        <v>711</v>
      </c>
      <c r="H47" s="507">
        <v>0</v>
      </c>
      <c r="I47" s="596">
        <v>146.76</v>
      </c>
      <c r="J47" s="507">
        <v>0</v>
      </c>
      <c r="K47" s="469">
        <v>202.49</v>
      </c>
      <c r="L47" s="508">
        <v>24.24</v>
      </c>
      <c r="M47" s="509">
        <f t="shared" si="0"/>
        <v>178.25</v>
      </c>
      <c r="N47" s="507">
        <v>0</v>
      </c>
      <c r="O47" s="510">
        <v>0</v>
      </c>
      <c r="P47" s="507">
        <f t="shared" si="1"/>
        <v>0</v>
      </c>
      <c r="Q47" s="469">
        <v>298.32</v>
      </c>
      <c r="R47" s="510">
        <v>72.72</v>
      </c>
      <c r="S47" s="510">
        <f t="shared" si="2"/>
        <v>225.6</v>
      </c>
      <c r="T47" s="510">
        <v>0</v>
      </c>
      <c r="U47" s="510">
        <v>0</v>
      </c>
      <c r="V47" s="510">
        <f t="shared" si="3"/>
        <v>0</v>
      </c>
      <c r="W47" s="511"/>
      <c r="X47" s="507">
        <v>0</v>
      </c>
      <c r="Y47" s="507">
        <v>0</v>
      </c>
      <c r="Z47" s="507">
        <v>0</v>
      </c>
      <c r="AA47" s="507"/>
      <c r="AB47" s="507">
        <f t="shared" si="4"/>
        <v>550.61</v>
      </c>
    </row>
    <row r="48" spans="1:28" s="344" customFormat="1">
      <c r="A48" s="353" t="s">
        <v>646</v>
      </c>
      <c r="B48" s="506" t="s">
        <v>514</v>
      </c>
      <c r="C48" s="477">
        <v>9705587400</v>
      </c>
      <c r="D48" s="484" t="s">
        <v>780</v>
      </c>
      <c r="E48" s="467" t="s">
        <v>720</v>
      </c>
      <c r="F48" s="468" t="s">
        <v>781</v>
      </c>
      <c r="G48" s="464" t="s">
        <v>711</v>
      </c>
      <c r="H48" s="507">
        <v>0</v>
      </c>
      <c r="I48" s="596">
        <v>356.49</v>
      </c>
      <c r="J48" s="507">
        <v>0</v>
      </c>
      <c r="K48" s="469">
        <v>202.49</v>
      </c>
      <c r="L48" s="508">
        <v>17.010000000000002</v>
      </c>
      <c r="M48" s="509">
        <f t="shared" si="0"/>
        <v>185.48000000000002</v>
      </c>
      <c r="N48" s="507">
        <v>0</v>
      </c>
      <c r="O48" s="510">
        <v>0</v>
      </c>
      <c r="P48" s="507">
        <f t="shared" si="1"/>
        <v>0</v>
      </c>
      <c r="Q48" s="469">
        <v>0</v>
      </c>
      <c r="R48" s="510">
        <v>0</v>
      </c>
      <c r="S48" s="510">
        <f t="shared" si="2"/>
        <v>0</v>
      </c>
      <c r="T48" s="510">
        <v>0</v>
      </c>
      <c r="U48" s="510">
        <v>0</v>
      </c>
      <c r="V48" s="510">
        <f t="shared" si="3"/>
        <v>0</v>
      </c>
      <c r="W48" s="511"/>
      <c r="X48" s="507">
        <v>0</v>
      </c>
      <c r="Y48" s="507">
        <v>0</v>
      </c>
      <c r="Z48" s="507">
        <v>0</v>
      </c>
      <c r="AA48" s="507"/>
      <c r="AB48" s="507">
        <f t="shared" si="4"/>
        <v>541.97</v>
      </c>
    </row>
    <row r="49" spans="1:28" s="344" customFormat="1">
      <c r="A49" s="353" t="s">
        <v>646</v>
      </c>
      <c r="B49" s="506" t="s">
        <v>514</v>
      </c>
      <c r="C49" s="477">
        <v>13600688480</v>
      </c>
      <c r="D49" s="484" t="s">
        <v>782</v>
      </c>
      <c r="E49" s="467" t="s">
        <v>726</v>
      </c>
      <c r="F49" s="470" t="s">
        <v>779</v>
      </c>
      <c r="G49" s="464" t="s">
        <v>711</v>
      </c>
      <c r="H49" s="507">
        <v>0</v>
      </c>
      <c r="I49" s="596">
        <v>116.35</v>
      </c>
      <c r="J49" s="507">
        <v>0</v>
      </c>
      <c r="K49" s="469">
        <v>202.49</v>
      </c>
      <c r="L49" s="508">
        <v>24.24</v>
      </c>
      <c r="M49" s="509">
        <f t="shared" si="0"/>
        <v>178.25</v>
      </c>
      <c r="N49" s="507">
        <v>0</v>
      </c>
      <c r="O49" s="510">
        <v>0</v>
      </c>
      <c r="P49" s="507">
        <f t="shared" si="1"/>
        <v>0</v>
      </c>
      <c r="Q49" s="469">
        <v>397.76</v>
      </c>
      <c r="R49" s="510">
        <v>72.72</v>
      </c>
      <c r="S49" s="510">
        <f t="shared" si="2"/>
        <v>325.03999999999996</v>
      </c>
      <c r="T49" s="510">
        <v>0</v>
      </c>
      <c r="U49" s="510">
        <v>0</v>
      </c>
      <c r="V49" s="510">
        <f t="shared" si="3"/>
        <v>0</v>
      </c>
      <c r="W49" s="511"/>
      <c r="X49" s="507">
        <v>0</v>
      </c>
      <c r="Y49" s="507">
        <v>0</v>
      </c>
      <c r="Z49" s="507">
        <v>0</v>
      </c>
      <c r="AA49" s="507"/>
      <c r="AB49" s="507">
        <f t="shared" si="4"/>
        <v>619.64</v>
      </c>
    </row>
    <row r="50" spans="1:28" s="344" customFormat="1">
      <c r="A50" s="353" t="s">
        <v>646</v>
      </c>
      <c r="B50" s="506" t="s">
        <v>514</v>
      </c>
      <c r="C50" s="477">
        <v>3984331436</v>
      </c>
      <c r="D50" s="484" t="s">
        <v>783</v>
      </c>
      <c r="E50" s="467" t="s">
        <v>720</v>
      </c>
      <c r="F50" s="463" t="s">
        <v>721</v>
      </c>
      <c r="G50" s="464" t="s">
        <v>711</v>
      </c>
      <c r="H50" s="507">
        <v>0</v>
      </c>
      <c r="I50" s="596">
        <v>224.7</v>
      </c>
      <c r="J50" s="507">
        <v>0</v>
      </c>
      <c r="K50" s="469">
        <v>202.49</v>
      </c>
      <c r="L50" s="508">
        <v>3.3</v>
      </c>
      <c r="M50" s="509">
        <f t="shared" si="0"/>
        <v>199.19</v>
      </c>
      <c r="N50" s="507">
        <v>0</v>
      </c>
      <c r="O50" s="510">
        <v>0</v>
      </c>
      <c r="P50" s="507">
        <f t="shared" si="1"/>
        <v>0</v>
      </c>
      <c r="Q50" s="469">
        <v>0</v>
      </c>
      <c r="R50" s="510">
        <v>0</v>
      </c>
      <c r="S50" s="510">
        <f t="shared" si="2"/>
        <v>0</v>
      </c>
      <c r="T50" s="510">
        <v>0</v>
      </c>
      <c r="U50" s="510">
        <v>0</v>
      </c>
      <c r="V50" s="510">
        <f t="shared" si="3"/>
        <v>0</v>
      </c>
      <c r="W50" s="511"/>
      <c r="X50" s="507">
        <v>0</v>
      </c>
      <c r="Y50" s="507">
        <v>0</v>
      </c>
      <c r="Z50" s="507">
        <v>0</v>
      </c>
      <c r="AA50" s="507"/>
      <c r="AB50" s="507">
        <f t="shared" si="4"/>
        <v>423.89</v>
      </c>
    </row>
    <row r="51" spans="1:28" s="344" customFormat="1">
      <c r="A51" s="353" t="s">
        <v>646</v>
      </c>
      <c r="B51" s="506" t="s">
        <v>514</v>
      </c>
      <c r="C51" s="482">
        <v>798726466</v>
      </c>
      <c r="D51" s="486" t="s">
        <v>784</v>
      </c>
      <c r="E51" s="467" t="s">
        <v>720</v>
      </c>
      <c r="F51" s="463" t="s">
        <v>724</v>
      </c>
      <c r="G51" s="464" t="s">
        <v>711</v>
      </c>
      <c r="H51" s="507">
        <v>0</v>
      </c>
      <c r="I51" s="596">
        <v>279.16000000000003</v>
      </c>
      <c r="J51" s="507">
        <v>0</v>
      </c>
      <c r="K51" s="469">
        <v>202.49</v>
      </c>
      <c r="L51" s="508">
        <v>22.22</v>
      </c>
      <c r="M51" s="509">
        <f t="shared" si="0"/>
        <v>180.27</v>
      </c>
      <c r="N51" s="507">
        <v>0</v>
      </c>
      <c r="O51" s="510">
        <v>0</v>
      </c>
      <c r="P51" s="507">
        <f t="shared" si="1"/>
        <v>0</v>
      </c>
      <c r="Q51" s="469">
        <v>0</v>
      </c>
      <c r="R51" s="510">
        <v>0</v>
      </c>
      <c r="S51" s="510">
        <f t="shared" si="2"/>
        <v>0</v>
      </c>
      <c r="T51" s="510">
        <v>0</v>
      </c>
      <c r="U51" s="510">
        <v>0</v>
      </c>
      <c r="V51" s="510">
        <f t="shared" si="3"/>
        <v>0</v>
      </c>
      <c r="W51" s="511"/>
      <c r="X51" s="507">
        <v>0</v>
      </c>
      <c r="Y51" s="507">
        <v>0</v>
      </c>
      <c r="Z51" s="507">
        <v>0</v>
      </c>
      <c r="AA51" s="507"/>
      <c r="AB51" s="507">
        <f t="shared" si="4"/>
        <v>459.43000000000006</v>
      </c>
    </row>
    <row r="52" spans="1:28" s="344" customFormat="1">
      <c r="A52" s="353" t="s">
        <v>646</v>
      </c>
      <c r="B52" s="506" t="s">
        <v>514</v>
      </c>
      <c r="C52" s="477">
        <v>8771945482</v>
      </c>
      <c r="D52" s="484" t="s">
        <v>785</v>
      </c>
      <c r="E52" s="467" t="s">
        <v>720</v>
      </c>
      <c r="F52" s="463" t="s">
        <v>758</v>
      </c>
      <c r="G52" s="464" t="s">
        <v>711</v>
      </c>
      <c r="H52" s="507">
        <v>0</v>
      </c>
      <c r="I52" s="596">
        <v>185.48</v>
      </c>
      <c r="J52" s="507">
        <v>0</v>
      </c>
      <c r="K52" s="469">
        <v>202.49</v>
      </c>
      <c r="L52" s="508">
        <v>41.52</v>
      </c>
      <c r="M52" s="509">
        <f t="shared" si="0"/>
        <v>160.97</v>
      </c>
      <c r="N52" s="507">
        <v>0</v>
      </c>
      <c r="O52" s="510">
        <v>0</v>
      </c>
      <c r="P52" s="507">
        <f t="shared" si="1"/>
        <v>0</v>
      </c>
      <c r="Q52" s="469">
        <v>298.32</v>
      </c>
      <c r="R52" s="510">
        <v>124.57</v>
      </c>
      <c r="S52" s="510">
        <f t="shared" si="2"/>
        <v>173.75</v>
      </c>
      <c r="T52" s="510">
        <v>0</v>
      </c>
      <c r="U52" s="510">
        <v>0</v>
      </c>
      <c r="V52" s="510">
        <f t="shared" si="3"/>
        <v>0</v>
      </c>
      <c r="W52" s="511"/>
      <c r="X52" s="507">
        <v>0</v>
      </c>
      <c r="Y52" s="507">
        <v>0</v>
      </c>
      <c r="Z52" s="507">
        <v>0</v>
      </c>
      <c r="AA52" s="507"/>
      <c r="AB52" s="507">
        <f t="shared" si="4"/>
        <v>520.20000000000005</v>
      </c>
    </row>
    <row r="53" spans="1:28" s="512" customFormat="1" ht="15">
      <c r="A53" s="353" t="s">
        <v>646</v>
      </c>
      <c r="B53" s="506" t="s">
        <v>514</v>
      </c>
      <c r="C53" s="477">
        <v>3482060460</v>
      </c>
      <c r="D53" s="484" t="s">
        <v>786</v>
      </c>
      <c r="E53" s="467" t="s">
        <v>726</v>
      </c>
      <c r="F53" s="463" t="s">
        <v>776</v>
      </c>
      <c r="G53" s="464" t="s">
        <v>711</v>
      </c>
      <c r="H53" s="507">
        <v>0</v>
      </c>
      <c r="I53" s="596">
        <v>143.80000000000001</v>
      </c>
      <c r="J53" s="507">
        <v>0</v>
      </c>
      <c r="K53" s="469">
        <v>202.49</v>
      </c>
      <c r="L53" s="508">
        <v>27.37</v>
      </c>
      <c r="M53" s="509">
        <f t="shared" si="0"/>
        <v>175.12</v>
      </c>
      <c r="N53" s="507">
        <v>0</v>
      </c>
      <c r="O53" s="510">
        <v>0</v>
      </c>
      <c r="P53" s="507">
        <f t="shared" si="1"/>
        <v>0</v>
      </c>
      <c r="Q53" s="469">
        <v>172.22</v>
      </c>
      <c r="R53" s="510">
        <v>82.1</v>
      </c>
      <c r="S53" s="510">
        <f t="shared" si="2"/>
        <v>90.12</v>
      </c>
      <c r="T53" s="510">
        <v>0</v>
      </c>
      <c r="U53" s="510">
        <v>0</v>
      </c>
      <c r="V53" s="510">
        <f t="shared" si="3"/>
        <v>0</v>
      </c>
      <c r="W53" s="511"/>
      <c r="X53" s="507">
        <v>0</v>
      </c>
      <c r="Y53" s="507">
        <v>0</v>
      </c>
      <c r="Z53" s="507">
        <v>0</v>
      </c>
      <c r="AA53" s="507"/>
      <c r="AB53" s="507">
        <f t="shared" si="4"/>
        <v>409.04</v>
      </c>
    </row>
    <row r="54" spans="1:28" s="344" customFormat="1">
      <c r="A54" s="353" t="s">
        <v>646</v>
      </c>
      <c r="B54" s="506" t="s">
        <v>514</v>
      </c>
      <c r="C54" s="477">
        <v>94991723434</v>
      </c>
      <c r="D54" s="484" t="s">
        <v>787</v>
      </c>
      <c r="E54" s="467" t="s">
        <v>726</v>
      </c>
      <c r="F54" s="463" t="s">
        <v>730</v>
      </c>
      <c r="G54" s="464" t="s">
        <v>711</v>
      </c>
      <c r="H54" s="507">
        <v>0</v>
      </c>
      <c r="I54" s="596">
        <v>116.35</v>
      </c>
      <c r="J54" s="507">
        <v>0</v>
      </c>
      <c r="K54" s="469">
        <v>202.49</v>
      </c>
      <c r="L54" s="508">
        <v>24.24</v>
      </c>
      <c r="M54" s="509">
        <f t="shared" si="0"/>
        <v>178.25</v>
      </c>
      <c r="N54" s="507">
        <v>0</v>
      </c>
      <c r="O54" s="510">
        <v>0</v>
      </c>
      <c r="P54" s="507">
        <f t="shared" si="1"/>
        <v>0</v>
      </c>
      <c r="Q54" s="469">
        <v>126.09</v>
      </c>
      <c r="R54" s="510">
        <v>72.72</v>
      </c>
      <c r="S54" s="510">
        <f t="shared" si="2"/>
        <v>53.370000000000005</v>
      </c>
      <c r="T54" s="510">
        <v>0</v>
      </c>
      <c r="U54" s="510">
        <v>0</v>
      </c>
      <c r="V54" s="510">
        <f t="shared" si="3"/>
        <v>0</v>
      </c>
      <c r="W54" s="511"/>
      <c r="X54" s="507">
        <v>0</v>
      </c>
      <c r="Y54" s="507">
        <v>0</v>
      </c>
      <c r="Z54" s="507">
        <v>0</v>
      </c>
      <c r="AA54" s="507"/>
      <c r="AB54" s="507">
        <f t="shared" si="4"/>
        <v>347.97</v>
      </c>
    </row>
    <row r="55" spans="1:28" s="344" customFormat="1">
      <c r="A55" s="353" t="s">
        <v>646</v>
      </c>
      <c r="B55" s="506" t="s">
        <v>514</v>
      </c>
      <c r="C55" s="477">
        <v>39960544400</v>
      </c>
      <c r="D55" s="484" t="s">
        <v>788</v>
      </c>
      <c r="E55" s="467" t="s">
        <v>720</v>
      </c>
      <c r="F55" s="463" t="s">
        <v>724</v>
      </c>
      <c r="G55" s="464" t="s">
        <v>711</v>
      </c>
      <c r="H55" s="507">
        <v>0</v>
      </c>
      <c r="I55" s="596">
        <v>272.95</v>
      </c>
      <c r="J55" s="507">
        <v>0</v>
      </c>
      <c r="K55" s="469">
        <v>202.49</v>
      </c>
      <c r="L55" s="508">
        <v>22.22</v>
      </c>
      <c r="M55" s="509">
        <f t="shared" si="0"/>
        <v>180.27</v>
      </c>
      <c r="N55" s="507">
        <v>0</v>
      </c>
      <c r="O55" s="510">
        <v>0</v>
      </c>
      <c r="P55" s="507">
        <f t="shared" si="1"/>
        <v>0</v>
      </c>
      <c r="Q55" s="469">
        <v>0</v>
      </c>
      <c r="R55" s="510">
        <v>0</v>
      </c>
      <c r="S55" s="510">
        <f t="shared" si="2"/>
        <v>0</v>
      </c>
      <c r="T55" s="510">
        <v>0</v>
      </c>
      <c r="U55" s="510">
        <v>0</v>
      </c>
      <c r="V55" s="510">
        <f t="shared" si="3"/>
        <v>0</v>
      </c>
      <c r="W55" s="511"/>
      <c r="X55" s="507">
        <v>0</v>
      </c>
      <c r="Y55" s="507">
        <v>0</v>
      </c>
      <c r="Z55" s="507">
        <v>0</v>
      </c>
      <c r="AA55" s="507"/>
      <c r="AB55" s="507">
        <f t="shared" si="4"/>
        <v>453.22</v>
      </c>
    </row>
    <row r="56" spans="1:28" s="344" customFormat="1">
      <c r="A56" s="353" t="s">
        <v>646</v>
      </c>
      <c r="B56" s="506" t="s">
        <v>514</v>
      </c>
      <c r="C56" s="477">
        <v>12003809406</v>
      </c>
      <c r="D56" s="484" t="s">
        <v>789</v>
      </c>
      <c r="E56" s="467" t="s">
        <v>720</v>
      </c>
      <c r="F56" s="463" t="s">
        <v>730</v>
      </c>
      <c r="G56" s="464" t="s">
        <v>711</v>
      </c>
      <c r="H56" s="507">
        <v>0</v>
      </c>
      <c r="I56" s="596">
        <v>129.55000000000001</v>
      </c>
      <c r="J56" s="507">
        <v>0</v>
      </c>
      <c r="K56" s="469">
        <v>202.49</v>
      </c>
      <c r="L56" s="508">
        <v>24.24</v>
      </c>
      <c r="M56" s="509">
        <f t="shared" si="0"/>
        <v>178.25</v>
      </c>
      <c r="N56" s="507">
        <v>0</v>
      </c>
      <c r="O56" s="510">
        <v>0</v>
      </c>
      <c r="P56" s="507">
        <f t="shared" si="1"/>
        <v>0</v>
      </c>
      <c r="Q56" s="469">
        <v>126.09</v>
      </c>
      <c r="R56" s="510">
        <v>72.72</v>
      </c>
      <c r="S56" s="510">
        <f t="shared" si="2"/>
        <v>53.370000000000005</v>
      </c>
      <c r="T56" s="510">
        <v>0</v>
      </c>
      <c r="U56" s="510">
        <v>0</v>
      </c>
      <c r="V56" s="510">
        <f t="shared" si="3"/>
        <v>0</v>
      </c>
      <c r="W56" s="511"/>
      <c r="X56" s="507">
        <v>0</v>
      </c>
      <c r="Y56" s="507">
        <v>0</v>
      </c>
      <c r="Z56" s="507">
        <v>0</v>
      </c>
      <c r="AA56" s="507"/>
      <c r="AB56" s="507">
        <f t="shared" si="4"/>
        <v>361.17</v>
      </c>
    </row>
    <row r="57" spans="1:28" s="345" customFormat="1">
      <c r="A57" s="353" t="s">
        <v>646</v>
      </c>
      <c r="B57" s="506" t="s">
        <v>514</v>
      </c>
      <c r="C57" s="477">
        <v>6657901470</v>
      </c>
      <c r="D57" s="484" t="s">
        <v>790</v>
      </c>
      <c r="E57" s="467" t="s">
        <v>720</v>
      </c>
      <c r="F57" s="468" t="s">
        <v>710</v>
      </c>
      <c r="G57" s="464" t="s">
        <v>711</v>
      </c>
      <c r="H57" s="507">
        <v>0</v>
      </c>
      <c r="I57" s="596">
        <v>119.59</v>
      </c>
      <c r="J57" s="507">
        <v>0</v>
      </c>
      <c r="K57" s="469">
        <v>202.49</v>
      </c>
      <c r="L57" s="508">
        <v>25.05</v>
      </c>
      <c r="M57" s="509">
        <f t="shared" si="0"/>
        <v>177.44</v>
      </c>
      <c r="N57" s="507">
        <v>0</v>
      </c>
      <c r="O57" s="510">
        <v>0</v>
      </c>
      <c r="P57" s="507">
        <f t="shared" si="1"/>
        <v>0</v>
      </c>
      <c r="Q57" s="469">
        <v>229.63</v>
      </c>
      <c r="R57" s="510">
        <v>75.150000000000006</v>
      </c>
      <c r="S57" s="510">
        <f t="shared" si="2"/>
        <v>154.47999999999999</v>
      </c>
      <c r="T57" s="510">
        <v>0</v>
      </c>
      <c r="U57" s="510">
        <v>0</v>
      </c>
      <c r="V57" s="510">
        <f t="shared" si="3"/>
        <v>0</v>
      </c>
      <c r="W57" s="511"/>
      <c r="X57" s="507">
        <v>0</v>
      </c>
      <c r="Y57" s="507">
        <v>0</v>
      </c>
      <c r="Z57" s="507">
        <v>0</v>
      </c>
      <c r="AA57" s="507"/>
      <c r="AB57" s="507">
        <f t="shared" si="4"/>
        <v>451.51</v>
      </c>
    </row>
    <row r="58" spans="1:28" s="346" customFormat="1">
      <c r="A58" s="353" t="s">
        <v>646</v>
      </c>
      <c r="B58" s="506" t="s">
        <v>514</v>
      </c>
      <c r="C58" s="477">
        <v>10274174421</v>
      </c>
      <c r="D58" s="484" t="s">
        <v>791</v>
      </c>
      <c r="E58" s="467" t="s">
        <v>720</v>
      </c>
      <c r="F58" s="463" t="s">
        <v>730</v>
      </c>
      <c r="G58" s="464" t="s">
        <v>711</v>
      </c>
      <c r="H58" s="507">
        <v>0</v>
      </c>
      <c r="I58" s="596">
        <v>130.88999999999999</v>
      </c>
      <c r="J58" s="507">
        <v>0</v>
      </c>
      <c r="K58" s="469">
        <v>202.49</v>
      </c>
      <c r="L58" s="508">
        <v>24.24</v>
      </c>
      <c r="M58" s="509">
        <f t="shared" si="0"/>
        <v>178.25</v>
      </c>
      <c r="N58" s="507">
        <v>0</v>
      </c>
      <c r="O58" s="510">
        <v>0</v>
      </c>
      <c r="P58" s="507">
        <f t="shared" si="1"/>
        <v>0</v>
      </c>
      <c r="Q58" s="469">
        <v>344.45</v>
      </c>
      <c r="R58" s="510">
        <v>72.72</v>
      </c>
      <c r="S58" s="510">
        <f t="shared" si="2"/>
        <v>271.73</v>
      </c>
      <c r="T58" s="510">
        <v>0</v>
      </c>
      <c r="U58" s="510">
        <v>0</v>
      </c>
      <c r="V58" s="510">
        <f t="shared" si="3"/>
        <v>0</v>
      </c>
      <c r="W58" s="511"/>
      <c r="X58" s="507">
        <v>0</v>
      </c>
      <c r="Y58" s="507">
        <v>0</v>
      </c>
      <c r="Z58" s="507">
        <v>0</v>
      </c>
      <c r="AA58" s="507"/>
      <c r="AB58" s="507">
        <f t="shared" si="4"/>
        <v>580.87</v>
      </c>
    </row>
    <row r="59" spans="1:28" s="346" customFormat="1">
      <c r="A59" s="353" t="s">
        <v>646</v>
      </c>
      <c r="B59" s="506" t="s">
        <v>514</v>
      </c>
      <c r="C59" s="477">
        <v>14581551455</v>
      </c>
      <c r="D59" s="484" t="s">
        <v>792</v>
      </c>
      <c r="E59" s="467" t="s">
        <v>726</v>
      </c>
      <c r="F59" s="463" t="s">
        <v>714</v>
      </c>
      <c r="G59" s="464" t="s">
        <v>711</v>
      </c>
      <c r="H59" s="507">
        <v>0</v>
      </c>
      <c r="I59" s="596">
        <v>132.21</v>
      </c>
      <c r="J59" s="507">
        <v>0</v>
      </c>
      <c r="K59" s="469">
        <v>202.49</v>
      </c>
      <c r="L59" s="508">
        <v>24.24</v>
      </c>
      <c r="M59" s="509">
        <f t="shared" si="0"/>
        <v>178.25</v>
      </c>
      <c r="N59" s="507">
        <v>0</v>
      </c>
      <c r="O59" s="510">
        <v>0</v>
      </c>
      <c r="P59" s="507">
        <f t="shared" si="1"/>
        <v>0</v>
      </c>
      <c r="Q59" s="469">
        <v>172.22</v>
      </c>
      <c r="R59" s="510">
        <v>72.72</v>
      </c>
      <c r="S59" s="510">
        <f t="shared" si="2"/>
        <v>99.5</v>
      </c>
      <c r="T59" s="510">
        <v>0</v>
      </c>
      <c r="U59" s="510">
        <v>0</v>
      </c>
      <c r="V59" s="510">
        <f t="shared" si="3"/>
        <v>0</v>
      </c>
      <c r="W59" s="511"/>
      <c r="X59" s="507">
        <v>0</v>
      </c>
      <c r="Y59" s="507">
        <v>0</v>
      </c>
      <c r="Z59" s="507">
        <v>0</v>
      </c>
      <c r="AA59" s="507"/>
      <c r="AB59" s="507">
        <f t="shared" si="4"/>
        <v>409.96000000000004</v>
      </c>
    </row>
    <row r="60" spans="1:28" s="346" customFormat="1">
      <c r="A60" s="353" t="s">
        <v>646</v>
      </c>
      <c r="B60" s="506" t="s">
        <v>514</v>
      </c>
      <c r="C60" s="477">
        <v>5879228428</v>
      </c>
      <c r="D60" s="484" t="s">
        <v>793</v>
      </c>
      <c r="E60" s="467" t="s">
        <v>720</v>
      </c>
      <c r="F60" s="463" t="s">
        <v>721</v>
      </c>
      <c r="G60" s="464" t="s">
        <v>711</v>
      </c>
      <c r="H60" s="507">
        <v>0</v>
      </c>
      <c r="I60" s="596">
        <v>195.39</v>
      </c>
      <c r="J60" s="507">
        <v>0</v>
      </c>
      <c r="K60" s="469">
        <v>202.49</v>
      </c>
      <c r="L60" s="508">
        <v>3.3</v>
      </c>
      <c r="M60" s="509">
        <f t="shared" si="0"/>
        <v>199.19</v>
      </c>
      <c r="N60" s="507">
        <v>0</v>
      </c>
      <c r="O60" s="510">
        <v>0</v>
      </c>
      <c r="P60" s="507">
        <f t="shared" si="1"/>
        <v>0</v>
      </c>
      <c r="Q60" s="469">
        <v>0</v>
      </c>
      <c r="R60" s="510">
        <f t="shared" si="2"/>
        <v>0</v>
      </c>
      <c r="S60" s="510">
        <f t="shared" si="2"/>
        <v>0</v>
      </c>
      <c r="T60" s="510">
        <v>0</v>
      </c>
      <c r="U60" s="510">
        <v>0</v>
      </c>
      <c r="V60" s="510">
        <f t="shared" si="3"/>
        <v>0</v>
      </c>
      <c r="W60" s="511"/>
      <c r="X60" s="507">
        <v>0</v>
      </c>
      <c r="Y60" s="507">
        <v>0</v>
      </c>
      <c r="Z60" s="507">
        <v>0</v>
      </c>
      <c r="AA60" s="507"/>
      <c r="AB60" s="507">
        <f t="shared" si="4"/>
        <v>394.58</v>
      </c>
    </row>
    <row r="61" spans="1:28" s="346" customFormat="1">
      <c r="A61" s="353" t="s">
        <v>646</v>
      </c>
      <c r="B61" s="506" t="s">
        <v>514</v>
      </c>
      <c r="C61" s="477">
        <v>810359421</v>
      </c>
      <c r="D61" s="484" t="s">
        <v>794</v>
      </c>
      <c r="E61" s="467" t="s">
        <v>720</v>
      </c>
      <c r="F61" s="463" t="s">
        <v>758</v>
      </c>
      <c r="G61" s="464" t="s">
        <v>711</v>
      </c>
      <c r="H61" s="507">
        <v>0</v>
      </c>
      <c r="I61" s="596">
        <v>185.48</v>
      </c>
      <c r="J61" s="507">
        <v>0</v>
      </c>
      <c r="K61" s="469">
        <v>202.49</v>
      </c>
      <c r="L61" s="508">
        <v>41.52</v>
      </c>
      <c r="M61" s="509">
        <f t="shared" si="0"/>
        <v>160.97</v>
      </c>
      <c r="N61" s="507">
        <v>0</v>
      </c>
      <c r="O61" s="510">
        <v>0</v>
      </c>
      <c r="P61" s="507">
        <f t="shared" si="1"/>
        <v>0</v>
      </c>
      <c r="Q61" s="469">
        <v>0</v>
      </c>
      <c r="R61" s="510">
        <f t="shared" si="2"/>
        <v>0</v>
      </c>
      <c r="S61" s="510">
        <f t="shared" si="2"/>
        <v>0</v>
      </c>
      <c r="T61" s="510">
        <v>0</v>
      </c>
      <c r="U61" s="510">
        <v>0</v>
      </c>
      <c r="V61" s="510">
        <f t="shared" si="3"/>
        <v>0</v>
      </c>
      <c r="W61" s="511"/>
      <c r="X61" s="507">
        <v>0</v>
      </c>
      <c r="Y61" s="507">
        <v>0</v>
      </c>
      <c r="Z61" s="507">
        <v>0</v>
      </c>
      <c r="AA61" s="507"/>
      <c r="AB61" s="507">
        <f t="shared" si="4"/>
        <v>346.45</v>
      </c>
    </row>
    <row r="62" spans="1:28" s="346" customFormat="1">
      <c r="A62" s="353" t="s">
        <v>646</v>
      </c>
      <c r="B62" s="506" t="s">
        <v>514</v>
      </c>
      <c r="C62" s="477">
        <v>8031934401</v>
      </c>
      <c r="D62" s="484" t="s">
        <v>795</v>
      </c>
      <c r="E62" s="467" t="s">
        <v>720</v>
      </c>
      <c r="F62" s="463" t="s">
        <v>724</v>
      </c>
      <c r="G62" s="464" t="s">
        <v>711</v>
      </c>
      <c r="H62" s="507">
        <v>0</v>
      </c>
      <c r="I62" s="596">
        <v>279.16000000000003</v>
      </c>
      <c r="J62" s="507">
        <v>0</v>
      </c>
      <c r="K62" s="469">
        <v>202.49</v>
      </c>
      <c r="L62" s="508">
        <v>22.22</v>
      </c>
      <c r="M62" s="509">
        <f t="shared" si="0"/>
        <v>180.27</v>
      </c>
      <c r="N62" s="507">
        <v>0</v>
      </c>
      <c r="O62" s="510">
        <v>0</v>
      </c>
      <c r="P62" s="507">
        <f t="shared" si="1"/>
        <v>0</v>
      </c>
      <c r="Q62" s="469">
        <v>0</v>
      </c>
      <c r="R62" s="510">
        <f t="shared" si="2"/>
        <v>0</v>
      </c>
      <c r="S62" s="510">
        <f t="shared" si="2"/>
        <v>0</v>
      </c>
      <c r="T62" s="510">
        <v>0</v>
      </c>
      <c r="U62" s="510">
        <v>0</v>
      </c>
      <c r="V62" s="510">
        <f t="shared" si="3"/>
        <v>0</v>
      </c>
      <c r="W62" s="511"/>
      <c r="X62" s="507">
        <v>0</v>
      </c>
      <c r="Y62" s="507">
        <v>0</v>
      </c>
      <c r="Z62" s="507">
        <v>0</v>
      </c>
      <c r="AA62" s="507"/>
      <c r="AB62" s="507">
        <f t="shared" si="4"/>
        <v>459.43000000000006</v>
      </c>
    </row>
    <row r="63" spans="1:28" s="346" customFormat="1">
      <c r="A63" s="353" t="s">
        <v>646</v>
      </c>
      <c r="B63" s="506" t="s">
        <v>514</v>
      </c>
      <c r="C63" s="477">
        <v>6299255420</v>
      </c>
      <c r="D63" s="484" t="s">
        <v>796</v>
      </c>
      <c r="E63" s="467" t="s">
        <v>726</v>
      </c>
      <c r="F63" s="468" t="s">
        <v>718</v>
      </c>
      <c r="G63" s="464" t="s">
        <v>711</v>
      </c>
      <c r="H63" s="507">
        <v>0</v>
      </c>
      <c r="I63" s="596">
        <v>116.35</v>
      </c>
      <c r="J63" s="507">
        <v>0</v>
      </c>
      <c r="K63" s="469">
        <v>202.49</v>
      </c>
      <c r="L63" s="508">
        <v>24.24</v>
      </c>
      <c r="M63" s="509">
        <f t="shared" si="0"/>
        <v>178.25</v>
      </c>
      <c r="N63" s="507">
        <v>0</v>
      </c>
      <c r="O63" s="510">
        <v>0</v>
      </c>
      <c r="P63" s="507">
        <f t="shared" si="1"/>
        <v>0</v>
      </c>
      <c r="Q63" s="469">
        <v>172.22</v>
      </c>
      <c r="R63" s="510">
        <v>72.72</v>
      </c>
      <c r="S63" s="510">
        <f t="shared" si="2"/>
        <v>99.5</v>
      </c>
      <c r="T63" s="510">
        <v>0</v>
      </c>
      <c r="U63" s="510">
        <v>0</v>
      </c>
      <c r="V63" s="510">
        <f t="shared" si="3"/>
        <v>0</v>
      </c>
      <c r="W63" s="511"/>
      <c r="X63" s="507">
        <v>0</v>
      </c>
      <c r="Y63" s="507">
        <v>0</v>
      </c>
      <c r="Z63" s="507">
        <v>0</v>
      </c>
      <c r="AA63" s="507"/>
      <c r="AB63" s="507">
        <f t="shared" si="4"/>
        <v>394.1</v>
      </c>
    </row>
    <row r="64" spans="1:28" s="346" customFormat="1">
      <c r="A64" s="353" t="s">
        <v>646</v>
      </c>
      <c r="B64" s="506" t="s">
        <v>514</v>
      </c>
      <c r="C64" s="477">
        <v>4620775436</v>
      </c>
      <c r="D64" s="484" t="s">
        <v>797</v>
      </c>
      <c r="E64" s="467" t="s">
        <v>720</v>
      </c>
      <c r="F64" s="463" t="s">
        <v>781</v>
      </c>
      <c r="G64" s="464" t="s">
        <v>711</v>
      </c>
      <c r="H64" s="507">
        <v>0</v>
      </c>
      <c r="I64" s="596">
        <v>301.26</v>
      </c>
      <c r="J64" s="507">
        <v>0</v>
      </c>
      <c r="K64" s="469">
        <v>202.49</v>
      </c>
      <c r="L64" s="508">
        <v>17.010000000000002</v>
      </c>
      <c r="M64" s="509">
        <f t="shared" si="0"/>
        <v>185.48000000000002</v>
      </c>
      <c r="N64" s="507">
        <v>0</v>
      </c>
      <c r="O64" s="510">
        <v>0</v>
      </c>
      <c r="P64" s="507">
        <f t="shared" si="1"/>
        <v>0</v>
      </c>
      <c r="Q64" s="469">
        <v>0</v>
      </c>
      <c r="R64" s="510">
        <v>0</v>
      </c>
      <c r="S64" s="510">
        <f t="shared" si="2"/>
        <v>0</v>
      </c>
      <c r="T64" s="510">
        <v>148.24</v>
      </c>
      <c r="U64" s="510">
        <v>0</v>
      </c>
      <c r="V64" s="510">
        <f t="shared" si="3"/>
        <v>148.24</v>
      </c>
      <c r="W64" s="511" t="s">
        <v>895</v>
      </c>
      <c r="X64" s="507">
        <v>0</v>
      </c>
      <c r="Y64" s="507">
        <v>0</v>
      </c>
      <c r="Z64" s="507">
        <v>0</v>
      </c>
      <c r="AA64" s="507"/>
      <c r="AB64" s="507">
        <f t="shared" si="4"/>
        <v>634.98</v>
      </c>
    </row>
    <row r="65" spans="1:28" s="346" customFormat="1">
      <c r="A65" s="353" t="s">
        <v>646</v>
      </c>
      <c r="B65" s="506" t="s">
        <v>514</v>
      </c>
      <c r="C65" s="482">
        <v>61087300487</v>
      </c>
      <c r="D65" s="488" t="s">
        <v>702</v>
      </c>
      <c r="E65" s="467" t="s">
        <v>720</v>
      </c>
      <c r="F65" s="468" t="s">
        <v>710</v>
      </c>
      <c r="G65" s="464" t="s">
        <v>711</v>
      </c>
      <c r="H65" s="507">
        <v>0</v>
      </c>
      <c r="I65" s="596">
        <v>91.81</v>
      </c>
      <c r="J65" s="507">
        <v>0</v>
      </c>
      <c r="K65" s="469">
        <v>202.49</v>
      </c>
      <c r="L65" s="508">
        <v>10.86</v>
      </c>
      <c r="M65" s="509">
        <f t="shared" si="0"/>
        <v>191.63</v>
      </c>
      <c r="N65" s="507">
        <v>0</v>
      </c>
      <c r="O65" s="510">
        <v>0</v>
      </c>
      <c r="P65" s="507">
        <f t="shared" si="1"/>
        <v>0</v>
      </c>
      <c r="Q65" s="469">
        <v>172.22</v>
      </c>
      <c r="R65" s="510">
        <v>75.150000000000006</v>
      </c>
      <c r="S65" s="510">
        <f t="shared" si="2"/>
        <v>97.07</v>
      </c>
      <c r="T65" s="510">
        <v>0</v>
      </c>
      <c r="U65" s="510">
        <v>0</v>
      </c>
      <c r="V65" s="510">
        <f t="shared" si="3"/>
        <v>0</v>
      </c>
      <c r="W65" s="511"/>
      <c r="X65" s="507">
        <v>0</v>
      </c>
      <c r="Y65" s="507">
        <v>0</v>
      </c>
      <c r="Z65" s="507">
        <v>0</v>
      </c>
      <c r="AA65" s="507"/>
      <c r="AB65" s="507">
        <f t="shared" si="4"/>
        <v>380.51</v>
      </c>
    </row>
    <row r="66" spans="1:28" s="346" customFormat="1">
      <c r="A66" s="353" t="s">
        <v>646</v>
      </c>
      <c r="B66" s="506" t="s">
        <v>514</v>
      </c>
      <c r="C66" s="477">
        <v>92120482420</v>
      </c>
      <c r="D66" s="484" t="s">
        <v>798</v>
      </c>
      <c r="E66" s="467" t="s">
        <v>720</v>
      </c>
      <c r="F66" s="470" t="s">
        <v>710</v>
      </c>
      <c r="G66" s="464" t="s">
        <v>711</v>
      </c>
      <c r="H66" s="507">
        <v>0</v>
      </c>
      <c r="I66" s="596">
        <v>134.81</v>
      </c>
      <c r="J66" s="507">
        <v>0</v>
      </c>
      <c r="K66" s="469">
        <v>202.49</v>
      </c>
      <c r="L66" s="508">
        <v>25.05</v>
      </c>
      <c r="M66" s="509">
        <f t="shared" si="0"/>
        <v>177.44</v>
      </c>
      <c r="N66" s="507">
        <v>0</v>
      </c>
      <c r="O66" s="510">
        <v>0</v>
      </c>
      <c r="P66" s="507">
        <f t="shared" si="1"/>
        <v>0</v>
      </c>
      <c r="Q66" s="469">
        <v>298.32</v>
      </c>
      <c r="R66" s="510">
        <v>75.150000000000006</v>
      </c>
      <c r="S66" s="510">
        <f t="shared" si="2"/>
        <v>223.17</v>
      </c>
      <c r="T66" s="510">
        <v>0</v>
      </c>
      <c r="U66" s="510">
        <v>0</v>
      </c>
      <c r="V66" s="510">
        <f t="shared" si="3"/>
        <v>0</v>
      </c>
      <c r="W66" s="511"/>
      <c r="X66" s="507">
        <v>0</v>
      </c>
      <c r="Y66" s="507">
        <v>0</v>
      </c>
      <c r="Z66" s="507">
        <v>0</v>
      </c>
      <c r="AA66" s="507"/>
      <c r="AB66" s="507">
        <f t="shared" si="4"/>
        <v>535.42000000000007</v>
      </c>
    </row>
    <row r="67" spans="1:28" s="346" customFormat="1">
      <c r="A67" s="353" t="s">
        <v>646</v>
      </c>
      <c r="B67" s="506" t="s">
        <v>514</v>
      </c>
      <c r="C67" s="482">
        <v>4995622403</v>
      </c>
      <c r="D67" s="488" t="s">
        <v>799</v>
      </c>
      <c r="E67" s="467" t="s">
        <v>720</v>
      </c>
      <c r="F67" s="463" t="s">
        <v>710</v>
      </c>
      <c r="G67" s="464" t="s">
        <v>711</v>
      </c>
      <c r="H67" s="507">
        <v>0</v>
      </c>
      <c r="I67" s="596">
        <v>119.59</v>
      </c>
      <c r="J67" s="507">
        <v>0</v>
      </c>
      <c r="K67" s="469">
        <v>202.49</v>
      </c>
      <c r="L67" s="508">
        <v>25.05</v>
      </c>
      <c r="M67" s="509">
        <f t="shared" ref="M67:M130" si="5">K67-L67</f>
        <v>177.44</v>
      </c>
      <c r="N67" s="507">
        <v>0</v>
      </c>
      <c r="O67" s="510">
        <v>0</v>
      </c>
      <c r="P67" s="507">
        <f t="shared" ref="P67:P133" si="6">N67-O67</f>
        <v>0</v>
      </c>
      <c r="Q67" s="469">
        <v>172.22</v>
      </c>
      <c r="R67" s="510">
        <v>75.150000000000006</v>
      </c>
      <c r="S67" s="510">
        <f t="shared" ref="R67:S133" si="7">Q67-R67</f>
        <v>97.07</v>
      </c>
      <c r="T67" s="510">
        <v>0</v>
      </c>
      <c r="U67" s="510">
        <v>0</v>
      </c>
      <c r="V67" s="510">
        <f t="shared" ref="V67:V130" si="8">T67-U67</f>
        <v>0</v>
      </c>
      <c r="W67" s="511"/>
      <c r="X67" s="507">
        <v>0</v>
      </c>
      <c r="Y67" s="507">
        <v>0</v>
      </c>
      <c r="Z67" s="507">
        <v>0</v>
      </c>
      <c r="AA67" s="507"/>
      <c r="AB67" s="507">
        <f t="shared" ref="AB67:AB133" si="9">SUM(Z67,V67,S67,P67,M67,J67,I67)</f>
        <v>394.1</v>
      </c>
    </row>
    <row r="68" spans="1:28" s="346" customFormat="1">
      <c r="A68" s="353" t="s">
        <v>646</v>
      </c>
      <c r="B68" s="506" t="s">
        <v>514</v>
      </c>
      <c r="C68" s="482">
        <v>86566539468</v>
      </c>
      <c r="D68" s="488" t="s">
        <v>800</v>
      </c>
      <c r="E68" s="467" t="s">
        <v>726</v>
      </c>
      <c r="F68" s="463" t="s">
        <v>744</v>
      </c>
      <c r="G68" s="464" t="s">
        <v>711</v>
      </c>
      <c r="H68" s="507">
        <v>0</v>
      </c>
      <c r="I68" s="596">
        <v>131.38999999999999</v>
      </c>
      <c r="J68" s="507">
        <v>0</v>
      </c>
      <c r="K68" s="469">
        <v>202.49</v>
      </c>
      <c r="L68" s="508">
        <v>28</v>
      </c>
      <c r="M68" s="509">
        <f t="shared" si="5"/>
        <v>174.49</v>
      </c>
      <c r="N68" s="507">
        <v>0</v>
      </c>
      <c r="O68" s="510">
        <v>0</v>
      </c>
      <c r="P68" s="507">
        <f t="shared" si="6"/>
        <v>0</v>
      </c>
      <c r="Q68" s="469">
        <v>482.23</v>
      </c>
      <c r="R68" s="510">
        <v>84</v>
      </c>
      <c r="S68" s="510">
        <f t="shared" si="7"/>
        <v>398.23</v>
      </c>
      <c r="T68" s="510">
        <v>0</v>
      </c>
      <c r="U68" s="510">
        <v>0</v>
      </c>
      <c r="V68" s="510">
        <f t="shared" si="8"/>
        <v>0</v>
      </c>
      <c r="W68" s="511"/>
      <c r="X68" s="507">
        <v>0</v>
      </c>
      <c r="Y68" s="507">
        <v>0</v>
      </c>
      <c r="Z68" s="507">
        <v>0</v>
      </c>
      <c r="AA68" s="507"/>
      <c r="AB68" s="507">
        <f t="shared" si="9"/>
        <v>704.11</v>
      </c>
    </row>
    <row r="69" spans="1:28" s="346" customFormat="1">
      <c r="A69" s="353" t="s">
        <v>646</v>
      </c>
      <c r="B69" s="506" t="s">
        <v>514</v>
      </c>
      <c r="C69" s="477">
        <v>3825030407</v>
      </c>
      <c r="D69" s="484" t="s">
        <v>801</v>
      </c>
      <c r="E69" s="467" t="s">
        <v>720</v>
      </c>
      <c r="F69" s="463" t="s">
        <v>737</v>
      </c>
      <c r="G69" s="464" t="s">
        <v>711</v>
      </c>
      <c r="H69" s="507">
        <v>0</v>
      </c>
      <c r="I69" s="596">
        <v>135.9</v>
      </c>
      <c r="J69" s="507">
        <v>0</v>
      </c>
      <c r="K69" s="469">
        <v>202.49</v>
      </c>
      <c r="L69" s="508">
        <v>25.05</v>
      </c>
      <c r="M69" s="509">
        <f t="shared" si="5"/>
        <v>177.44</v>
      </c>
      <c r="N69" s="507">
        <v>0</v>
      </c>
      <c r="O69" s="510">
        <v>0</v>
      </c>
      <c r="P69" s="507">
        <f t="shared" si="6"/>
        <v>0</v>
      </c>
      <c r="Q69" s="469">
        <v>0</v>
      </c>
      <c r="R69" s="510">
        <v>0</v>
      </c>
      <c r="S69" s="510">
        <f t="shared" si="7"/>
        <v>0</v>
      </c>
      <c r="T69" s="510">
        <v>0</v>
      </c>
      <c r="U69" s="510">
        <v>0</v>
      </c>
      <c r="V69" s="510">
        <f t="shared" si="8"/>
        <v>0</v>
      </c>
      <c r="W69" s="511"/>
      <c r="X69" s="507">
        <v>0</v>
      </c>
      <c r="Y69" s="507">
        <v>0</v>
      </c>
      <c r="Z69" s="507">
        <v>0</v>
      </c>
      <c r="AA69" s="507"/>
      <c r="AB69" s="507">
        <f t="shared" si="9"/>
        <v>313.34000000000003</v>
      </c>
    </row>
    <row r="70" spans="1:28" s="346" customFormat="1">
      <c r="A70" s="353" t="s">
        <v>646</v>
      </c>
      <c r="B70" s="506" t="s">
        <v>514</v>
      </c>
      <c r="C70" s="477">
        <v>6346714481</v>
      </c>
      <c r="D70" s="484" t="s">
        <v>802</v>
      </c>
      <c r="E70" s="462">
        <v>2</v>
      </c>
      <c r="F70" s="487">
        <v>322205</v>
      </c>
      <c r="G70" s="464" t="s">
        <v>711</v>
      </c>
      <c r="H70" s="507">
        <v>0</v>
      </c>
      <c r="I70" s="596">
        <v>119.59</v>
      </c>
      <c r="J70" s="507">
        <v>0</v>
      </c>
      <c r="K70" s="469">
        <v>202.49</v>
      </c>
      <c r="L70" s="508">
        <v>25.05</v>
      </c>
      <c r="M70" s="509">
        <f t="shared" si="5"/>
        <v>177.44</v>
      </c>
      <c r="N70" s="507">
        <v>0</v>
      </c>
      <c r="O70" s="510">
        <v>0</v>
      </c>
      <c r="P70" s="507">
        <f t="shared" si="6"/>
        <v>0</v>
      </c>
      <c r="Q70" s="469">
        <v>172.22</v>
      </c>
      <c r="R70" s="510">
        <v>75.150000000000006</v>
      </c>
      <c r="S70" s="510">
        <f t="shared" si="7"/>
        <v>97.07</v>
      </c>
      <c r="T70" s="510">
        <v>0</v>
      </c>
      <c r="U70" s="510">
        <v>0</v>
      </c>
      <c r="V70" s="510">
        <f t="shared" si="8"/>
        <v>0</v>
      </c>
      <c r="W70" s="511"/>
      <c r="X70" s="507">
        <v>0</v>
      </c>
      <c r="Y70" s="507">
        <v>0</v>
      </c>
      <c r="Z70" s="507">
        <v>0</v>
      </c>
      <c r="AA70" s="507"/>
      <c r="AB70" s="507">
        <f t="shared" si="9"/>
        <v>394.1</v>
      </c>
    </row>
    <row r="71" spans="1:28" s="346" customFormat="1">
      <c r="A71" s="353" t="s">
        <v>646</v>
      </c>
      <c r="B71" s="506" t="s">
        <v>514</v>
      </c>
      <c r="C71" s="492">
        <v>10505042401</v>
      </c>
      <c r="D71" s="488" t="s">
        <v>803</v>
      </c>
      <c r="E71" s="467" t="s">
        <v>720</v>
      </c>
      <c r="F71" s="463" t="s">
        <v>710</v>
      </c>
      <c r="G71" s="464" t="s">
        <v>711</v>
      </c>
      <c r="H71" s="507">
        <v>0</v>
      </c>
      <c r="I71" s="596">
        <v>135.9</v>
      </c>
      <c r="J71" s="507">
        <v>0</v>
      </c>
      <c r="K71" s="469">
        <v>202.49</v>
      </c>
      <c r="L71" s="508">
        <v>25.05</v>
      </c>
      <c r="M71" s="509">
        <f t="shared" si="5"/>
        <v>177.44</v>
      </c>
      <c r="N71" s="507">
        <v>0</v>
      </c>
      <c r="O71" s="510">
        <v>0</v>
      </c>
      <c r="P71" s="507">
        <f t="shared" si="6"/>
        <v>0</v>
      </c>
      <c r="Q71" s="469">
        <v>172.22</v>
      </c>
      <c r="R71" s="510">
        <v>75.150000000000006</v>
      </c>
      <c r="S71" s="510">
        <f t="shared" si="7"/>
        <v>97.07</v>
      </c>
      <c r="T71" s="510">
        <v>0</v>
      </c>
      <c r="U71" s="510">
        <v>0</v>
      </c>
      <c r="V71" s="510">
        <f t="shared" si="8"/>
        <v>0</v>
      </c>
      <c r="W71" s="511"/>
      <c r="X71" s="507">
        <v>0</v>
      </c>
      <c r="Y71" s="507">
        <v>0</v>
      </c>
      <c r="Z71" s="507">
        <v>0</v>
      </c>
      <c r="AA71" s="507"/>
      <c r="AB71" s="507">
        <f t="shared" si="9"/>
        <v>410.40999999999997</v>
      </c>
    </row>
    <row r="72" spans="1:28" s="336" customFormat="1">
      <c r="A72" s="353" t="s">
        <v>646</v>
      </c>
      <c r="B72" s="506" t="s">
        <v>514</v>
      </c>
      <c r="C72" s="477">
        <v>7538262407</v>
      </c>
      <c r="D72" s="484" t="s">
        <v>804</v>
      </c>
      <c r="E72" s="467" t="s">
        <v>720</v>
      </c>
      <c r="F72" s="463" t="s">
        <v>781</v>
      </c>
      <c r="G72" s="464" t="s">
        <v>711</v>
      </c>
      <c r="H72" s="507">
        <v>0</v>
      </c>
      <c r="I72" s="596">
        <v>354.99</v>
      </c>
      <c r="J72" s="507">
        <v>0</v>
      </c>
      <c r="K72" s="469">
        <v>202.49</v>
      </c>
      <c r="L72" s="508">
        <v>17.010000000000002</v>
      </c>
      <c r="M72" s="509">
        <f t="shared" si="5"/>
        <v>185.48000000000002</v>
      </c>
      <c r="N72" s="507">
        <v>0</v>
      </c>
      <c r="O72" s="510">
        <v>0</v>
      </c>
      <c r="P72" s="507">
        <f t="shared" si="6"/>
        <v>0</v>
      </c>
      <c r="Q72" s="469">
        <v>0</v>
      </c>
      <c r="R72" s="510">
        <v>0</v>
      </c>
      <c r="S72" s="510">
        <f t="shared" si="7"/>
        <v>0</v>
      </c>
      <c r="T72" s="510">
        <v>148.24</v>
      </c>
      <c r="U72" s="510">
        <v>0</v>
      </c>
      <c r="V72" s="510">
        <f t="shared" si="8"/>
        <v>148.24</v>
      </c>
      <c r="W72" s="511" t="s">
        <v>895</v>
      </c>
      <c r="X72" s="507">
        <v>0</v>
      </c>
      <c r="Y72" s="507">
        <v>0</v>
      </c>
      <c r="Z72" s="507">
        <v>0</v>
      </c>
      <c r="AA72" s="507"/>
      <c r="AB72" s="507">
        <f t="shared" si="9"/>
        <v>688.71</v>
      </c>
    </row>
    <row r="73" spans="1:28" s="336" customFormat="1">
      <c r="A73" s="353" t="s">
        <v>646</v>
      </c>
      <c r="B73" s="506" t="s">
        <v>514</v>
      </c>
      <c r="C73" s="477">
        <v>3360673484</v>
      </c>
      <c r="D73" s="484" t="s">
        <v>805</v>
      </c>
      <c r="E73" s="467" t="s">
        <v>720</v>
      </c>
      <c r="F73" s="463" t="s">
        <v>710</v>
      </c>
      <c r="G73" s="464" t="s">
        <v>711</v>
      </c>
      <c r="H73" s="507">
        <v>0</v>
      </c>
      <c r="I73" s="596">
        <v>135.9</v>
      </c>
      <c r="J73" s="507">
        <v>0</v>
      </c>
      <c r="K73" s="469">
        <v>202.49</v>
      </c>
      <c r="L73" s="508">
        <v>25.05</v>
      </c>
      <c r="M73" s="509">
        <f t="shared" si="5"/>
        <v>177.44</v>
      </c>
      <c r="N73" s="507">
        <v>0</v>
      </c>
      <c r="O73" s="510">
        <v>0</v>
      </c>
      <c r="P73" s="507">
        <f t="shared" si="6"/>
        <v>0</v>
      </c>
      <c r="Q73" s="469">
        <v>278.43</v>
      </c>
      <c r="R73" s="510">
        <v>75.150000000000006</v>
      </c>
      <c r="S73" s="510">
        <f t="shared" si="7"/>
        <v>203.28</v>
      </c>
      <c r="T73" s="510">
        <v>0</v>
      </c>
      <c r="U73" s="510">
        <v>0</v>
      </c>
      <c r="V73" s="510">
        <f t="shared" si="8"/>
        <v>0</v>
      </c>
      <c r="W73" s="511"/>
      <c r="X73" s="507">
        <v>0</v>
      </c>
      <c r="Y73" s="507">
        <v>0</v>
      </c>
      <c r="Z73" s="507">
        <v>0</v>
      </c>
      <c r="AA73" s="507"/>
      <c r="AB73" s="507">
        <f t="shared" si="9"/>
        <v>516.62</v>
      </c>
    </row>
    <row r="74" spans="1:28" s="336" customFormat="1">
      <c r="A74" s="353" t="s">
        <v>646</v>
      </c>
      <c r="B74" s="506" t="s">
        <v>514</v>
      </c>
      <c r="C74" s="477">
        <v>10068012438</v>
      </c>
      <c r="D74" s="484" t="s">
        <v>806</v>
      </c>
      <c r="E74" s="467" t="s">
        <v>726</v>
      </c>
      <c r="F74" s="463" t="s">
        <v>714</v>
      </c>
      <c r="G74" s="464" t="s">
        <v>711</v>
      </c>
      <c r="H74" s="507">
        <v>0</v>
      </c>
      <c r="I74" s="596">
        <v>127.21</v>
      </c>
      <c r="J74" s="507">
        <v>0</v>
      </c>
      <c r="K74" s="469">
        <v>202.49</v>
      </c>
      <c r="L74" s="508">
        <v>24.24</v>
      </c>
      <c r="M74" s="509">
        <f t="shared" si="5"/>
        <v>178.25</v>
      </c>
      <c r="N74" s="507">
        <v>0</v>
      </c>
      <c r="O74" s="510">
        <v>0</v>
      </c>
      <c r="P74" s="507">
        <f t="shared" si="6"/>
        <v>0</v>
      </c>
      <c r="Q74" s="469">
        <v>298.32</v>
      </c>
      <c r="R74" s="510">
        <v>72.72</v>
      </c>
      <c r="S74" s="510">
        <f t="shared" si="7"/>
        <v>225.6</v>
      </c>
      <c r="T74" s="510">
        <v>0</v>
      </c>
      <c r="U74" s="510">
        <v>0</v>
      </c>
      <c r="V74" s="510">
        <f t="shared" si="8"/>
        <v>0</v>
      </c>
      <c r="W74" s="511"/>
      <c r="X74" s="507">
        <v>0</v>
      </c>
      <c r="Y74" s="507">
        <v>0</v>
      </c>
      <c r="Z74" s="507">
        <v>0</v>
      </c>
      <c r="AA74" s="507"/>
      <c r="AB74" s="507">
        <f t="shared" si="9"/>
        <v>531.06000000000006</v>
      </c>
    </row>
    <row r="75" spans="1:28" s="336" customFormat="1">
      <c r="A75" s="353" t="s">
        <v>646</v>
      </c>
      <c r="B75" s="506" t="s">
        <v>514</v>
      </c>
      <c r="C75" s="477">
        <v>8493083488</v>
      </c>
      <c r="D75" s="484" t="s">
        <v>807</v>
      </c>
      <c r="E75" s="467" t="s">
        <v>720</v>
      </c>
      <c r="F75" s="468" t="s">
        <v>747</v>
      </c>
      <c r="G75" s="464" t="s">
        <v>711</v>
      </c>
      <c r="H75" s="507">
        <v>0</v>
      </c>
      <c r="I75" s="596">
        <v>244.33</v>
      </c>
      <c r="J75" s="507">
        <v>0</v>
      </c>
      <c r="K75" s="469">
        <v>202.49</v>
      </c>
      <c r="L75" s="508">
        <v>2.1800000000000002</v>
      </c>
      <c r="M75" s="509">
        <f t="shared" si="5"/>
        <v>200.31</v>
      </c>
      <c r="N75" s="507">
        <v>0</v>
      </c>
      <c r="O75" s="510">
        <v>0</v>
      </c>
      <c r="P75" s="507">
        <f t="shared" si="6"/>
        <v>0</v>
      </c>
      <c r="Q75" s="469">
        <v>0</v>
      </c>
      <c r="R75" s="510">
        <f t="shared" si="7"/>
        <v>0</v>
      </c>
      <c r="S75" s="510">
        <f t="shared" si="7"/>
        <v>0</v>
      </c>
      <c r="T75" s="510">
        <v>0</v>
      </c>
      <c r="U75" s="510">
        <v>0</v>
      </c>
      <c r="V75" s="510">
        <f t="shared" si="8"/>
        <v>0</v>
      </c>
      <c r="W75" s="511"/>
      <c r="X75" s="507">
        <v>0</v>
      </c>
      <c r="Y75" s="507">
        <v>0</v>
      </c>
      <c r="Z75" s="507">
        <v>0</v>
      </c>
      <c r="AA75" s="507"/>
      <c r="AB75" s="507">
        <f t="shared" si="9"/>
        <v>444.64</v>
      </c>
    </row>
    <row r="76" spans="1:28" s="346" customFormat="1" ht="15" customHeight="1">
      <c r="A76" s="353" t="s">
        <v>646</v>
      </c>
      <c r="B76" s="506" t="s">
        <v>514</v>
      </c>
      <c r="C76" s="477">
        <v>8375171417</v>
      </c>
      <c r="D76" s="484" t="s">
        <v>808</v>
      </c>
      <c r="E76" s="462">
        <v>2</v>
      </c>
      <c r="F76" s="487">
        <v>322205</v>
      </c>
      <c r="G76" s="464" t="s">
        <v>711</v>
      </c>
      <c r="H76" s="507">
        <v>0</v>
      </c>
      <c r="I76" s="596">
        <v>119.59</v>
      </c>
      <c r="J76" s="507">
        <v>0</v>
      </c>
      <c r="K76" s="469">
        <v>202.49</v>
      </c>
      <c r="L76" s="508">
        <v>25.05</v>
      </c>
      <c r="M76" s="509">
        <f t="shared" si="5"/>
        <v>177.44</v>
      </c>
      <c r="N76" s="507">
        <v>0</v>
      </c>
      <c r="O76" s="510">
        <v>0</v>
      </c>
      <c r="P76" s="507">
        <f t="shared" si="6"/>
        <v>0</v>
      </c>
      <c r="Q76" s="469">
        <v>0</v>
      </c>
      <c r="R76" s="510">
        <f t="shared" si="7"/>
        <v>0</v>
      </c>
      <c r="S76" s="510">
        <f t="shared" si="7"/>
        <v>0</v>
      </c>
      <c r="T76" s="510">
        <v>0</v>
      </c>
      <c r="U76" s="510">
        <v>0</v>
      </c>
      <c r="V76" s="510">
        <f t="shared" si="8"/>
        <v>0</v>
      </c>
      <c r="W76" s="511"/>
      <c r="X76" s="507">
        <v>0</v>
      </c>
      <c r="Y76" s="507">
        <v>0</v>
      </c>
      <c r="Z76" s="507">
        <v>0</v>
      </c>
      <c r="AA76" s="507"/>
      <c r="AB76" s="507">
        <f t="shared" si="9"/>
        <v>297.02999999999997</v>
      </c>
    </row>
    <row r="77" spans="1:28" s="346" customFormat="1" ht="14.25" customHeight="1">
      <c r="A77" s="353" t="s">
        <v>646</v>
      </c>
      <c r="B77" s="506" t="s">
        <v>514</v>
      </c>
      <c r="C77" s="477">
        <v>39140016404</v>
      </c>
      <c r="D77" s="484" t="s">
        <v>809</v>
      </c>
      <c r="E77" s="467" t="s">
        <v>712</v>
      </c>
      <c r="F77" s="463" t="s">
        <v>810</v>
      </c>
      <c r="G77" s="464" t="s">
        <v>711</v>
      </c>
      <c r="H77" s="507">
        <v>0</v>
      </c>
      <c r="I77" s="596">
        <v>3214.83</v>
      </c>
      <c r="J77" s="507">
        <v>0</v>
      </c>
      <c r="K77" s="469">
        <v>202.49</v>
      </c>
      <c r="L77" s="508">
        <v>18</v>
      </c>
      <c r="M77" s="509">
        <f t="shared" si="5"/>
        <v>184.49</v>
      </c>
      <c r="N77" s="507">
        <v>0</v>
      </c>
      <c r="O77" s="510">
        <v>0</v>
      </c>
      <c r="P77" s="507">
        <f t="shared" si="6"/>
        <v>0</v>
      </c>
      <c r="Q77" s="469">
        <v>0</v>
      </c>
      <c r="R77" s="510">
        <f t="shared" si="7"/>
        <v>0</v>
      </c>
      <c r="S77" s="510">
        <f t="shared" si="7"/>
        <v>0</v>
      </c>
      <c r="T77" s="510">
        <v>0</v>
      </c>
      <c r="U77" s="510">
        <v>0</v>
      </c>
      <c r="V77" s="510">
        <f t="shared" si="8"/>
        <v>0</v>
      </c>
      <c r="W77" s="511"/>
      <c r="X77" s="507">
        <v>0</v>
      </c>
      <c r="Y77" s="507">
        <v>0</v>
      </c>
      <c r="Z77" s="507">
        <v>0</v>
      </c>
      <c r="AA77" s="507"/>
      <c r="AB77" s="507">
        <f t="shared" si="9"/>
        <v>3399.3199999999997</v>
      </c>
    </row>
    <row r="78" spans="1:28" s="346" customFormat="1" ht="14.25" customHeight="1">
      <c r="A78" s="353" t="s">
        <v>646</v>
      </c>
      <c r="B78" s="506" t="s">
        <v>514</v>
      </c>
      <c r="C78" s="477">
        <v>10751312436</v>
      </c>
      <c r="D78" s="484" t="s">
        <v>811</v>
      </c>
      <c r="E78" s="467" t="s">
        <v>720</v>
      </c>
      <c r="F78" s="463" t="s">
        <v>721</v>
      </c>
      <c r="G78" s="464" t="s">
        <v>711</v>
      </c>
      <c r="H78" s="507">
        <v>0</v>
      </c>
      <c r="I78" s="596">
        <v>195.39</v>
      </c>
      <c r="J78" s="507">
        <v>0</v>
      </c>
      <c r="K78" s="469">
        <v>202.49</v>
      </c>
      <c r="L78" s="508">
        <v>3.3</v>
      </c>
      <c r="M78" s="509">
        <f t="shared" si="5"/>
        <v>199.19</v>
      </c>
      <c r="N78" s="507">
        <v>0</v>
      </c>
      <c r="O78" s="510">
        <v>0</v>
      </c>
      <c r="P78" s="507">
        <f t="shared" si="6"/>
        <v>0</v>
      </c>
      <c r="Q78" s="469">
        <v>0</v>
      </c>
      <c r="R78" s="510">
        <f t="shared" si="7"/>
        <v>0</v>
      </c>
      <c r="S78" s="510">
        <f t="shared" si="7"/>
        <v>0</v>
      </c>
      <c r="T78" s="510">
        <v>0</v>
      </c>
      <c r="U78" s="510">
        <v>0</v>
      </c>
      <c r="V78" s="510">
        <f t="shared" si="8"/>
        <v>0</v>
      </c>
      <c r="W78" s="511"/>
      <c r="X78" s="507">
        <v>0</v>
      </c>
      <c r="Y78" s="507">
        <v>0</v>
      </c>
      <c r="Z78" s="507">
        <v>0</v>
      </c>
      <c r="AA78" s="507"/>
      <c r="AB78" s="507">
        <f t="shared" si="9"/>
        <v>394.58</v>
      </c>
    </row>
    <row r="79" spans="1:28" s="346" customFormat="1">
      <c r="A79" s="353" t="s">
        <v>646</v>
      </c>
      <c r="B79" s="506" t="s">
        <v>514</v>
      </c>
      <c r="C79" s="482">
        <v>46543214899</v>
      </c>
      <c r="D79" s="488" t="s">
        <v>812</v>
      </c>
      <c r="E79" s="467" t="s">
        <v>726</v>
      </c>
      <c r="F79" s="463" t="s">
        <v>766</v>
      </c>
      <c r="G79" s="464" t="s">
        <v>711</v>
      </c>
      <c r="H79" s="507">
        <v>0</v>
      </c>
      <c r="I79" s="596">
        <v>116.35</v>
      </c>
      <c r="J79" s="507">
        <v>0</v>
      </c>
      <c r="K79" s="469">
        <v>202.49</v>
      </c>
      <c r="L79" s="508">
        <v>24.24</v>
      </c>
      <c r="M79" s="509">
        <f t="shared" si="5"/>
        <v>178.25</v>
      </c>
      <c r="N79" s="507">
        <v>0</v>
      </c>
      <c r="O79" s="510">
        <v>0</v>
      </c>
      <c r="P79" s="507">
        <f t="shared" si="6"/>
        <v>0</v>
      </c>
      <c r="Q79" s="469">
        <v>378.28</v>
      </c>
      <c r="R79" s="510">
        <v>72.72</v>
      </c>
      <c r="S79" s="510">
        <f t="shared" si="7"/>
        <v>305.55999999999995</v>
      </c>
      <c r="T79" s="510">
        <v>0</v>
      </c>
      <c r="U79" s="510">
        <v>0</v>
      </c>
      <c r="V79" s="510">
        <f t="shared" si="8"/>
        <v>0</v>
      </c>
      <c r="W79" s="511"/>
      <c r="X79" s="507">
        <v>0</v>
      </c>
      <c r="Y79" s="507">
        <v>0</v>
      </c>
      <c r="Z79" s="507">
        <v>0</v>
      </c>
      <c r="AA79" s="507"/>
      <c r="AB79" s="507">
        <f t="shared" si="9"/>
        <v>600.16</v>
      </c>
    </row>
    <row r="80" spans="1:28" s="346" customFormat="1">
      <c r="A80" s="353" t="s">
        <v>646</v>
      </c>
      <c r="B80" s="506" t="s">
        <v>514</v>
      </c>
      <c r="C80" s="477">
        <v>2562493427</v>
      </c>
      <c r="D80" s="484" t="s">
        <v>813</v>
      </c>
      <c r="E80" s="467" t="s">
        <v>720</v>
      </c>
      <c r="F80" s="463" t="s">
        <v>724</v>
      </c>
      <c r="G80" s="464" t="s">
        <v>711</v>
      </c>
      <c r="H80" s="507">
        <v>0</v>
      </c>
      <c r="I80" s="596">
        <v>273.66000000000003</v>
      </c>
      <c r="J80" s="507">
        <v>0</v>
      </c>
      <c r="K80" s="469">
        <v>202.49</v>
      </c>
      <c r="L80" s="508">
        <v>22.22</v>
      </c>
      <c r="M80" s="509">
        <f t="shared" si="5"/>
        <v>180.27</v>
      </c>
      <c r="N80" s="507">
        <v>0</v>
      </c>
      <c r="O80" s="510">
        <v>0</v>
      </c>
      <c r="P80" s="507">
        <f t="shared" si="6"/>
        <v>0</v>
      </c>
      <c r="Q80" s="469">
        <v>0</v>
      </c>
      <c r="R80" s="510">
        <f t="shared" si="7"/>
        <v>0</v>
      </c>
      <c r="S80" s="510">
        <f t="shared" si="7"/>
        <v>0</v>
      </c>
      <c r="T80" s="510">
        <v>0</v>
      </c>
      <c r="U80" s="510">
        <v>0</v>
      </c>
      <c r="V80" s="510">
        <f t="shared" si="8"/>
        <v>0</v>
      </c>
      <c r="W80" s="511"/>
      <c r="X80" s="507">
        <v>0</v>
      </c>
      <c r="Y80" s="507">
        <v>0</v>
      </c>
      <c r="Z80" s="507">
        <v>0</v>
      </c>
      <c r="AA80" s="507"/>
      <c r="AB80" s="507">
        <f t="shared" si="9"/>
        <v>453.93000000000006</v>
      </c>
    </row>
    <row r="81" spans="1:28" s="346" customFormat="1">
      <c r="A81" s="353" t="s">
        <v>646</v>
      </c>
      <c r="B81" s="506" t="s">
        <v>514</v>
      </c>
      <c r="C81" s="477">
        <v>4492125485</v>
      </c>
      <c r="D81" s="484" t="s">
        <v>814</v>
      </c>
      <c r="E81" s="462">
        <v>2</v>
      </c>
      <c r="F81" s="487">
        <v>322205</v>
      </c>
      <c r="G81" s="464" t="s">
        <v>711</v>
      </c>
      <c r="H81" s="507">
        <v>0</v>
      </c>
      <c r="I81" s="596">
        <v>119.59</v>
      </c>
      <c r="J81" s="507">
        <v>0</v>
      </c>
      <c r="K81" s="469">
        <v>202.49</v>
      </c>
      <c r="L81" s="508">
        <v>25.05</v>
      </c>
      <c r="M81" s="509">
        <f t="shared" si="5"/>
        <v>177.44</v>
      </c>
      <c r="N81" s="507">
        <v>0</v>
      </c>
      <c r="O81" s="510">
        <v>0</v>
      </c>
      <c r="P81" s="507">
        <f t="shared" si="6"/>
        <v>0</v>
      </c>
      <c r="Q81" s="469">
        <v>0</v>
      </c>
      <c r="R81" s="510">
        <f t="shared" si="7"/>
        <v>0</v>
      </c>
      <c r="S81" s="510">
        <f t="shared" si="7"/>
        <v>0</v>
      </c>
      <c r="T81" s="510">
        <v>0</v>
      </c>
      <c r="U81" s="510">
        <v>0</v>
      </c>
      <c r="V81" s="510">
        <f t="shared" si="8"/>
        <v>0</v>
      </c>
      <c r="W81" s="511"/>
      <c r="X81" s="507">
        <v>0</v>
      </c>
      <c r="Y81" s="507">
        <v>0</v>
      </c>
      <c r="Z81" s="507">
        <v>0</v>
      </c>
      <c r="AA81" s="507"/>
      <c r="AB81" s="507">
        <f t="shared" si="9"/>
        <v>297.02999999999997</v>
      </c>
    </row>
    <row r="82" spans="1:28" s="346" customFormat="1">
      <c r="A82" s="353" t="s">
        <v>646</v>
      </c>
      <c r="B82" s="506" t="s">
        <v>514</v>
      </c>
      <c r="C82" s="477">
        <v>2546359460</v>
      </c>
      <c r="D82" s="484" t="s">
        <v>815</v>
      </c>
      <c r="E82" s="467" t="s">
        <v>726</v>
      </c>
      <c r="F82" s="463" t="s">
        <v>753</v>
      </c>
      <c r="G82" s="464" t="s">
        <v>711</v>
      </c>
      <c r="H82" s="507">
        <v>0</v>
      </c>
      <c r="I82" s="596">
        <v>162.94</v>
      </c>
      <c r="J82" s="507">
        <v>0</v>
      </c>
      <c r="K82" s="469">
        <v>202.48</v>
      </c>
      <c r="L82" s="508">
        <v>31</v>
      </c>
      <c r="M82" s="509">
        <f t="shared" si="5"/>
        <v>171.48</v>
      </c>
      <c r="N82" s="507">
        <v>0</v>
      </c>
      <c r="O82" s="510">
        <v>0</v>
      </c>
      <c r="P82" s="507">
        <f t="shared" si="6"/>
        <v>0</v>
      </c>
      <c r="Q82" s="469">
        <v>0</v>
      </c>
      <c r="R82" s="510">
        <f t="shared" si="7"/>
        <v>0</v>
      </c>
      <c r="S82" s="510">
        <f t="shared" si="7"/>
        <v>0</v>
      </c>
      <c r="T82" s="510">
        <v>0</v>
      </c>
      <c r="U82" s="510">
        <v>0</v>
      </c>
      <c r="V82" s="510">
        <f t="shared" si="8"/>
        <v>0</v>
      </c>
      <c r="W82" s="511"/>
      <c r="X82" s="507">
        <v>0</v>
      </c>
      <c r="Y82" s="507">
        <v>0</v>
      </c>
      <c r="Z82" s="507">
        <v>0</v>
      </c>
      <c r="AA82" s="507"/>
      <c r="AB82" s="507">
        <f t="shared" si="9"/>
        <v>334.41999999999996</v>
      </c>
    </row>
    <row r="83" spans="1:28" s="346" customFormat="1">
      <c r="A83" s="353" t="s">
        <v>646</v>
      </c>
      <c r="B83" s="506" t="s">
        <v>514</v>
      </c>
      <c r="C83" s="482">
        <v>6662742406</v>
      </c>
      <c r="D83" s="488" t="s">
        <v>816</v>
      </c>
      <c r="E83" s="467" t="s">
        <v>712</v>
      </c>
      <c r="F83" s="463" t="s">
        <v>716</v>
      </c>
      <c r="G83" s="464" t="s">
        <v>711</v>
      </c>
      <c r="H83" s="507">
        <v>0</v>
      </c>
      <c r="I83" s="596">
        <v>1099.6300000000001</v>
      </c>
      <c r="J83" s="507">
        <v>0</v>
      </c>
      <c r="K83" s="469">
        <v>202.48</v>
      </c>
      <c r="L83" s="508">
        <v>9</v>
      </c>
      <c r="M83" s="509">
        <f t="shared" si="5"/>
        <v>193.48</v>
      </c>
      <c r="N83" s="507">
        <v>0</v>
      </c>
      <c r="O83" s="510">
        <v>0</v>
      </c>
      <c r="P83" s="507">
        <f t="shared" si="6"/>
        <v>0</v>
      </c>
      <c r="Q83" s="469">
        <v>0</v>
      </c>
      <c r="R83" s="510">
        <f t="shared" si="7"/>
        <v>0</v>
      </c>
      <c r="S83" s="510">
        <f t="shared" si="7"/>
        <v>0</v>
      </c>
      <c r="T83" s="510">
        <v>0</v>
      </c>
      <c r="U83" s="510">
        <v>0</v>
      </c>
      <c r="V83" s="510">
        <f t="shared" si="8"/>
        <v>0</v>
      </c>
      <c r="W83" s="511"/>
      <c r="X83" s="507">
        <v>0</v>
      </c>
      <c r="Y83" s="507">
        <v>0</v>
      </c>
      <c r="Z83" s="507">
        <v>0</v>
      </c>
      <c r="AA83" s="507"/>
      <c r="AB83" s="507">
        <f t="shared" si="9"/>
        <v>1293.1100000000001</v>
      </c>
    </row>
    <row r="84" spans="1:28" s="346" customFormat="1">
      <c r="A84" s="353" t="s">
        <v>646</v>
      </c>
      <c r="B84" s="506" t="s">
        <v>514</v>
      </c>
      <c r="C84" s="482">
        <v>6993404460</v>
      </c>
      <c r="D84" s="488" t="s">
        <v>817</v>
      </c>
      <c r="E84" s="467" t="s">
        <v>726</v>
      </c>
      <c r="F84" s="468" t="s">
        <v>718</v>
      </c>
      <c r="G84" s="464" t="s">
        <v>711</v>
      </c>
      <c r="H84" s="507">
        <v>0</v>
      </c>
      <c r="I84" s="596">
        <v>116.35</v>
      </c>
      <c r="J84" s="507">
        <v>0</v>
      </c>
      <c r="K84" s="469">
        <v>202.49</v>
      </c>
      <c r="L84" s="508">
        <v>24.24</v>
      </c>
      <c r="M84" s="509">
        <f t="shared" si="5"/>
        <v>178.25</v>
      </c>
      <c r="N84" s="507">
        <v>0</v>
      </c>
      <c r="O84" s="510">
        <v>0</v>
      </c>
      <c r="P84" s="507">
        <f t="shared" si="6"/>
        <v>0</v>
      </c>
      <c r="Q84" s="469">
        <v>298.32</v>
      </c>
      <c r="R84" s="510">
        <v>72.72</v>
      </c>
      <c r="S84" s="510">
        <f t="shared" si="7"/>
        <v>225.6</v>
      </c>
      <c r="T84" s="510">
        <v>69.430000000000007</v>
      </c>
      <c r="U84" s="510">
        <v>0</v>
      </c>
      <c r="V84" s="510">
        <f t="shared" si="8"/>
        <v>69.430000000000007</v>
      </c>
      <c r="W84" s="511" t="s">
        <v>895</v>
      </c>
      <c r="X84" s="507">
        <v>0</v>
      </c>
      <c r="Y84" s="507">
        <v>0</v>
      </c>
      <c r="Z84" s="507">
        <v>0</v>
      </c>
      <c r="AA84" s="507"/>
      <c r="AB84" s="507">
        <f t="shared" si="9"/>
        <v>589.63</v>
      </c>
    </row>
    <row r="85" spans="1:28" s="346" customFormat="1">
      <c r="A85" s="353" t="s">
        <v>646</v>
      </c>
      <c r="B85" s="506" t="s">
        <v>514</v>
      </c>
      <c r="C85" s="477">
        <v>6315436439</v>
      </c>
      <c r="D85" s="484" t="s">
        <v>818</v>
      </c>
      <c r="E85" s="467" t="s">
        <v>720</v>
      </c>
      <c r="F85" s="463" t="s">
        <v>710</v>
      </c>
      <c r="G85" s="464" t="s">
        <v>711</v>
      </c>
      <c r="H85" s="507">
        <v>0</v>
      </c>
      <c r="I85" s="596">
        <v>135.6</v>
      </c>
      <c r="J85" s="507">
        <v>0</v>
      </c>
      <c r="K85" s="469">
        <v>202.49</v>
      </c>
      <c r="L85" s="508">
        <v>25.05</v>
      </c>
      <c r="M85" s="509">
        <f t="shared" si="5"/>
        <v>177.44</v>
      </c>
      <c r="N85" s="507">
        <v>0</v>
      </c>
      <c r="O85" s="510">
        <v>0</v>
      </c>
      <c r="P85" s="507">
        <f t="shared" si="6"/>
        <v>0</v>
      </c>
      <c r="Q85" s="469">
        <v>298.32</v>
      </c>
      <c r="R85" s="510">
        <v>75.150000000000006</v>
      </c>
      <c r="S85" s="510">
        <f t="shared" si="7"/>
        <v>223.17</v>
      </c>
      <c r="T85" s="510">
        <v>0</v>
      </c>
      <c r="U85" s="510">
        <v>0</v>
      </c>
      <c r="V85" s="510">
        <f t="shared" si="8"/>
        <v>0</v>
      </c>
      <c r="W85" s="511"/>
      <c r="X85" s="507">
        <v>0</v>
      </c>
      <c r="Y85" s="507">
        <v>0</v>
      </c>
      <c r="Z85" s="507">
        <v>0</v>
      </c>
      <c r="AA85" s="507"/>
      <c r="AB85" s="507">
        <f t="shared" si="9"/>
        <v>536.21</v>
      </c>
    </row>
    <row r="86" spans="1:28" s="346" customFormat="1">
      <c r="A86" s="353" t="s">
        <v>646</v>
      </c>
      <c r="B86" s="506" t="s">
        <v>514</v>
      </c>
      <c r="C86" s="477">
        <v>10560715404</v>
      </c>
      <c r="D86" s="484" t="s">
        <v>819</v>
      </c>
      <c r="E86" s="467" t="s">
        <v>720</v>
      </c>
      <c r="F86" s="468" t="s">
        <v>747</v>
      </c>
      <c r="G86" s="464" t="s">
        <v>711</v>
      </c>
      <c r="H86" s="507">
        <v>0</v>
      </c>
      <c r="I86" s="596">
        <v>244.33</v>
      </c>
      <c r="J86" s="507">
        <v>0</v>
      </c>
      <c r="K86" s="469">
        <v>202.49</v>
      </c>
      <c r="L86" s="508">
        <v>2.1800000000000002</v>
      </c>
      <c r="M86" s="509">
        <f t="shared" si="5"/>
        <v>200.31</v>
      </c>
      <c r="N86" s="507">
        <v>0</v>
      </c>
      <c r="O86" s="510">
        <v>0</v>
      </c>
      <c r="P86" s="507">
        <f t="shared" si="6"/>
        <v>0</v>
      </c>
      <c r="Q86" s="469">
        <v>0</v>
      </c>
      <c r="R86" s="510">
        <f t="shared" si="7"/>
        <v>0</v>
      </c>
      <c r="S86" s="510">
        <f t="shared" si="7"/>
        <v>0</v>
      </c>
      <c r="T86" s="510">
        <v>0</v>
      </c>
      <c r="U86" s="510">
        <v>0</v>
      </c>
      <c r="V86" s="510">
        <f t="shared" si="8"/>
        <v>0</v>
      </c>
      <c r="W86" s="511"/>
      <c r="X86" s="507">
        <v>0</v>
      </c>
      <c r="Y86" s="507">
        <v>0</v>
      </c>
      <c r="Z86" s="507">
        <v>0</v>
      </c>
      <c r="AA86" s="507"/>
      <c r="AB86" s="507">
        <f t="shared" si="9"/>
        <v>444.64</v>
      </c>
    </row>
    <row r="87" spans="1:28" s="346" customFormat="1">
      <c r="A87" s="353" t="s">
        <v>646</v>
      </c>
      <c r="B87" s="506" t="s">
        <v>514</v>
      </c>
      <c r="C87" s="477">
        <v>11297041496</v>
      </c>
      <c r="D87" s="484" t="s">
        <v>820</v>
      </c>
      <c r="E87" s="467" t="s">
        <v>720</v>
      </c>
      <c r="F87" s="468" t="s">
        <v>821</v>
      </c>
      <c r="G87" s="464" t="s">
        <v>711</v>
      </c>
      <c r="H87" s="507">
        <v>0</v>
      </c>
      <c r="I87" s="596">
        <v>235.39</v>
      </c>
      <c r="J87" s="507">
        <v>0</v>
      </c>
      <c r="K87" s="469">
        <v>202.49</v>
      </c>
      <c r="L87" s="508">
        <v>54</v>
      </c>
      <c r="M87" s="509">
        <f t="shared" si="5"/>
        <v>148.49</v>
      </c>
      <c r="N87" s="507">
        <v>0</v>
      </c>
      <c r="O87" s="510">
        <v>0</v>
      </c>
      <c r="P87" s="507">
        <f t="shared" si="6"/>
        <v>0</v>
      </c>
      <c r="Q87" s="469">
        <v>0</v>
      </c>
      <c r="R87" s="510">
        <f t="shared" si="7"/>
        <v>0</v>
      </c>
      <c r="S87" s="510">
        <f t="shared" si="7"/>
        <v>0</v>
      </c>
      <c r="T87" s="510">
        <v>0</v>
      </c>
      <c r="U87" s="510">
        <v>0</v>
      </c>
      <c r="V87" s="510">
        <f t="shared" si="8"/>
        <v>0</v>
      </c>
      <c r="W87" s="511"/>
      <c r="X87" s="507">
        <v>0</v>
      </c>
      <c r="Y87" s="507">
        <v>0</v>
      </c>
      <c r="Z87" s="507">
        <v>0</v>
      </c>
      <c r="AA87" s="507"/>
      <c r="AB87" s="507">
        <f t="shared" si="9"/>
        <v>383.88</v>
      </c>
    </row>
    <row r="88" spans="1:28" s="346" customFormat="1">
      <c r="A88" s="353" t="s">
        <v>646</v>
      </c>
      <c r="B88" s="506" t="s">
        <v>514</v>
      </c>
      <c r="C88" s="477">
        <v>70306823438</v>
      </c>
      <c r="D88" s="484" t="s">
        <v>822</v>
      </c>
      <c r="E88" s="467" t="s">
        <v>720</v>
      </c>
      <c r="F88" s="463" t="s">
        <v>747</v>
      </c>
      <c r="G88" s="464" t="s">
        <v>711</v>
      </c>
      <c r="H88" s="507">
        <v>0</v>
      </c>
      <c r="I88" s="596">
        <v>244.33</v>
      </c>
      <c r="J88" s="507">
        <v>0</v>
      </c>
      <c r="K88" s="469">
        <v>202.49</v>
      </c>
      <c r="L88" s="508">
        <v>2.1800000000000002</v>
      </c>
      <c r="M88" s="509">
        <f t="shared" si="5"/>
        <v>200.31</v>
      </c>
      <c r="N88" s="507">
        <v>0</v>
      </c>
      <c r="O88" s="510">
        <v>0</v>
      </c>
      <c r="P88" s="507">
        <f t="shared" si="6"/>
        <v>0</v>
      </c>
      <c r="Q88" s="469">
        <v>0</v>
      </c>
      <c r="R88" s="510">
        <f t="shared" si="7"/>
        <v>0</v>
      </c>
      <c r="S88" s="510">
        <f t="shared" si="7"/>
        <v>0</v>
      </c>
      <c r="T88" s="510">
        <v>0</v>
      </c>
      <c r="U88" s="510">
        <v>0</v>
      </c>
      <c r="V88" s="510">
        <f t="shared" si="8"/>
        <v>0</v>
      </c>
      <c r="W88" s="511"/>
      <c r="X88" s="507">
        <v>0</v>
      </c>
      <c r="Y88" s="507">
        <v>0</v>
      </c>
      <c r="Z88" s="507">
        <v>0</v>
      </c>
      <c r="AA88" s="507"/>
      <c r="AB88" s="507">
        <f t="shared" si="9"/>
        <v>444.64</v>
      </c>
    </row>
    <row r="89" spans="1:28" s="346" customFormat="1">
      <c r="A89" s="353" t="s">
        <v>646</v>
      </c>
      <c r="B89" s="506" t="s">
        <v>514</v>
      </c>
      <c r="C89" s="477">
        <v>70811055485</v>
      </c>
      <c r="D89" s="484" t="s">
        <v>823</v>
      </c>
      <c r="E89" s="467" t="s">
        <v>720</v>
      </c>
      <c r="F89" s="463" t="s">
        <v>710</v>
      </c>
      <c r="G89" s="464" t="s">
        <v>711</v>
      </c>
      <c r="H89" s="507">
        <v>0</v>
      </c>
      <c r="I89" s="596">
        <v>119.59</v>
      </c>
      <c r="J89" s="507">
        <v>0</v>
      </c>
      <c r="K89" s="469">
        <v>202.49</v>
      </c>
      <c r="L89" s="508">
        <v>25.05</v>
      </c>
      <c r="M89" s="509">
        <f t="shared" si="5"/>
        <v>177.44</v>
      </c>
      <c r="N89" s="507">
        <v>0</v>
      </c>
      <c r="O89" s="510">
        <v>0</v>
      </c>
      <c r="P89" s="507">
        <f t="shared" si="6"/>
        <v>0</v>
      </c>
      <c r="Q89" s="469">
        <v>298.32</v>
      </c>
      <c r="R89" s="510">
        <v>75.150000000000006</v>
      </c>
      <c r="S89" s="510">
        <f t="shared" si="7"/>
        <v>223.17</v>
      </c>
      <c r="T89" s="510">
        <v>0</v>
      </c>
      <c r="U89" s="510">
        <v>0</v>
      </c>
      <c r="V89" s="510">
        <f t="shared" si="8"/>
        <v>0</v>
      </c>
      <c r="W89" s="511"/>
      <c r="X89" s="507">
        <v>0</v>
      </c>
      <c r="Y89" s="507">
        <v>0</v>
      </c>
      <c r="Z89" s="507">
        <v>0</v>
      </c>
      <c r="AA89" s="507"/>
      <c r="AB89" s="507">
        <f t="shared" si="9"/>
        <v>520.20000000000005</v>
      </c>
    </row>
    <row r="90" spans="1:28" s="346" customFormat="1">
      <c r="A90" s="353" t="s">
        <v>646</v>
      </c>
      <c r="B90" s="506" t="s">
        <v>514</v>
      </c>
      <c r="C90" s="477">
        <v>98694910497</v>
      </c>
      <c r="D90" s="484" t="s">
        <v>824</v>
      </c>
      <c r="E90" s="467" t="s">
        <v>720</v>
      </c>
      <c r="F90" s="463" t="s">
        <v>710</v>
      </c>
      <c r="G90" s="464" t="s">
        <v>711</v>
      </c>
      <c r="H90" s="507">
        <v>0</v>
      </c>
      <c r="I90" s="596">
        <v>135.9</v>
      </c>
      <c r="J90" s="507">
        <v>0</v>
      </c>
      <c r="K90" s="469">
        <v>202.49</v>
      </c>
      <c r="L90" s="508">
        <v>25.05</v>
      </c>
      <c r="M90" s="509">
        <f t="shared" si="5"/>
        <v>177.44</v>
      </c>
      <c r="N90" s="507">
        <v>0</v>
      </c>
      <c r="O90" s="510">
        <v>0</v>
      </c>
      <c r="P90" s="507">
        <f t="shared" si="6"/>
        <v>0</v>
      </c>
      <c r="Q90" s="469">
        <v>298.32</v>
      </c>
      <c r="R90" s="510">
        <v>75.150000000000006</v>
      </c>
      <c r="S90" s="510">
        <f t="shared" si="7"/>
        <v>223.17</v>
      </c>
      <c r="T90" s="510">
        <v>0</v>
      </c>
      <c r="U90" s="510">
        <v>0</v>
      </c>
      <c r="V90" s="510">
        <f t="shared" si="8"/>
        <v>0</v>
      </c>
      <c r="W90" s="511"/>
      <c r="X90" s="507">
        <v>0</v>
      </c>
      <c r="Y90" s="507">
        <v>0</v>
      </c>
      <c r="Z90" s="507">
        <v>0</v>
      </c>
      <c r="AA90" s="507"/>
      <c r="AB90" s="507">
        <f t="shared" si="9"/>
        <v>536.51</v>
      </c>
    </row>
    <row r="91" spans="1:28" s="346" customFormat="1">
      <c r="A91" s="353" t="s">
        <v>646</v>
      </c>
      <c r="B91" s="506" t="s">
        <v>514</v>
      </c>
      <c r="C91" s="477">
        <v>70315023490</v>
      </c>
      <c r="D91" s="484" t="s">
        <v>825</v>
      </c>
      <c r="E91" s="467" t="s">
        <v>726</v>
      </c>
      <c r="F91" s="468" t="s">
        <v>714</v>
      </c>
      <c r="G91" s="464" t="s">
        <v>711</v>
      </c>
      <c r="H91" s="507">
        <v>0</v>
      </c>
      <c r="I91" s="596">
        <v>116.35</v>
      </c>
      <c r="J91" s="507">
        <v>0</v>
      </c>
      <c r="K91" s="469">
        <v>202.49</v>
      </c>
      <c r="L91" s="508">
        <v>24.24</v>
      </c>
      <c r="M91" s="509">
        <f t="shared" si="5"/>
        <v>178.25</v>
      </c>
      <c r="N91" s="507">
        <v>0</v>
      </c>
      <c r="O91" s="510">
        <v>0</v>
      </c>
      <c r="P91" s="507">
        <f t="shared" si="6"/>
        <v>0</v>
      </c>
      <c r="Q91" s="469">
        <v>212.21</v>
      </c>
      <c r="R91" s="510">
        <v>72.72</v>
      </c>
      <c r="S91" s="510">
        <f t="shared" si="7"/>
        <v>139.49</v>
      </c>
      <c r="T91" s="510">
        <v>0</v>
      </c>
      <c r="U91" s="510">
        <v>0</v>
      </c>
      <c r="V91" s="510">
        <f t="shared" si="8"/>
        <v>0</v>
      </c>
      <c r="W91" s="511"/>
      <c r="X91" s="507">
        <v>0</v>
      </c>
      <c r="Y91" s="507">
        <v>0</v>
      </c>
      <c r="Z91" s="507">
        <v>0</v>
      </c>
      <c r="AA91" s="507"/>
      <c r="AB91" s="507">
        <f t="shared" si="9"/>
        <v>434.09000000000003</v>
      </c>
    </row>
    <row r="92" spans="1:28" s="346" customFormat="1">
      <c r="A92" s="353" t="s">
        <v>646</v>
      </c>
      <c r="B92" s="506" t="s">
        <v>514</v>
      </c>
      <c r="C92" s="477">
        <v>13193018430</v>
      </c>
      <c r="D92" s="484" t="s">
        <v>826</v>
      </c>
      <c r="E92" s="467" t="s">
        <v>726</v>
      </c>
      <c r="F92" s="463" t="s">
        <v>714</v>
      </c>
      <c r="G92" s="464" t="s">
        <v>711</v>
      </c>
      <c r="H92" s="507">
        <v>0</v>
      </c>
      <c r="I92" s="596">
        <v>108.59</v>
      </c>
      <c r="J92" s="507">
        <v>0</v>
      </c>
      <c r="K92" s="469">
        <v>202.49</v>
      </c>
      <c r="L92" s="508">
        <v>22.62</v>
      </c>
      <c r="M92" s="509">
        <f t="shared" si="5"/>
        <v>179.87</v>
      </c>
      <c r="N92" s="507">
        <v>0</v>
      </c>
      <c r="O92" s="510">
        <v>0</v>
      </c>
      <c r="P92" s="507">
        <f t="shared" si="6"/>
        <v>0</v>
      </c>
      <c r="Q92" s="469">
        <v>162.91999999999999</v>
      </c>
      <c r="R92" s="510">
        <v>67.87</v>
      </c>
      <c r="S92" s="510">
        <f t="shared" si="7"/>
        <v>95.049999999999983</v>
      </c>
      <c r="T92" s="510">
        <v>0</v>
      </c>
      <c r="U92" s="510">
        <v>0</v>
      </c>
      <c r="V92" s="510">
        <f t="shared" si="8"/>
        <v>0</v>
      </c>
      <c r="W92" s="511"/>
      <c r="X92" s="507">
        <v>0</v>
      </c>
      <c r="Y92" s="507">
        <v>0</v>
      </c>
      <c r="Z92" s="507">
        <v>0</v>
      </c>
      <c r="AA92" s="507"/>
      <c r="AB92" s="507">
        <f t="shared" si="9"/>
        <v>383.51</v>
      </c>
    </row>
    <row r="93" spans="1:28" s="346" customFormat="1">
      <c r="A93" s="353" t="s">
        <v>646</v>
      </c>
      <c r="B93" s="506" t="s">
        <v>514</v>
      </c>
      <c r="C93" s="477">
        <v>1343233437</v>
      </c>
      <c r="D93" s="484" t="s">
        <v>827</v>
      </c>
      <c r="E93" s="467" t="s">
        <v>712</v>
      </c>
      <c r="F93" s="468" t="s">
        <v>716</v>
      </c>
      <c r="G93" s="464" t="s">
        <v>711</v>
      </c>
      <c r="H93" s="507">
        <v>0</v>
      </c>
      <c r="I93" s="596">
        <v>883.98</v>
      </c>
      <c r="J93" s="507">
        <v>0</v>
      </c>
      <c r="K93" s="469">
        <v>202.49</v>
      </c>
      <c r="L93" s="508">
        <v>9</v>
      </c>
      <c r="M93" s="509">
        <f t="shared" si="5"/>
        <v>193.49</v>
      </c>
      <c r="N93" s="507">
        <v>0</v>
      </c>
      <c r="O93" s="510">
        <v>0</v>
      </c>
      <c r="P93" s="507">
        <f t="shared" si="6"/>
        <v>0</v>
      </c>
      <c r="Q93" s="469">
        <v>0</v>
      </c>
      <c r="R93" s="510">
        <f t="shared" si="7"/>
        <v>0</v>
      </c>
      <c r="S93" s="510">
        <f t="shared" si="7"/>
        <v>0</v>
      </c>
      <c r="T93" s="510">
        <v>0</v>
      </c>
      <c r="U93" s="510">
        <v>0</v>
      </c>
      <c r="V93" s="510">
        <f t="shared" si="8"/>
        <v>0</v>
      </c>
      <c r="W93" s="511"/>
      <c r="X93" s="507">
        <v>0</v>
      </c>
      <c r="Y93" s="507">
        <v>0</v>
      </c>
      <c r="Z93" s="507">
        <v>0</v>
      </c>
      <c r="AA93" s="507"/>
      <c r="AB93" s="507">
        <f t="shared" si="9"/>
        <v>1077.47</v>
      </c>
    </row>
    <row r="94" spans="1:28" s="346" customFormat="1">
      <c r="A94" s="353" t="s">
        <v>646</v>
      </c>
      <c r="B94" s="506" t="s">
        <v>514</v>
      </c>
      <c r="C94" s="477">
        <v>3545645444</v>
      </c>
      <c r="D94" s="484" t="s">
        <v>828</v>
      </c>
      <c r="E94" s="467" t="s">
        <v>712</v>
      </c>
      <c r="F94" s="468" t="s">
        <v>763</v>
      </c>
      <c r="G94" s="464" t="s">
        <v>711</v>
      </c>
      <c r="H94" s="507">
        <v>0</v>
      </c>
      <c r="I94" s="596">
        <v>755</v>
      </c>
      <c r="J94" s="507">
        <v>0</v>
      </c>
      <c r="K94" s="469">
        <v>202.49</v>
      </c>
      <c r="L94" s="508">
        <v>8</v>
      </c>
      <c r="M94" s="509">
        <f t="shared" si="5"/>
        <v>194.49</v>
      </c>
      <c r="N94" s="507">
        <v>0</v>
      </c>
      <c r="O94" s="510">
        <v>0</v>
      </c>
      <c r="P94" s="507">
        <f t="shared" si="6"/>
        <v>0</v>
      </c>
      <c r="Q94" s="469">
        <v>0</v>
      </c>
      <c r="R94" s="510">
        <f t="shared" si="7"/>
        <v>0</v>
      </c>
      <c r="S94" s="510">
        <f t="shared" si="7"/>
        <v>0</v>
      </c>
      <c r="T94" s="510">
        <v>0</v>
      </c>
      <c r="U94" s="510">
        <v>0</v>
      </c>
      <c r="V94" s="510">
        <f t="shared" si="8"/>
        <v>0</v>
      </c>
      <c r="W94" s="511"/>
      <c r="X94" s="507">
        <v>0</v>
      </c>
      <c r="Y94" s="507">
        <v>0</v>
      </c>
      <c r="Z94" s="507">
        <v>0</v>
      </c>
      <c r="AA94" s="507"/>
      <c r="AB94" s="507">
        <f t="shared" si="9"/>
        <v>949.49</v>
      </c>
    </row>
    <row r="95" spans="1:28" s="346" customFormat="1">
      <c r="A95" s="353" t="s">
        <v>646</v>
      </c>
      <c r="B95" s="506" t="s">
        <v>514</v>
      </c>
      <c r="C95" s="477">
        <v>2693094461</v>
      </c>
      <c r="D95" s="484" t="s">
        <v>829</v>
      </c>
      <c r="E95" s="467" t="s">
        <v>720</v>
      </c>
      <c r="F95" s="463" t="s">
        <v>721</v>
      </c>
      <c r="G95" s="464" t="s">
        <v>711</v>
      </c>
      <c r="H95" s="507">
        <v>0</v>
      </c>
      <c r="I95" s="596">
        <v>243.39</v>
      </c>
      <c r="J95" s="507">
        <v>0</v>
      </c>
      <c r="K95" s="469">
        <v>202.49</v>
      </c>
      <c r="L95" s="513">
        <v>4.2</v>
      </c>
      <c r="M95" s="509">
        <f t="shared" si="5"/>
        <v>198.29000000000002</v>
      </c>
      <c r="N95" s="507">
        <v>0</v>
      </c>
      <c r="O95" s="510">
        <v>0</v>
      </c>
      <c r="P95" s="507">
        <f t="shared" si="6"/>
        <v>0</v>
      </c>
      <c r="Q95" s="469">
        <v>0</v>
      </c>
      <c r="R95" s="510">
        <f t="shared" si="7"/>
        <v>0</v>
      </c>
      <c r="S95" s="510">
        <f t="shared" si="7"/>
        <v>0</v>
      </c>
      <c r="T95" s="510">
        <v>0</v>
      </c>
      <c r="U95" s="510">
        <v>0</v>
      </c>
      <c r="V95" s="510">
        <f t="shared" si="8"/>
        <v>0</v>
      </c>
      <c r="W95" s="511"/>
      <c r="X95" s="507">
        <v>0</v>
      </c>
      <c r="Y95" s="507">
        <v>0</v>
      </c>
      <c r="Z95" s="507">
        <v>0</v>
      </c>
      <c r="AA95" s="507"/>
      <c r="AB95" s="507">
        <f t="shared" si="9"/>
        <v>441.68</v>
      </c>
    </row>
    <row r="96" spans="1:28" s="346" customFormat="1">
      <c r="A96" s="353" t="s">
        <v>646</v>
      </c>
      <c r="B96" s="506" t="s">
        <v>514</v>
      </c>
      <c r="C96" s="477">
        <v>3321578492</v>
      </c>
      <c r="D96" s="484" t="s">
        <v>830</v>
      </c>
      <c r="E96" s="467" t="s">
        <v>726</v>
      </c>
      <c r="F96" s="463" t="s">
        <v>714</v>
      </c>
      <c r="G96" s="464" t="s">
        <v>711</v>
      </c>
      <c r="H96" s="507">
        <v>0</v>
      </c>
      <c r="I96" s="596">
        <v>129.04</v>
      </c>
      <c r="J96" s="507">
        <v>0</v>
      </c>
      <c r="K96" s="469">
        <v>202.49</v>
      </c>
      <c r="L96" s="513">
        <v>24.24</v>
      </c>
      <c r="M96" s="509">
        <f t="shared" si="5"/>
        <v>178.25</v>
      </c>
      <c r="N96" s="507">
        <v>0</v>
      </c>
      <c r="O96" s="510">
        <v>0</v>
      </c>
      <c r="P96" s="507">
        <f t="shared" si="6"/>
        <v>0</v>
      </c>
      <c r="Q96" s="469">
        <v>0</v>
      </c>
      <c r="R96" s="510">
        <f t="shared" si="7"/>
        <v>0</v>
      </c>
      <c r="S96" s="510">
        <f t="shared" si="7"/>
        <v>0</v>
      </c>
      <c r="T96" s="510">
        <v>0</v>
      </c>
      <c r="U96" s="510">
        <v>0</v>
      </c>
      <c r="V96" s="510">
        <f t="shared" si="8"/>
        <v>0</v>
      </c>
      <c r="W96" s="511"/>
      <c r="X96" s="507">
        <v>0</v>
      </c>
      <c r="Y96" s="507">
        <v>0</v>
      </c>
      <c r="Z96" s="507">
        <v>0</v>
      </c>
      <c r="AA96" s="507"/>
      <c r="AB96" s="507">
        <f t="shared" si="9"/>
        <v>307.28999999999996</v>
      </c>
    </row>
    <row r="97" spans="1:28" s="346" customFormat="1">
      <c r="A97" s="353" t="s">
        <v>646</v>
      </c>
      <c r="B97" s="506" t="s">
        <v>514</v>
      </c>
      <c r="C97" s="477">
        <v>76656071449</v>
      </c>
      <c r="D97" s="484" t="s">
        <v>831</v>
      </c>
      <c r="E97" s="467" t="s">
        <v>720</v>
      </c>
      <c r="F97" s="468" t="s">
        <v>718</v>
      </c>
      <c r="G97" s="464" t="s">
        <v>711</v>
      </c>
      <c r="H97" s="507">
        <v>0</v>
      </c>
      <c r="I97" s="596">
        <v>116.35</v>
      </c>
      <c r="J97" s="507">
        <v>0</v>
      </c>
      <c r="K97" s="469">
        <v>202.49</v>
      </c>
      <c r="L97" s="508">
        <v>24.24</v>
      </c>
      <c r="M97" s="509">
        <f t="shared" si="5"/>
        <v>178.25</v>
      </c>
      <c r="N97" s="507">
        <v>0</v>
      </c>
      <c r="O97" s="510">
        <v>0</v>
      </c>
      <c r="P97" s="507">
        <f t="shared" si="6"/>
        <v>0</v>
      </c>
      <c r="Q97" s="469">
        <v>298.32</v>
      </c>
      <c r="R97" s="510">
        <v>72.72</v>
      </c>
      <c r="S97" s="510">
        <f t="shared" si="7"/>
        <v>225.6</v>
      </c>
      <c r="T97" s="510">
        <v>0</v>
      </c>
      <c r="U97" s="510">
        <v>0</v>
      </c>
      <c r="V97" s="510">
        <f t="shared" si="8"/>
        <v>0</v>
      </c>
      <c r="W97" s="511"/>
      <c r="X97" s="507">
        <v>0</v>
      </c>
      <c r="Y97" s="507">
        <v>0</v>
      </c>
      <c r="Z97" s="507">
        <v>0</v>
      </c>
      <c r="AA97" s="507"/>
      <c r="AB97" s="507">
        <f t="shared" si="9"/>
        <v>520.20000000000005</v>
      </c>
    </row>
    <row r="98" spans="1:28" s="346" customFormat="1">
      <c r="A98" s="353" t="s">
        <v>646</v>
      </c>
      <c r="B98" s="506" t="s">
        <v>514</v>
      </c>
      <c r="C98" s="477">
        <v>12870188404</v>
      </c>
      <c r="D98" s="484" t="s">
        <v>832</v>
      </c>
      <c r="E98" s="467" t="s">
        <v>712</v>
      </c>
      <c r="F98" s="463" t="s">
        <v>763</v>
      </c>
      <c r="G98" s="464" t="s">
        <v>711</v>
      </c>
      <c r="H98" s="507">
        <v>0</v>
      </c>
      <c r="I98" s="596">
        <v>1099.6300000000001</v>
      </c>
      <c r="J98" s="507">
        <v>0</v>
      </c>
      <c r="K98" s="469">
        <v>202.49</v>
      </c>
      <c r="L98" s="508">
        <v>9</v>
      </c>
      <c r="M98" s="509">
        <f t="shared" si="5"/>
        <v>193.49</v>
      </c>
      <c r="N98" s="507">
        <v>0</v>
      </c>
      <c r="O98" s="510">
        <v>0</v>
      </c>
      <c r="P98" s="507">
        <f t="shared" si="6"/>
        <v>0</v>
      </c>
      <c r="Q98" s="469">
        <v>0</v>
      </c>
      <c r="R98" s="510">
        <f t="shared" si="7"/>
        <v>0</v>
      </c>
      <c r="S98" s="510">
        <f t="shared" si="7"/>
        <v>0</v>
      </c>
      <c r="T98" s="510">
        <v>0</v>
      </c>
      <c r="U98" s="510">
        <v>0</v>
      </c>
      <c r="V98" s="510">
        <f t="shared" si="8"/>
        <v>0</v>
      </c>
      <c r="W98" s="511"/>
      <c r="X98" s="507">
        <v>0</v>
      </c>
      <c r="Y98" s="507">
        <v>0</v>
      </c>
      <c r="Z98" s="507">
        <v>0</v>
      </c>
      <c r="AA98" s="507"/>
      <c r="AB98" s="507">
        <f t="shared" si="9"/>
        <v>1293.1200000000001</v>
      </c>
    </row>
    <row r="99" spans="1:28" s="346" customFormat="1">
      <c r="A99" s="353" t="s">
        <v>646</v>
      </c>
      <c r="B99" s="506" t="s">
        <v>514</v>
      </c>
      <c r="C99" s="477">
        <v>8066304420</v>
      </c>
      <c r="D99" s="484" t="s">
        <v>833</v>
      </c>
      <c r="E99" s="467" t="s">
        <v>712</v>
      </c>
      <c r="F99" s="463" t="s">
        <v>716</v>
      </c>
      <c r="G99" s="464" t="s">
        <v>711</v>
      </c>
      <c r="H99" s="507">
        <v>0</v>
      </c>
      <c r="I99" s="596">
        <v>382.44</v>
      </c>
      <c r="J99" s="507">
        <v>0</v>
      </c>
      <c r="K99" s="469">
        <v>202.49</v>
      </c>
      <c r="L99" s="508">
        <v>8</v>
      </c>
      <c r="M99" s="509">
        <f t="shared" si="5"/>
        <v>194.49</v>
      </c>
      <c r="N99" s="507">
        <v>0</v>
      </c>
      <c r="O99" s="510">
        <v>0</v>
      </c>
      <c r="P99" s="507">
        <f t="shared" si="6"/>
        <v>0</v>
      </c>
      <c r="Q99" s="469">
        <v>0</v>
      </c>
      <c r="R99" s="510">
        <f t="shared" si="7"/>
        <v>0</v>
      </c>
      <c r="S99" s="510">
        <f t="shared" si="7"/>
        <v>0</v>
      </c>
      <c r="T99" s="510">
        <v>0</v>
      </c>
      <c r="U99" s="510">
        <v>0</v>
      </c>
      <c r="V99" s="510">
        <f t="shared" si="8"/>
        <v>0</v>
      </c>
      <c r="W99" s="511"/>
      <c r="X99" s="507">
        <v>0</v>
      </c>
      <c r="Y99" s="507">
        <v>0</v>
      </c>
      <c r="Z99" s="507">
        <v>0</v>
      </c>
      <c r="AA99" s="507"/>
      <c r="AB99" s="507">
        <f t="shared" si="9"/>
        <v>576.93000000000006</v>
      </c>
    </row>
    <row r="100" spans="1:28" s="346" customFormat="1" ht="16.5" customHeight="1">
      <c r="A100" s="353" t="s">
        <v>646</v>
      </c>
      <c r="B100" s="506" t="s">
        <v>514</v>
      </c>
      <c r="C100" s="477">
        <v>5859303416</v>
      </c>
      <c r="D100" s="484" t="s">
        <v>834</v>
      </c>
      <c r="E100" s="467" t="s">
        <v>712</v>
      </c>
      <c r="F100" s="468" t="s">
        <v>763</v>
      </c>
      <c r="G100" s="464" t="s">
        <v>711</v>
      </c>
      <c r="H100" s="507">
        <v>0</v>
      </c>
      <c r="I100" s="596">
        <v>639.57000000000005</v>
      </c>
      <c r="J100" s="507">
        <v>0</v>
      </c>
      <c r="K100" s="469">
        <v>202.49</v>
      </c>
      <c r="L100" s="508">
        <v>9</v>
      </c>
      <c r="M100" s="509">
        <f t="shared" si="5"/>
        <v>193.49</v>
      </c>
      <c r="N100" s="507">
        <v>0</v>
      </c>
      <c r="O100" s="510">
        <v>0</v>
      </c>
      <c r="P100" s="507">
        <f t="shared" si="6"/>
        <v>0</v>
      </c>
      <c r="Q100" s="469">
        <v>0</v>
      </c>
      <c r="R100" s="510">
        <f t="shared" si="7"/>
        <v>0</v>
      </c>
      <c r="S100" s="510">
        <f t="shared" si="7"/>
        <v>0</v>
      </c>
      <c r="T100" s="510">
        <v>0</v>
      </c>
      <c r="U100" s="510">
        <v>0</v>
      </c>
      <c r="V100" s="510">
        <f t="shared" si="8"/>
        <v>0</v>
      </c>
      <c r="W100" s="511"/>
      <c r="X100" s="507">
        <v>0</v>
      </c>
      <c r="Y100" s="507">
        <v>0</v>
      </c>
      <c r="Z100" s="507">
        <v>0</v>
      </c>
      <c r="AA100" s="507"/>
      <c r="AB100" s="507">
        <f t="shared" si="9"/>
        <v>833.06000000000006</v>
      </c>
    </row>
    <row r="101" spans="1:28" s="346" customFormat="1">
      <c r="A101" s="353" t="s">
        <v>646</v>
      </c>
      <c r="B101" s="506" t="s">
        <v>514</v>
      </c>
      <c r="C101" s="477">
        <v>90002172453</v>
      </c>
      <c r="D101" s="484" t="s">
        <v>835</v>
      </c>
      <c r="E101" s="467" t="s">
        <v>726</v>
      </c>
      <c r="F101" s="463" t="s">
        <v>771</v>
      </c>
      <c r="G101" s="464" t="s">
        <v>711</v>
      </c>
      <c r="H101" s="507">
        <v>0</v>
      </c>
      <c r="I101" s="596">
        <v>130.63</v>
      </c>
      <c r="J101" s="507">
        <v>0</v>
      </c>
      <c r="K101" s="469">
        <v>202.49</v>
      </c>
      <c r="L101" s="508">
        <v>24.24</v>
      </c>
      <c r="M101" s="509">
        <f t="shared" si="5"/>
        <v>178.25</v>
      </c>
      <c r="N101" s="507">
        <v>0</v>
      </c>
      <c r="O101" s="510">
        <v>0</v>
      </c>
      <c r="P101" s="507">
        <f t="shared" si="6"/>
        <v>0</v>
      </c>
      <c r="Q101" s="469">
        <v>172.22</v>
      </c>
      <c r="R101" s="510">
        <v>72.72</v>
      </c>
      <c r="S101" s="510">
        <f t="shared" si="7"/>
        <v>99.5</v>
      </c>
      <c r="T101" s="510">
        <v>0</v>
      </c>
      <c r="U101" s="510">
        <v>0</v>
      </c>
      <c r="V101" s="510">
        <f t="shared" si="8"/>
        <v>0</v>
      </c>
      <c r="W101" s="511"/>
      <c r="X101" s="507">
        <v>0</v>
      </c>
      <c r="Y101" s="507">
        <v>0</v>
      </c>
      <c r="Z101" s="507">
        <v>0</v>
      </c>
      <c r="AA101" s="507"/>
      <c r="AB101" s="507">
        <f t="shared" si="9"/>
        <v>408.38</v>
      </c>
    </row>
    <row r="102" spans="1:28" s="345" customFormat="1">
      <c r="A102" s="353" t="s">
        <v>646</v>
      </c>
      <c r="B102" s="506" t="s">
        <v>514</v>
      </c>
      <c r="C102" s="477">
        <v>66049890463</v>
      </c>
      <c r="D102" s="484" t="s">
        <v>836</v>
      </c>
      <c r="E102" s="467" t="s">
        <v>726</v>
      </c>
      <c r="F102" s="463" t="s">
        <v>718</v>
      </c>
      <c r="G102" s="464" t="s">
        <v>711</v>
      </c>
      <c r="H102" s="507">
        <v>0</v>
      </c>
      <c r="I102" s="596">
        <v>132.21</v>
      </c>
      <c r="J102" s="507">
        <v>0</v>
      </c>
      <c r="K102" s="469">
        <v>202.49</v>
      </c>
      <c r="L102" s="508">
        <v>24.24</v>
      </c>
      <c r="M102" s="509">
        <f t="shared" si="5"/>
        <v>178.25</v>
      </c>
      <c r="N102" s="507">
        <v>0</v>
      </c>
      <c r="O102" s="510">
        <v>0</v>
      </c>
      <c r="P102" s="507">
        <f t="shared" si="6"/>
        <v>0</v>
      </c>
      <c r="Q102" s="469">
        <v>172.22</v>
      </c>
      <c r="R102" s="510">
        <v>72.72</v>
      </c>
      <c r="S102" s="510">
        <f t="shared" si="7"/>
        <v>99.5</v>
      </c>
      <c r="T102" s="510">
        <v>0</v>
      </c>
      <c r="U102" s="510">
        <v>0</v>
      </c>
      <c r="V102" s="510">
        <f t="shared" si="8"/>
        <v>0</v>
      </c>
      <c r="W102" s="511"/>
      <c r="X102" s="507">
        <v>0</v>
      </c>
      <c r="Y102" s="507">
        <v>0</v>
      </c>
      <c r="Z102" s="507">
        <v>0</v>
      </c>
      <c r="AA102" s="507"/>
      <c r="AB102" s="507">
        <f t="shared" si="9"/>
        <v>409.96000000000004</v>
      </c>
    </row>
    <row r="103" spans="1:28" s="345" customFormat="1">
      <c r="A103" s="353" t="s">
        <v>646</v>
      </c>
      <c r="B103" s="506" t="s">
        <v>514</v>
      </c>
      <c r="C103" s="482">
        <v>40791564487</v>
      </c>
      <c r="D103" s="488" t="s">
        <v>837</v>
      </c>
      <c r="E103" s="467" t="s">
        <v>720</v>
      </c>
      <c r="F103" s="468" t="s">
        <v>721</v>
      </c>
      <c r="G103" s="464" t="s">
        <v>711</v>
      </c>
      <c r="H103" s="507">
        <v>0</v>
      </c>
      <c r="I103" s="596">
        <v>339.39</v>
      </c>
      <c r="J103" s="507">
        <v>0</v>
      </c>
      <c r="K103" s="469">
        <v>202.49</v>
      </c>
      <c r="L103" s="508">
        <v>6</v>
      </c>
      <c r="M103" s="509">
        <f t="shared" si="5"/>
        <v>196.49</v>
      </c>
      <c r="N103" s="507">
        <v>0</v>
      </c>
      <c r="O103" s="510">
        <v>0</v>
      </c>
      <c r="P103" s="507">
        <f t="shared" si="6"/>
        <v>0</v>
      </c>
      <c r="Q103" s="469">
        <v>0</v>
      </c>
      <c r="R103" s="510">
        <f t="shared" si="7"/>
        <v>0</v>
      </c>
      <c r="S103" s="510">
        <f t="shared" si="7"/>
        <v>0</v>
      </c>
      <c r="T103" s="510">
        <v>0</v>
      </c>
      <c r="U103" s="510">
        <v>0</v>
      </c>
      <c r="V103" s="510">
        <f t="shared" si="8"/>
        <v>0</v>
      </c>
      <c r="W103" s="511"/>
      <c r="X103" s="507">
        <v>0</v>
      </c>
      <c r="Y103" s="507">
        <v>0</v>
      </c>
      <c r="Z103" s="507">
        <v>0</v>
      </c>
      <c r="AA103" s="507"/>
      <c r="AB103" s="507">
        <f t="shared" si="9"/>
        <v>535.88</v>
      </c>
    </row>
    <row r="104" spans="1:28" s="345" customFormat="1">
      <c r="A104" s="353" t="s">
        <v>646</v>
      </c>
      <c r="B104" s="506" t="s">
        <v>514</v>
      </c>
      <c r="C104" s="477">
        <v>50022440410</v>
      </c>
      <c r="D104" s="484" t="s">
        <v>838</v>
      </c>
      <c r="E104" s="467" t="s">
        <v>720</v>
      </c>
      <c r="F104" s="468" t="s">
        <v>710</v>
      </c>
      <c r="G104" s="464" t="s">
        <v>711</v>
      </c>
      <c r="H104" s="507">
        <v>0</v>
      </c>
      <c r="I104" s="596">
        <v>141.33000000000001</v>
      </c>
      <c r="J104" s="507">
        <v>0</v>
      </c>
      <c r="K104" s="469">
        <v>202.49</v>
      </c>
      <c r="L104" s="508">
        <v>25.05</v>
      </c>
      <c r="M104" s="509">
        <f t="shared" si="5"/>
        <v>177.44</v>
      </c>
      <c r="N104" s="507">
        <v>0</v>
      </c>
      <c r="O104" s="510">
        <v>0</v>
      </c>
      <c r="P104" s="507">
        <f t="shared" si="6"/>
        <v>0</v>
      </c>
      <c r="Q104" s="469">
        <v>0</v>
      </c>
      <c r="R104" s="510">
        <f t="shared" si="7"/>
        <v>0</v>
      </c>
      <c r="S104" s="510">
        <f t="shared" si="7"/>
        <v>0</v>
      </c>
      <c r="T104" s="510">
        <v>0</v>
      </c>
      <c r="U104" s="510">
        <v>0</v>
      </c>
      <c r="V104" s="510">
        <f t="shared" si="8"/>
        <v>0</v>
      </c>
      <c r="W104" s="511"/>
      <c r="X104" s="507">
        <v>0</v>
      </c>
      <c r="Y104" s="507">
        <v>0</v>
      </c>
      <c r="Z104" s="507">
        <v>0</v>
      </c>
      <c r="AA104" s="507"/>
      <c r="AB104" s="507">
        <f t="shared" si="9"/>
        <v>318.77</v>
      </c>
    </row>
    <row r="105" spans="1:28" s="345" customFormat="1">
      <c r="A105" s="353" t="s">
        <v>646</v>
      </c>
      <c r="B105" s="506" t="s">
        <v>514</v>
      </c>
      <c r="C105" s="477">
        <v>42713978491</v>
      </c>
      <c r="D105" s="484" t="s">
        <v>839</v>
      </c>
      <c r="E105" s="467" t="s">
        <v>720</v>
      </c>
      <c r="F105" s="470" t="s">
        <v>710</v>
      </c>
      <c r="G105" s="464" t="s">
        <v>711</v>
      </c>
      <c r="H105" s="507">
        <v>0</v>
      </c>
      <c r="I105" s="596">
        <v>119.59</v>
      </c>
      <c r="J105" s="507">
        <v>0</v>
      </c>
      <c r="K105" s="469">
        <v>202.49</v>
      </c>
      <c r="L105" s="508">
        <v>25.05</v>
      </c>
      <c r="M105" s="509">
        <f t="shared" si="5"/>
        <v>177.44</v>
      </c>
      <c r="N105" s="507">
        <v>0</v>
      </c>
      <c r="O105" s="510">
        <v>0</v>
      </c>
      <c r="P105" s="507">
        <f t="shared" si="6"/>
        <v>0</v>
      </c>
      <c r="Q105" s="469">
        <v>139.21</v>
      </c>
      <c r="R105" s="510">
        <v>75.150000000000006</v>
      </c>
      <c r="S105" s="510">
        <f t="shared" si="7"/>
        <v>64.06</v>
      </c>
      <c r="T105" s="510">
        <v>0</v>
      </c>
      <c r="U105" s="510">
        <v>0</v>
      </c>
      <c r="V105" s="510">
        <f t="shared" si="8"/>
        <v>0</v>
      </c>
      <c r="W105" s="511"/>
      <c r="X105" s="507">
        <v>0</v>
      </c>
      <c r="Y105" s="507">
        <v>0</v>
      </c>
      <c r="Z105" s="507">
        <v>0</v>
      </c>
      <c r="AA105" s="507"/>
      <c r="AB105" s="507">
        <f t="shared" si="9"/>
        <v>361.09000000000003</v>
      </c>
    </row>
    <row r="106" spans="1:28" s="345" customFormat="1">
      <c r="A106" s="353" t="s">
        <v>646</v>
      </c>
      <c r="B106" s="506" t="s">
        <v>514</v>
      </c>
      <c r="C106" s="477">
        <v>3064376438</v>
      </c>
      <c r="D106" s="484" t="s">
        <v>840</v>
      </c>
      <c r="E106" s="467" t="s">
        <v>712</v>
      </c>
      <c r="F106" s="470" t="s">
        <v>763</v>
      </c>
      <c r="G106" s="464" t="s">
        <v>711</v>
      </c>
      <c r="H106" s="507">
        <v>0</v>
      </c>
      <c r="I106" s="596">
        <v>503.83</v>
      </c>
      <c r="J106" s="507">
        <v>0</v>
      </c>
      <c r="K106" s="469">
        <v>202.49</v>
      </c>
      <c r="L106" s="508">
        <v>8</v>
      </c>
      <c r="M106" s="509">
        <f t="shared" si="5"/>
        <v>194.49</v>
      </c>
      <c r="N106" s="507">
        <v>0</v>
      </c>
      <c r="O106" s="510">
        <v>0</v>
      </c>
      <c r="P106" s="507">
        <f t="shared" si="6"/>
        <v>0</v>
      </c>
      <c r="Q106" s="469">
        <v>0</v>
      </c>
      <c r="R106" s="510">
        <v>0</v>
      </c>
      <c r="S106" s="510">
        <f t="shared" si="7"/>
        <v>0</v>
      </c>
      <c r="T106" s="510">
        <v>0</v>
      </c>
      <c r="U106" s="510">
        <v>0</v>
      </c>
      <c r="V106" s="510">
        <f t="shared" si="8"/>
        <v>0</v>
      </c>
      <c r="W106" s="511"/>
      <c r="X106" s="507">
        <v>0</v>
      </c>
      <c r="Y106" s="507">
        <v>0</v>
      </c>
      <c r="Z106" s="507">
        <v>0</v>
      </c>
      <c r="AA106" s="507"/>
      <c r="AB106" s="507">
        <f t="shared" si="9"/>
        <v>698.31999999999994</v>
      </c>
    </row>
    <row r="107" spans="1:28" s="345" customFormat="1">
      <c r="A107" s="353" t="s">
        <v>646</v>
      </c>
      <c r="B107" s="506" t="s">
        <v>514</v>
      </c>
      <c r="C107" s="482">
        <v>97586390487</v>
      </c>
      <c r="D107" s="488" t="s">
        <v>841</v>
      </c>
      <c r="E107" s="467" t="s">
        <v>720</v>
      </c>
      <c r="F107" s="463" t="s">
        <v>710</v>
      </c>
      <c r="G107" s="464" t="s">
        <v>711</v>
      </c>
      <c r="H107" s="507">
        <v>0</v>
      </c>
      <c r="I107" s="596">
        <v>135.9</v>
      </c>
      <c r="J107" s="507">
        <v>0</v>
      </c>
      <c r="K107" s="469">
        <v>202.49</v>
      </c>
      <c r="L107" s="508">
        <v>25.05</v>
      </c>
      <c r="M107" s="509">
        <f t="shared" si="5"/>
        <v>177.44</v>
      </c>
      <c r="N107" s="507">
        <v>0</v>
      </c>
      <c r="O107" s="510">
        <v>0</v>
      </c>
      <c r="P107" s="507">
        <f t="shared" si="6"/>
        <v>0</v>
      </c>
      <c r="Q107" s="469">
        <v>252.19</v>
      </c>
      <c r="R107" s="510">
        <v>75.150000000000006</v>
      </c>
      <c r="S107" s="510">
        <f t="shared" si="7"/>
        <v>177.04</v>
      </c>
      <c r="T107" s="510">
        <v>0</v>
      </c>
      <c r="U107" s="510">
        <v>0</v>
      </c>
      <c r="V107" s="510">
        <f t="shared" si="8"/>
        <v>0</v>
      </c>
      <c r="W107" s="511"/>
      <c r="X107" s="507">
        <v>0</v>
      </c>
      <c r="Y107" s="507">
        <v>0</v>
      </c>
      <c r="Z107" s="507">
        <v>0</v>
      </c>
      <c r="AA107" s="507"/>
      <c r="AB107" s="507">
        <f t="shared" si="9"/>
        <v>490.38</v>
      </c>
    </row>
    <row r="108" spans="1:28" s="345" customFormat="1">
      <c r="A108" s="353" t="s">
        <v>646</v>
      </c>
      <c r="B108" s="506" t="s">
        <v>514</v>
      </c>
      <c r="C108" s="477">
        <v>8232311436</v>
      </c>
      <c r="D108" s="484" t="s">
        <v>842</v>
      </c>
      <c r="E108" s="467" t="s">
        <v>720</v>
      </c>
      <c r="F108" s="468" t="s">
        <v>781</v>
      </c>
      <c r="G108" s="464" t="s">
        <v>711</v>
      </c>
      <c r="H108" s="507">
        <v>0</v>
      </c>
      <c r="I108" s="596">
        <v>361.51</v>
      </c>
      <c r="J108" s="507">
        <v>0</v>
      </c>
      <c r="K108" s="469">
        <v>202.49</v>
      </c>
      <c r="L108" s="508">
        <v>17.010000000000002</v>
      </c>
      <c r="M108" s="509">
        <f t="shared" si="5"/>
        <v>185.48000000000002</v>
      </c>
      <c r="N108" s="507">
        <v>0</v>
      </c>
      <c r="O108" s="510">
        <v>0</v>
      </c>
      <c r="P108" s="507">
        <f t="shared" si="6"/>
        <v>0</v>
      </c>
      <c r="Q108" s="469">
        <v>0</v>
      </c>
      <c r="R108" s="510">
        <f t="shared" si="7"/>
        <v>0</v>
      </c>
      <c r="S108" s="510">
        <f t="shared" si="7"/>
        <v>0</v>
      </c>
      <c r="T108" s="510">
        <v>0</v>
      </c>
      <c r="U108" s="510">
        <v>0</v>
      </c>
      <c r="V108" s="510">
        <f t="shared" si="8"/>
        <v>0</v>
      </c>
      <c r="W108" s="511"/>
      <c r="X108" s="507">
        <v>0</v>
      </c>
      <c r="Y108" s="507">
        <v>0</v>
      </c>
      <c r="Z108" s="507">
        <v>0</v>
      </c>
      <c r="AA108" s="507"/>
      <c r="AB108" s="507">
        <f t="shared" si="9"/>
        <v>546.99</v>
      </c>
    </row>
    <row r="109" spans="1:28" s="345" customFormat="1">
      <c r="A109" s="353" t="s">
        <v>646</v>
      </c>
      <c r="B109" s="506" t="s">
        <v>514</v>
      </c>
      <c r="C109" s="482">
        <v>86334050400</v>
      </c>
      <c r="D109" s="488" t="s">
        <v>843</v>
      </c>
      <c r="E109" s="467" t="s">
        <v>720</v>
      </c>
      <c r="F109" s="463" t="s">
        <v>844</v>
      </c>
      <c r="G109" s="464" t="s">
        <v>711</v>
      </c>
      <c r="H109" s="507">
        <v>0</v>
      </c>
      <c r="I109" s="596">
        <v>124.27</v>
      </c>
      <c r="J109" s="507">
        <v>0</v>
      </c>
      <c r="K109" s="469">
        <v>202.49</v>
      </c>
      <c r="L109" s="508">
        <v>26.22</v>
      </c>
      <c r="M109" s="509">
        <f t="shared" si="5"/>
        <v>176.27</v>
      </c>
      <c r="N109" s="507">
        <v>0</v>
      </c>
      <c r="O109" s="510">
        <v>0</v>
      </c>
      <c r="P109" s="507">
        <f t="shared" si="6"/>
        <v>0</v>
      </c>
      <c r="Q109" s="469">
        <v>0</v>
      </c>
      <c r="R109" s="510">
        <f t="shared" si="7"/>
        <v>0</v>
      </c>
      <c r="S109" s="510">
        <f t="shared" si="7"/>
        <v>0</v>
      </c>
      <c r="T109" s="510">
        <v>0</v>
      </c>
      <c r="U109" s="510">
        <v>0</v>
      </c>
      <c r="V109" s="510">
        <f t="shared" si="8"/>
        <v>0</v>
      </c>
      <c r="W109" s="511"/>
      <c r="X109" s="507">
        <v>0</v>
      </c>
      <c r="Y109" s="507">
        <v>0</v>
      </c>
      <c r="Z109" s="507">
        <v>0</v>
      </c>
      <c r="AA109" s="507"/>
      <c r="AB109" s="507">
        <f t="shared" si="9"/>
        <v>300.54000000000002</v>
      </c>
    </row>
    <row r="110" spans="1:28" s="345" customFormat="1">
      <c r="A110" s="353" t="s">
        <v>646</v>
      </c>
      <c r="B110" s="506" t="s">
        <v>514</v>
      </c>
      <c r="C110" s="477">
        <v>8942423426</v>
      </c>
      <c r="D110" s="484" t="s">
        <v>845</v>
      </c>
      <c r="E110" s="467" t="s">
        <v>726</v>
      </c>
      <c r="F110" s="464" t="s">
        <v>776</v>
      </c>
      <c r="G110" s="464" t="s">
        <v>711</v>
      </c>
      <c r="H110" s="507">
        <v>0</v>
      </c>
      <c r="I110" s="596">
        <v>275.39</v>
      </c>
      <c r="J110" s="507">
        <v>0</v>
      </c>
      <c r="K110" s="469">
        <v>202.49</v>
      </c>
      <c r="L110" s="508">
        <v>64</v>
      </c>
      <c r="M110" s="509">
        <f t="shared" si="5"/>
        <v>138.49</v>
      </c>
      <c r="N110" s="507">
        <v>0</v>
      </c>
      <c r="O110" s="510">
        <v>0</v>
      </c>
      <c r="P110" s="507">
        <f t="shared" si="6"/>
        <v>0</v>
      </c>
      <c r="Q110" s="469">
        <v>0</v>
      </c>
      <c r="R110" s="510">
        <f t="shared" si="7"/>
        <v>0</v>
      </c>
      <c r="S110" s="510">
        <f t="shared" si="7"/>
        <v>0</v>
      </c>
      <c r="T110" s="510">
        <v>0</v>
      </c>
      <c r="U110" s="510">
        <v>0</v>
      </c>
      <c r="V110" s="510">
        <f t="shared" si="8"/>
        <v>0</v>
      </c>
      <c r="W110" s="511"/>
      <c r="X110" s="507">
        <v>0</v>
      </c>
      <c r="Y110" s="507">
        <v>0</v>
      </c>
      <c r="Z110" s="507">
        <v>0</v>
      </c>
      <c r="AA110" s="507"/>
      <c r="AB110" s="507">
        <f t="shared" si="9"/>
        <v>413.88</v>
      </c>
    </row>
    <row r="111" spans="1:28" s="345" customFormat="1">
      <c r="A111" s="353" t="s">
        <v>646</v>
      </c>
      <c r="B111" s="506" t="s">
        <v>514</v>
      </c>
      <c r="C111" s="482">
        <v>7807917466</v>
      </c>
      <c r="D111" s="488" t="s">
        <v>846</v>
      </c>
      <c r="E111" s="467" t="s">
        <v>726</v>
      </c>
      <c r="F111" s="463" t="s">
        <v>766</v>
      </c>
      <c r="G111" s="464" t="s">
        <v>711</v>
      </c>
      <c r="H111" s="507">
        <v>0</v>
      </c>
      <c r="I111" s="596">
        <v>116.35</v>
      </c>
      <c r="J111" s="507">
        <v>0</v>
      </c>
      <c r="K111" s="469">
        <v>202.49</v>
      </c>
      <c r="L111" s="508">
        <v>24.24</v>
      </c>
      <c r="M111" s="509">
        <f t="shared" si="5"/>
        <v>178.25</v>
      </c>
      <c r="N111" s="507">
        <v>0</v>
      </c>
      <c r="O111" s="510">
        <v>0</v>
      </c>
      <c r="P111" s="507">
        <f t="shared" si="6"/>
        <v>0</v>
      </c>
      <c r="Q111" s="469">
        <v>298.32</v>
      </c>
      <c r="R111" s="510">
        <v>72.72</v>
      </c>
      <c r="S111" s="510">
        <f t="shared" si="7"/>
        <v>225.6</v>
      </c>
      <c r="T111" s="510">
        <v>0</v>
      </c>
      <c r="U111" s="510">
        <v>0</v>
      </c>
      <c r="V111" s="510">
        <f t="shared" si="8"/>
        <v>0</v>
      </c>
      <c r="W111" s="511"/>
      <c r="X111" s="507">
        <v>0</v>
      </c>
      <c r="Y111" s="507">
        <v>0</v>
      </c>
      <c r="Z111" s="507">
        <v>0</v>
      </c>
      <c r="AA111" s="507"/>
      <c r="AB111" s="507">
        <f t="shared" si="9"/>
        <v>520.20000000000005</v>
      </c>
    </row>
    <row r="112" spans="1:28" s="345" customFormat="1">
      <c r="A112" s="353" t="s">
        <v>646</v>
      </c>
      <c r="B112" s="506" t="s">
        <v>514</v>
      </c>
      <c r="C112" s="482">
        <v>83578552453</v>
      </c>
      <c r="D112" s="488" t="s">
        <v>847</v>
      </c>
      <c r="E112" s="467" t="s">
        <v>726</v>
      </c>
      <c r="F112" s="468" t="s">
        <v>718</v>
      </c>
      <c r="G112" s="464" t="s">
        <v>711</v>
      </c>
      <c r="H112" s="507">
        <v>0</v>
      </c>
      <c r="I112" s="596">
        <v>116.35</v>
      </c>
      <c r="J112" s="507">
        <v>0</v>
      </c>
      <c r="K112" s="469">
        <v>202.49</v>
      </c>
      <c r="L112" s="508">
        <v>24.24</v>
      </c>
      <c r="M112" s="509">
        <f t="shared" si="5"/>
        <v>178.25</v>
      </c>
      <c r="N112" s="507">
        <v>0</v>
      </c>
      <c r="O112" s="510">
        <v>0</v>
      </c>
      <c r="P112" s="507">
        <f t="shared" si="6"/>
        <v>0</v>
      </c>
      <c r="Q112" s="469">
        <v>172.22</v>
      </c>
      <c r="R112" s="510">
        <v>72.72</v>
      </c>
      <c r="S112" s="510">
        <f t="shared" si="7"/>
        <v>99.5</v>
      </c>
      <c r="T112" s="510">
        <v>0</v>
      </c>
      <c r="U112" s="510">
        <v>0</v>
      </c>
      <c r="V112" s="510">
        <f t="shared" si="8"/>
        <v>0</v>
      </c>
      <c r="W112" s="511"/>
      <c r="X112" s="507">
        <v>0</v>
      </c>
      <c r="Y112" s="507">
        <v>0</v>
      </c>
      <c r="Z112" s="507">
        <v>0</v>
      </c>
      <c r="AA112" s="507"/>
      <c r="AB112" s="507">
        <f t="shared" si="9"/>
        <v>394.1</v>
      </c>
    </row>
    <row r="113" spans="1:28" s="345" customFormat="1">
      <c r="A113" s="353" t="s">
        <v>646</v>
      </c>
      <c r="B113" s="506" t="s">
        <v>514</v>
      </c>
      <c r="C113" s="482">
        <v>3566360465</v>
      </c>
      <c r="D113" s="488" t="s">
        <v>848</v>
      </c>
      <c r="E113" s="467" t="s">
        <v>712</v>
      </c>
      <c r="F113" s="463" t="s">
        <v>716</v>
      </c>
      <c r="G113" s="464" t="s">
        <v>711</v>
      </c>
      <c r="H113" s="507">
        <v>0</v>
      </c>
      <c r="I113" s="596">
        <v>910.25</v>
      </c>
      <c r="J113" s="507">
        <v>0</v>
      </c>
      <c r="K113" s="469">
        <v>202.49</v>
      </c>
      <c r="L113" s="508">
        <v>8</v>
      </c>
      <c r="M113" s="509">
        <f t="shared" si="5"/>
        <v>194.49</v>
      </c>
      <c r="N113" s="507">
        <v>0</v>
      </c>
      <c r="O113" s="510">
        <v>0</v>
      </c>
      <c r="P113" s="507">
        <f t="shared" si="6"/>
        <v>0</v>
      </c>
      <c r="Q113" s="469">
        <v>0</v>
      </c>
      <c r="R113" s="510">
        <v>0</v>
      </c>
      <c r="S113" s="510">
        <f t="shared" si="7"/>
        <v>0</v>
      </c>
      <c r="T113" s="510">
        <v>0</v>
      </c>
      <c r="U113" s="510">
        <v>0</v>
      </c>
      <c r="V113" s="510">
        <f t="shared" si="8"/>
        <v>0</v>
      </c>
      <c r="W113" s="511"/>
      <c r="X113" s="507">
        <v>0</v>
      </c>
      <c r="Y113" s="507">
        <v>0</v>
      </c>
      <c r="Z113" s="507">
        <v>0</v>
      </c>
      <c r="AA113" s="507"/>
      <c r="AB113" s="507">
        <f t="shared" si="9"/>
        <v>1104.74</v>
      </c>
    </row>
    <row r="114" spans="1:28" s="345" customFormat="1">
      <c r="A114" s="353" t="s">
        <v>646</v>
      </c>
      <c r="B114" s="506" t="s">
        <v>514</v>
      </c>
      <c r="C114" s="485">
        <v>8548399414</v>
      </c>
      <c r="D114" s="488" t="s">
        <v>849</v>
      </c>
      <c r="E114" s="467" t="s">
        <v>726</v>
      </c>
      <c r="F114" s="463" t="s">
        <v>766</v>
      </c>
      <c r="G114" s="464" t="s">
        <v>711</v>
      </c>
      <c r="H114" s="507">
        <v>0</v>
      </c>
      <c r="I114" s="596">
        <v>145.44</v>
      </c>
      <c r="J114" s="507">
        <v>0</v>
      </c>
      <c r="K114" s="469">
        <v>202.49</v>
      </c>
      <c r="L114" s="508">
        <v>24.24</v>
      </c>
      <c r="M114" s="509">
        <f t="shared" si="5"/>
        <v>178.25</v>
      </c>
      <c r="N114" s="507">
        <v>0</v>
      </c>
      <c r="O114" s="510">
        <v>0</v>
      </c>
      <c r="P114" s="507">
        <f t="shared" si="6"/>
        <v>0</v>
      </c>
      <c r="Q114" s="469">
        <v>172.22</v>
      </c>
      <c r="R114" s="510">
        <v>72.72</v>
      </c>
      <c r="S114" s="510">
        <f t="shared" si="7"/>
        <v>99.5</v>
      </c>
      <c r="T114" s="510">
        <v>0</v>
      </c>
      <c r="U114" s="510">
        <v>0</v>
      </c>
      <c r="V114" s="510">
        <f t="shared" si="8"/>
        <v>0</v>
      </c>
      <c r="W114" s="511"/>
      <c r="X114" s="507">
        <v>0</v>
      </c>
      <c r="Y114" s="507">
        <v>0</v>
      </c>
      <c r="Z114" s="507">
        <v>0</v>
      </c>
      <c r="AA114" s="507"/>
      <c r="AB114" s="507">
        <f t="shared" si="9"/>
        <v>423.19</v>
      </c>
    </row>
    <row r="115" spans="1:28" s="345" customFormat="1">
      <c r="A115" s="353" t="s">
        <v>646</v>
      </c>
      <c r="B115" s="506" t="s">
        <v>514</v>
      </c>
      <c r="C115" s="485">
        <v>1347872426</v>
      </c>
      <c r="D115" s="488" t="s">
        <v>850</v>
      </c>
      <c r="E115" s="467" t="s">
        <v>712</v>
      </c>
      <c r="F115" s="463" t="s">
        <v>716</v>
      </c>
      <c r="G115" s="464" t="s">
        <v>711</v>
      </c>
      <c r="H115" s="507">
        <v>0</v>
      </c>
      <c r="I115" s="596">
        <v>586.78</v>
      </c>
      <c r="J115" s="507">
        <v>0</v>
      </c>
      <c r="K115" s="469">
        <v>202.49</v>
      </c>
      <c r="L115" s="508">
        <v>8</v>
      </c>
      <c r="M115" s="509">
        <f t="shared" si="5"/>
        <v>194.49</v>
      </c>
      <c r="N115" s="507">
        <v>0</v>
      </c>
      <c r="O115" s="510">
        <v>0</v>
      </c>
      <c r="P115" s="507">
        <f t="shared" si="6"/>
        <v>0</v>
      </c>
      <c r="Q115" s="469">
        <v>0</v>
      </c>
      <c r="R115" s="510">
        <v>0</v>
      </c>
      <c r="S115" s="510">
        <f t="shared" si="7"/>
        <v>0</v>
      </c>
      <c r="T115" s="510">
        <v>0</v>
      </c>
      <c r="U115" s="510">
        <v>0</v>
      </c>
      <c r="V115" s="510">
        <f t="shared" si="8"/>
        <v>0</v>
      </c>
      <c r="W115" s="511"/>
      <c r="X115" s="507">
        <v>0</v>
      </c>
      <c r="Y115" s="507">
        <v>0</v>
      </c>
      <c r="Z115" s="507">
        <v>0</v>
      </c>
      <c r="AA115" s="507"/>
      <c r="AB115" s="507">
        <f t="shared" si="9"/>
        <v>781.27</v>
      </c>
    </row>
    <row r="116" spans="1:28" s="345" customFormat="1">
      <c r="A116" s="353" t="s">
        <v>646</v>
      </c>
      <c r="B116" s="506" t="s">
        <v>514</v>
      </c>
      <c r="C116" s="477">
        <v>12150006421</v>
      </c>
      <c r="D116" s="484" t="s">
        <v>851</v>
      </c>
      <c r="E116" s="467" t="s">
        <v>720</v>
      </c>
      <c r="F116" s="468" t="s">
        <v>710</v>
      </c>
      <c r="G116" s="464" t="s">
        <v>711</v>
      </c>
      <c r="H116" s="507">
        <v>0</v>
      </c>
      <c r="I116" s="596">
        <v>119.59</v>
      </c>
      <c r="J116" s="507">
        <v>0</v>
      </c>
      <c r="K116" s="469">
        <v>202.49</v>
      </c>
      <c r="L116" s="508">
        <v>25.05</v>
      </c>
      <c r="M116" s="509">
        <f t="shared" si="5"/>
        <v>177.44</v>
      </c>
      <c r="N116" s="507">
        <v>0</v>
      </c>
      <c r="O116" s="510">
        <v>0</v>
      </c>
      <c r="P116" s="507">
        <f t="shared" si="6"/>
        <v>0</v>
      </c>
      <c r="Q116" s="469">
        <v>172.22</v>
      </c>
      <c r="R116" s="510">
        <v>75.150000000000006</v>
      </c>
      <c r="S116" s="510">
        <f t="shared" si="7"/>
        <v>97.07</v>
      </c>
      <c r="T116" s="510">
        <v>0</v>
      </c>
      <c r="U116" s="510">
        <v>0</v>
      </c>
      <c r="V116" s="510">
        <f t="shared" si="8"/>
        <v>0</v>
      </c>
      <c r="W116" s="511"/>
      <c r="X116" s="507">
        <v>0</v>
      </c>
      <c r="Y116" s="507">
        <v>0</v>
      </c>
      <c r="Z116" s="507">
        <v>0</v>
      </c>
      <c r="AA116" s="507"/>
      <c r="AB116" s="507">
        <f t="shared" si="9"/>
        <v>394.1</v>
      </c>
    </row>
    <row r="117" spans="1:28" s="345" customFormat="1">
      <c r="A117" s="353" t="s">
        <v>646</v>
      </c>
      <c r="B117" s="506" t="s">
        <v>514</v>
      </c>
      <c r="C117" s="477">
        <v>6824335436</v>
      </c>
      <c r="D117" s="484" t="s">
        <v>852</v>
      </c>
      <c r="E117" s="467" t="s">
        <v>726</v>
      </c>
      <c r="F117" s="463" t="s">
        <v>853</v>
      </c>
      <c r="G117" s="464" t="s">
        <v>711</v>
      </c>
      <c r="H117" s="507">
        <v>0</v>
      </c>
      <c r="I117" s="596">
        <v>219.39</v>
      </c>
      <c r="J117" s="507">
        <v>0</v>
      </c>
      <c r="K117" s="469">
        <v>202.49</v>
      </c>
      <c r="L117" s="508">
        <v>50</v>
      </c>
      <c r="M117" s="509">
        <f t="shared" si="5"/>
        <v>152.49</v>
      </c>
      <c r="N117" s="507">
        <v>0</v>
      </c>
      <c r="O117" s="510">
        <v>0</v>
      </c>
      <c r="P117" s="507">
        <f t="shared" si="6"/>
        <v>0</v>
      </c>
      <c r="Q117" s="469">
        <v>0</v>
      </c>
      <c r="R117" s="510">
        <v>0</v>
      </c>
      <c r="S117" s="510">
        <f t="shared" si="7"/>
        <v>0</v>
      </c>
      <c r="T117" s="510">
        <v>0</v>
      </c>
      <c r="U117" s="510">
        <v>0</v>
      </c>
      <c r="V117" s="510">
        <f t="shared" si="8"/>
        <v>0</v>
      </c>
      <c r="W117" s="511"/>
      <c r="X117" s="507">
        <v>0</v>
      </c>
      <c r="Y117" s="507">
        <v>0</v>
      </c>
      <c r="Z117" s="507">
        <v>0</v>
      </c>
      <c r="AA117" s="507"/>
      <c r="AB117" s="507">
        <f t="shared" si="9"/>
        <v>371.88</v>
      </c>
    </row>
    <row r="118" spans="1:28" s="345" customFormat="1">
      <c r="A118" s="353" t="s">
        <v>646</v>
      </c>
      <c r="B118" s="506" t="s">
        <v>514</v>
      </c>
      <c r="C118" s="477">
        <v>3828368476</v>
      </c>
      <c r="D118" s="484" t="s">
        <v>854</v>
      </c>
      <c r="E118" s="467" t="s">
        <v>726</v>
      </c>
      <c r="F118" s="468" t="s">
        <v>766</v>
      </c>
      <c r="G118" s="464" t="s">
        <v>711</v>
      </c>
      <c r="H118" s="507">
        <v>0</v>
      </c>
      <c r="I118" s="596">
        <v>130.63</v>
      </c>
      <c r="J118" s="507">
        <v>0</v>
      </c>
      <c r="K118" s="469">
        <v>202.49</v>
      </c>
      <c r="L118" s="508">
        <v>24.24</v>
      </c>
      <c r="M118" s="509">
        <f t="shared" si="5"/>
        <v>178.25</v>
      </c>
      <c r="N118" s="507">
        <v>0</v>
      </c>
      <c r="O118" s="510">
        <v>0</v>
      </c>
      <c r="P118" s="507">
        <f t="shared" si="6"/>
        <v>0</v>
      </c>
      <c r="Q118" s="469">
        <v>0</v>
      </c>
      <c r="R118" s="469">
        <v>0</v>
      </c>
      <c r="S118" s="510">
        <f t="shared" si="7"/>
        <v>0</v>
      </c>
      <c r="T118" s="510">
        <v>0</v>
      </c>
      <c r="U118" s="510">
        <v>0</v>
      </c>
      <c r="V118" s="510">
        <f t="shared" si="8"/>
        <v>0</v>
      </c>
      <c r="W118" s="511"/>
      <c r="X118" s="507">
        <v>0</v>
      </c>
      <c r="Y118" s="507">
        <v>0</v>
      </c>
      <c r="Z118" s="507">
        <v>0</v>
      </c>
      <c r="AA118" s="514"/>
      <c r="AB118" s="507">
        <f t="shared" si="9"/>
        <v>308.88</v>
      </c>
    </row>
    <row r="119" spans="1:28" s="345" customFormat="1">
      <c r="A119" s="353" t="s">
        <v>646</v>
      </c>
      <c r="B119" s="506" t="s">
        <v>514</v>
      </c>
      <c r="C119" s="477">
        <v>2021469441</v>
      </c>
      <c r="D119" s="484" t="s">
        <v>855</v>
      </c>
      <c r="E119" s="467" t="s">
        <v>720</v>
      </c>
      <c r="F119" s="464" t="s">
        <v>747</v>
      </c>
      <c r="G119" s="464" t="s">
        <v>711</v>
      </c>
      <c r="H119" s="507">
        <v>0</v>
      </c>
      <c r="I119" s="596">
        <v>244.33</v>
      </c>
      <c r="J119" s="507">
        <v>0</v>
      </c>
      <c r="K119" s="469">
        <v>202.49</v>
      </c>
      <c r="L119" s="508">
        <v>2.1800000000000002</v>
      </c>
      <c r="M119" s="509">
        <f t="shared" si="5"/>
        <v>200.31</v>
      </c>
      <c r="N119" s="507">
        <v>0</v>
      </c>
      <c r="O119" s="510">
        <v>0</v>
      </c>
      <c r="P119" s="507">
        <f t="shared" si="6"/>
        <v>0</v>
      </c>
      <c r="Q119" s="469">
        <v>0</v>
      </c>
      <c r="R119" s="469">
        <v>0</v>
      </c>
      <c r="S119" s="510">
        <f t="shared" si="7"/>
        <v>0</v>
      </c>
      <c r="T119" s="510">
        <v>0</v>
      </c>
      <c r="U119" s="510">
        <v>0</v>
      </c>
      <c r="V119" s="510">
        <f t="shared" si="8"/>
        <v>0</v>
      </c>
      <c r="W119" s="511"/>
      <c r="X119" s="507">
        <v>0</v>
      </c>
      <c r="Y119" s="507">
        <v>0</v>
      </c>
      <c r="Z119" s="507">
        <v>0</v>
      </c>
      <c r="AA119" s="514"/>
      <c r="AB119" s="507">
        <f t="shared" si="9"/>
        <v>444.64</v>
      </c>
    </row>
    <row r="120" spans="1:28" s="345" customFormat="1">
      <c r="A120" s="353" t="s">
        <v>646</v>
      </c>
      <c r="B120" s="506" t="s">
        <v>514</v>
      </c>
      <c r="C120" s="477">
        <v>66715300410</v>
      </c>
      <c r="D120" s="484" t="s">
        <v>856</v>
      </c>
      <c r="E120" s="467" t="s">
        <v>720</v>
      </c>
      <c r="F120" s="463" t="s">
        <v>710</v>
      </c>
      <c r="G120" s="464" t="s">
        <v>711</v>
      </c>
      <c r="H120" s="507">
        <v>0</v>
      </c>
      <c r="I120" s="596">
        <v>135.09</v>
      </c>
      <c r="J120" s="507">
        <v>0</v>
      </c>
      <c r="K120" s="469">
        <v>202.49</v>
      </c>
      <c r="L120" s="508">
        <v>25.05</v>
      </c>
      <c r="M120" s="509">
        <f t="shared" si="5"/>
        <v>177.44</v>
      </c>
      <c r="N120" s="507">
        <v>0</v>
      </c>
      <c r="O120" s="510">
        <v>0</v>
      </c>
      <c r="P120" s="507">
        <f t="shared" si="6"/>
        <v>0</v>
      </c>
      <c r="Q120" s="508">
        <v>252.19</v>
      </c>
      <c r="R120" s="469">
        <v>75.150000000000006</v>
      </c>
      <c r="S120" s="510">
        <f t="shared" si="7"/>
        <v>177.04</v>
      </c>
      <c r="T120" s="510">
        <v>0</v>
      </c>
      <c r="U120" s="510">
        <v>0</v>
      </c>
      <c r="V120" s="510">
        <f t="shared" si="8"/>
        <v>0</v>
      </c>
      <c r="W120" s="511"/>
      <c r="X120" s="507">
        <v>0</v>
      </c>
      <c r="Y120" s="507">
        <v>0</v>
      </c>
      <c r="Z120" s="507">
        <v>0</v>
      </c>
      <c r="AA120" s="514"/>
      <c r="AB120" s="507">
        <f t="shared" si="9"/>
        <v>489.57000000000005</v>
      </c>
    </row>
    <row r="121" spans="1:28" s="345" customFormat="1">
      <c r="A121" s="353" t="s">
        <v>646</v>
      </c>
      <c r="B121" s="506" t="s">
        <v>514</v>
      </c>
      <c r="C121" s="482">
        <v>1196453438</v>
      </c>
      <c r="D121" s="488" t="s">
        <v>857</v>
      </c>
      <c r="E121" s="467" t="s">
        <v>720</v>
      </c>
      <c r="F121" s="468" t="s">
        <v>710</v>
      </c>
      <c r="G121" s="464" t="s">
        <v>711</v>
      </c>
      <c r="H121" s="507">
        <v>0</v>
      </c>
      <c r="I121" s="596">
        <v>135.9</v>
      </c>
      <c r="J121" s="507">
        <v>0</v>
      </c>
      <c r="K121" s="469">
        <v>202.49</v>
      </c>
      <c r="L121" s="508">
        <v>25.05</v>
      </c>
      <c r="M121" s="509">
        <f t="shared" si="5"/>
        <v>177.44</v>
      </c>
      <c r="N121" s="507">
        <v>0</v>
      </c>
      <c r="O121" s="510">
        <v>0</v>
      </c>
      <c r="P121" s="507">
        <f t="shared" si="6"/>
        <v>0</v>
      </c>
      <c r="Q121" s="508">
        <v>298.37</v>
      </c>
      <c r="R121" s="469">
        <v>75.150000000000006</v>
      </c>
      <c r="S121" s="510">
        <f t="shared" si="7"/>
        <v>223.22</v>
      </c>
      <c r="T121" s="510">
        <v>0</v>
      </c>
      <c r="U121" s="510">
        <v>0</v>
      </c>
      <c r="V121" s="510">
        <f t="shared" si="8"/>
        <v>0</v>
      </c>
      <c r="W121" s="511"/>
      <c r="X121" s="507">
        <v>0</v>
      </c>
      <c r="Y121" s="507">
        <v>0</v>
      </c>
      <c r="Z121" s="507">
        <v>0</v>
      </c>
      <c r="AA121" s="514"/>
      <c r="AB121" s="507">
        <f t="shared" si="9"/>
        <v>536.55999999999995</v>
      </c>
    </row>
    <row r="122" spans="1:28" ht="15">
      <c r="A122" s="353" t="s">
        <v>646</v>
      </c>
      <c r="B122" s="506" t="s">
        <v>514</v>
      </c>
      <c r="C122" s="482">
        <v>8963101401</v>
      </c>
      <c r="D122" s="488" t="s">
        <v>858</v>
      </c>
      <c r="E122" s="467" t="s">
        <v>712</v>
      </c>
      <c r="F122" s="468" t="s">
        <v>716</v>
      </c>
      <c r="G122" s="464" t="s">
        <v>711</v>
      </c>
      <c r="H122" s="507">
        <v>0</v>
      </c>
      <c r="I122" s="596">
        <v>676.73</v>
      </c>
      <c r="J122" s="507">
        <v>0</v>
      </c>
      <c r="K122" s="469">
        <v>202.49</v>
      </c>
      <c r="L122" s="515">
        <v>8</v>
      </c>
      <c r="M122" s="509">
        <f t="shared" si="5"/>
        <v>194.49</v>
      </c>
      <c r="N122" s="507">
        <v>0</v>
      </c>
      <c r="O122" s="510">
        <v>0</v>
      </c>
      <c r="P122" s="507">
        <f t="shared" si="6"/>
        <v>0</v>
      </c>
      <c r="Q122" s="515">
        <v>0</v>
      </c>
      <c r="R122" s="469">
        <v>0</v>
      </c>
      <c r="S122" s="510">
        <f t="shared" si="7"/>
        <v>0</v>
      </c>
      <c r="T122" s="510">
        <v>0</v>
      </c>
      <c r="U122" s="510">
        <v>0</v>
      </c>
      <c r="V122" s="510">
        <f t="shared" si="8"/>
        <v>0</v>
      </c>
      <c r="W122" s="516"/>
      <c r="X122" s="507">
        <v>0</v>
      </c>
      <c r="Y122" s="507">
        <v>0</v>
      </c>
      <c r="Z122" s="507">
        <v>0</v>
      </c>
      <c r="AA122" s="517"/>
      <c r="AB122" s="507">
        <f t="shared" si="9"/>
        <v>871.22</v>
      </c>
    </row>
    <row r="123" spans="1:28" ht="15">
      <c r="A123" s="353" t="s">
        <v>646</v>
      </c>
      <c r="B123" s="506" t="s">
        <v>514</v>
      </c>
      <c r="C123" s="482">
        <v>5833188431</v>
      </c>
      <c r="D123" s="488" t="s">
        <v>859</v>
      </c>
      <c r="E123" s="467" t="s">
        <v>726</v>
      </c>
      <c r="F123" s="468" t="s">
        <v>718</v>
      </c>
      <c r="G123" s="464" t="s">
        <v>711</v>
      </c>
      <c r="H123" s="507">
        <v>0</v>
      </c>
      <c r="I123" s="596">
        <v>116.35</v>
      </c>
      <c r="J123" s="507">
        <v>0</v>
      </c>
      <c r="K123" s="469">
        <v>202.49</v>
      </c>
      <c r="L123" s="515">
        <v>24.24</v>
      </c>
      <c r="M123" s="509">
        <f t="shared" si="5"/>
        <v>178.25</v>
      </c>
      <c r="N123" s="507">
        <v>0</v>
      </c>
      <c r="O123" s="510">
        <v>0</v>
      </c>
      <c r="P123" s="507">
        <f t="shared" si="6"/>
        <v>0</v>
      </c>
      <c r="Q123" s="515">
        <v>172.22</v>
      </c>
      <c r="R123" s="469">
        <v>72.72</v>
      </c>
      <c r="S123" s="510">
        <f t="shared" si="7"/>
        <v>99.5</v>
      </c>
      <c r="T123" s="510">
        <v>0</v>
      </c>
      <c r="U123" s="510">
        <v>0</v>
      </c>
      <c r="V123" s="510">
        <f t="shared" si="8"/>
        <v>0</v>
      </c>
      <c r="W123" s="516"/>
      <c r="X123" s="507">
        <v>0</v>
      </c>
      <c r="Y123" s="507">
        <v>0</v>
      </c>
      <c r="Z123" s="507">
        <v>0</v>
      </c>
      <c r="AA123" s="517"/>
      <c r="AB123" s="507">
        <f t="shared" si="9"/>
        <v>394.1</v>
      </c>
    </row>
    <row r="124" spans="1:28" ht="15">
      <c r="A124" s="353" t="s">
        <v>646</v>
      </c>
      <c r="B124" s="506" t="s">
        <v>514</v>
      </c>
      <c r="C124" s="477">
        <v>71197891471</v>
      </c>
      <c r="D124" s="484" t="s">
        <v>860</v>
      </c>
      <c r="E124" s="467" t="s">
        <v>726</v>
      </c>
      <c r="F124" s="468" t="s">
        <v>714</v>
      </c>
      <c r="G124" s="464" t="s">
        <v>711</v>
      </c>
      <c r="H124" s="507">
        <v>0</v>
      </c>
      <c r="I124" s="596">
        <v>116.35</v>
      </c>
      <c r="J124" s="507">
        <v>0</v>
      </c>
      <c r="K124" s="469">
        <v>202.48</v>
      </c>
      <c r="L124" s="515">
        <v>24.24</v>
      </c>
      <c r="M124" s="509">
        <f t="shared" si="5"/>
        <v>178.23999999999998</v>
      </c>
      <c r="N124" s="507">
        <v>0</v>
      </c>
      <c r="O124" s="510">
        <v>0</v>
      </c>
      <c r="P124" s="507">
        <f t="shared" si="6"/>
        <v>0</v>
      </c>
      <c r="Q124" s="515">
        <v>172.22</v>
      </c>
      <c r="R124" s="469">
        <v>72.72</v>
      </c>
      <c r="S124" s="510">
        <f>Q124-R124</f>
        <v>99.5</v>
      </c>
      <c r="T124" s="510">
        <v>0</v>
      </c>
      <c r="U124" s="510">
        <v>0</v>
      </c>
      <c r="V124" s="510">
        <f t="shared" si="8"/>
        <v>0</v>
      </c>
      <c r="W124" s="516"/>
      <c r="X124" s="507">
        <v>0</v>
      </c>
      <c r="Y124" s="507">
        <v>0</v>
      </c>
      <c r="Z124" s="507">
        <v>0</v>
      </c>
      <c r="AA124" s="517"/>
      <c r="AB124" s="507">
        <f t="shared" si="9"/>
        <v>394.09000000000003</v>
      </c>
    </row>
    <row r="125" spans="1:28" ht="15">
      <c r="A125" s="353" t="s">
        <v>646</v>
      </c>
      <c r="B125" s="506" t="s">
        <v>514</v>
      </c>
      <c r="C125" s="485">
        <v>4532109450</v>
      </c>
      <c r="D125" s="488" t="s">
        <v>861</v>
      </c>
      <c r="E125" s="467" t="s">
        <v>726</v>
      </c>
      <c r="F125" s="463" t="s">
        <v>753</v>
      </c>
      <c r="G125" s="464" t="s">
        <v>711</v>
      </c>
      <c r="H125" s="507">
        <v>0</v>
      </c>
      <c r="I125" s="596">
        <v>162.94</v>
      </c>
      <c r="J125" s="507">
        <v>0</v>
      </c>
      <c r="K125" s="469">
        <v>202.48</v>
      </c>
      <c r="L125" s="515">
        <v>31</v>
      </c>
      <c r="M125" s="509">
        <f t="shared" si="5"/>
        <v>171.48</v>
      </c>
      <c r="N125" s="507">
        <v>0</v>
      </c>
      <c r="O125" s="510">
        <v>0</v>
      </c>
      <c r="P125" s="507">
        <f t="shared" si="6"/>
        <v>0</v>
      </c>
      <c r="Q125" s="515">
        <v>0</v>
      </c>
      <c r="R125" s="469">
        <v>0</v>
      </c>
      <c r="S125" s="510">
        <f t="shared" si="7"/>
        <v>0</v>
      </c>
      <c r="T125" s="510">
        <v>0</v>
      </c>
      <c r="U125" s="510">
        <v>0</v>
      </c>
      <c r="V125" s="510">
        <f t="shared" si="8"/>
        <v>0</v>
      </c>
      <c r="W125" s="516"/>
      <c r="X125" s="507">
        <v>0</v>
      </c>
      <c r="Y125" s="507">
        <v>0</v>
      </c>
      <c r="Z125" s="507">
        <v>0</v>
      </c>
      <c r="AA125" s="517"/>
      <c r="AB125" s="507">
        <f t="shared" si="9"/>
        <v>334.41999999999996</v>
      </c>
    </row>
    <row r="126" spans="1:28" ht="15">
      <c r="A126" s="353" t="s">
        <v>646</v>
      </c>
      <c r="B126" s="506" t="s">
        <v>514</v>
      </c>
      <c r="C126" s="477">
        <v>4498061462</v>
      </c>
      <c r="D126" s="484" t="s">
        <v>862</v>
      </c>
      <c r="E126" s="467" t="s">
        <v>726</v>
      </c>
      <c r="F126" s="463" t="s">
        <v>753</v>
      </c>
      <c r="G126" s="464" t="s">
        <v>711</v>
      </c>
      <c r="H126" s="507">
        <v>0</v>
      </c>
      <c r="I126" s="596">
        <v>143.38999999999999</v>
      </c>
      <c r="J126" s="507">
        <v>0</v>
      </c>
      <c r="K126" s="469">
        <v>202.48</v>
      </c>
      <c r="L126" s="515">
        <v>31</v>
      </c>
      <c r="M126" s="509">
        <f t="shared" si="5"/>
        <v>171.48</v>
      </c>
      <c r="N126" s="507">
        <v>0</v>
      </c>
      <c r="O126" s="510">
        <v>0</v>
      </c>
      <c r="P126" s="507">
        <f t="shared" si="6"/>
        <v>0</v>
      </c>
      <c r="Q126" s="515">
        <v>0</v>
      </c>
      <c r="R126" s="469">
        <v>0</v>
      </c>
      <c r="S126" s="510">
        <f t="shared" si="7"/>
        <v>0</v>
      </c>
      <c r="T126" s="510">
        <v>0</v>
      </c>
      <c r="U126" s="510">
        <v>0</v>
      </c>
      <c r="V126" s="510">
        <f t="shared" si="8"/>
        <v>0</v>
      </c>
      <c r="W126" s="516"/>
      <c r="X126" s="507">
        <v>0</v>
      </c>
      <c r="Y126" s="507">
        <v>0</v>
      </c>
      <c r="Z126" s="507">
        <v>0</v>
      </c>
      <c r="AA126" s="517"/>
      <c r="AB126" s="507">
        <f t="shared" si="9"/>
        <v>314.87</v>
      </c>
    </row>
    <row r="127" spans="1:28" ht="15">
      <c r="A127" s="353" t="s">
        <v>646</v>
      </c>
      <c r="B127" s="506" t="s">
        <v>514</v>
      </c>
      <c r="C127" s="482">
        <v>3672267406</v>
      </c>
      <c r="D127" s="488" t="s">
        <v>863</v>
      </c>
      <c r="E127" s="467" t="s">
        <v>720</v>
      </c>
      <c r="F127" s="468" t="s">
        <v>710</v>
      </c>
      <c r="G127" s="464" t="s">
        <v>711</v>
      </c>
      <c r="H127" s="507">
        <v>0</v>
      </c>
      <c r="I127" s="596">
        <v>135.9</v>
      </c>
      <c r="J127" s="507">
        <v>0</v>
      </c>
      <c r="K127" s="469">
        <v>202.48</v>
      </c>
      <c r="L127" s="515">
        <v>25.05</v>
      </c>
      <c r="M127" s="509">
        <f t="shared" si="5"/>
        <v>177.42999999999998</v>
      </c>
      <c r="N127" s="507">
        <v>0</v>
      </c>
      <c r="O127" s="510">
        <v>0</v>
      </c>
      <c r="P127" s="507">
        <f t="shared" si="6"/>
        <v>0</v>
      </c>
      <c r="Q127" s="515">
        <v>298.32</v>
      </c>
      <c r="R127" s="469">
        <v>75.150000000000006</v>
      </c>
      <c r="S127" s="510">
        <f t="shared" si="7"/>
        <v>223.17</v>
      </c>
      <c r="T127" s="510">
        <v>0</v>
      </c>
      <c r="U127" s="510">
        <v>0</v>
      </c>
      <c r="V127" s="510">
        <f t="shared" si="8"/>
        <v>0</v>
      </c>
      <c r="W127" s="516"/>
      <c r="X127" s="507">
        <v>0</v>
      </c>
      <c r="Y127" s="507">
        <v>0</v>
      </c>
      <c r="Z127" s="507">
        <v>0</v>
      </c>
      <c r="AA127" s="517"/>
      <c r="AB127" s="507">
        <f t="shared" si="9"/>
        <v>536.5</v>
      </c>
    </row>
    <row r="128" spans="1:28" ht="15">
      <c r="A128" s="353" t="s">
        <v>646</v>
      </c>
      <c r="B128" s="506" t="s">
        <v>514</v>
      </c>
      <c r="C128" s="482">
        <v>11167536428</v>
      </c>
      <c r="D128" s="488" t="s">
        <v>864</v>
      </c>
      <c r="E128" s="467" t="s">
        <v>720</v>
      </c>
      <c r="F128" s="463" t="s">
        <v>721</v>
      </c>
      <c r="G128" s="464" t="s">
        <v>711</v>
      </c>
      <c r="H128" s="507">
        <v>0</v>
      </c>
      <c r="I128" s="596">
        <v>243.39</v>
      </c>
      <c r="J128" s="507">
        <v>0</v>
      </c>
      <c r="K128" s="469">
        <v>202.48</v>
      </c>
      <c r="L128" s="515">
        <v>4.2</v>
      </c>
      <c r="M128" s="509">
        <f t="shared" si="5"/>
        <v>198.28</v>
      </c>
      <c r="N128" s="507">
        <v>0</v>
      </c>
      <c r="O128" s="510">
        <v>0</v>
      </c>
      <c r="P128" s="507">
        <f t="shared" si="6"/>
        <v>0</v>
      </c>
      <c r="Q128" s="515">
        <v>0</v>
      </c>
      <c r="R128" s="510">
        <f t="shared" si="7"/>
        <v>0</v>
      </c>
      <c r="S128" s="510">
        <f t="shared" si="7"/>
        <v>0</v>
      </c>
      <c r="T128" s="510">
        <v>103.28</v>
      </c>
      <c r="U128" s="510">
        <v>0</v>
      </c>
      <c r="V128" s="510">
        <f t="shared" si="8"/>
        <v>103.28</v>
      </c>
      <c r="W128" s="516" t="s">
        <v>895</v>
      </c>
      <c r="X128" s="507">
        <v>0</v>
      </c>
      <c r="Y128" s="507">
        <v>0</v>
      </c>
      <c r="Z128" s="507">
        <v>0</v>
      </c>
      <c r="AA128" s="517"/>
      <c r="AB128" s="507">
        <f t="shared" si="9"/>
        <v>544.95000000000005</v>
      </c>
    </row>
    <row r="129" spans="1:28" ht="15">
      <c r="A129" s="353" t="s">
        <v>646</v>
      </c>
      <c r="B129" s="506" t="s">
        <v>514</v>
      </c>
      <c r="C129" s="477">
        <v>68422253453</v>
      </c>
      <c r="D129" s="484" t="s">
        <v>865</v>
      </c>
      <c r="E129" s="467" t="s">
        <v>726</v>
      </c>
      <c r="F129" s="464" t="s">
        <v>810</v>
      </c>
      <c r="G129" s="464" t="s">
        <v>711</v>
      </c>
      <c r="H129" s="507">
        <v>0</v>
      </c>
      <c r="I129" s="596">
        <v>803.39</v>
      </c>
      <c r="J129" s="507">
        <v>0</v>
      </c>
      <c r="K129" s="469">
        <v>202.48</v>
      </c>
      <c r="L129" s="515">
        <v>47</v>
      </c>
      <c r="M129" s="509">
        <f t="shared" si="5"/>
        <v>155.47999999999999</v>
      </c>
      <c r="N129" s="507">
        <v>0</v>
      </c>
      <c r="O129" s="510">
        <v>0</v>
      </c>
      <c r="P129" s="507">
        <f t="shared" si="6"/>
        <v>0</v>
      </c>
      <c r="Q129" s="515">
        <v>0</v>
      </c>
      <c r="R129" s="510">
        <f t="shared" si="7"/>
        <v>0</v>
      </c>
      <c r="S129" s="510">
        <f t="shared" si="7"/>
        <v>0</v>
      </c>
      <c r="T129" s="510">
        <v>0</v>
      </c>
      <c r="U129" s="510">
        <v>0</v>
      </c>
      <c r="V129" s="510">
        <f t="shared" si="8"/>
        <v>0</v>
      </c>
      <c r="W129" s="516"/>
      <c r="X129" s="507">
        <v>0</v>
      </c>
      <c r="Y129" s="507">
        <v>0</v>
      </c>
      <c r="Z129" s="507">
        <v>0</v>
      </c>
      <c r="AA129" s="517"/>
      <c r="AB129" s="507">
        <f t="shared" si="9"/>
        <v>958.87</v>
      </c>
    </row>
    <row r="130" spans="1:28" ht="15">
      <c r="A130" s="353" t="s">
        <v>646</v>
      </c>
      <c r="B130" s="506" t="s">
        <v>514</v>
      </c>
      <c r="C130" s="477">
        <v>61848670400</v>
      </c>
      <c r="D130" s="484" t="s">
        <v>866</v>
      </c>
      <c r="E130" s="467" t="s">
        <v>720</v>
      </c>
      <c r="F130" s="464" t="s">
        <v>724</v>
      </c>
      <c r="G130" s="464" t="s">
        <v>711</v>
      </c>
      <c r="H130" s="507">
        <v>0</v>
      </c>
      <c r="I130" s="596">
        <v>0</v>
      </c>
      <c r="J130" s="507">
        <v>0</v>
      </c>
      <c r="K130" s="469">
        <v>202.48</v>
      </c>
      <c r="L130" s="515">
        <v>0</v>
      </c>
      <c r="M130" s="509">
        <f t="shared" si="5"/>
        <v>202.48</v>
      </c>
      <c r="N130" s="507">
        <v>0</v>
      </c>
      <c r="O130" s="510">
        <v>0</v>
      </c>
      <c r="P130" s="507">
        <f t="shared" si="6"/>
        <v>0</v>
      </c>
      <c r="Q130" s="515">
        <v>0</v>
      </c>
      <c r="R130" s="510">
        <f t="shared" si="7"/>
        <v>0</v>
      </c>
      <c r="S130" s="510">
        <f t="shared" si="7"/>
        <v>0</v>
      </c>
      <c r="T130" s="510">
        <v>0</v>
      </c>
      <c r="U130" s="510">
        <v>0</v>
      </c>
      <c r="V130" s="510">
        <f t="shared" si="8"/>
        <v>0</v>
      </c>
      <c r="W130" s="516"/>
      <c r="X130" s="507">
        <v>0</v>
      </c>
      <c r="Y130" s="507">
        <v>0</v>
      </c>
      <c r="Z130" s="507">
        <v>0</v>
      </c>
      <c r="AA130" s="517"/>
      <c r="AB130" s="507">
        <f t="shared" si="9"/>
        <v>202.48</v>
      </c>
    </row>
    <row r="131" spans="1:28" ht="15">
      <c r="A131" s="353" t="s">
        <v>646</v>
      </c>
      <c r="B131" s="506" t="s">
        <v>514</v>
      </c>
      <c r="C131" s="477">
        <v>82203210400</v>
      </c>
      <c r="D131" s="484" t="s">
        <v>867</v>
      </c>
      <c r="E131" s="467" t="s">
        <v>720</v>
      </c>
      <c r="F131" s="463" t="s">
        <v>724</v>
      </c>
      <c r="G131" s="464" t="s">
        <v>711</v>
      </c>
      <c r="H131" s="507">
        <v>0</v>
      </c>
      <c r="I131" s="596">
        <v>272.95</v>
      </c>
      <c r="J131" s="507">
        <v>0</v>
      </c>
      <c r="K131" s="469">
        <v>202.48</v>
      </c>
      <c r="L131" s="515">
        <v>17.78</v>
      </c>
      <c r="M131" s="509">
        <f t="shared" ref="M131:M151" si="10">K131-L131</f>
        <v>184.7</v>
      </c>
      <c r="N131" s="507">
        <v>0</v>
      </c>
      <c r="O131" s="510">
        <v>0</v>
      </c>
      <c r="P131" s="507">
        <f t="shared" si="6"/>
        <v>0</v>
      </c>
      <c r="Q131" s="515">
        <v>0</v>
      </c>
      <c r="R131" s="510">
        <f t="shared" si="7"/>
        <v>0</v>
      </c>
      <c r="S131" s="510">
        <f t="shared" si="7"/>
        <v>0</v>
      </c>
      <c r="T131" s="510">
        <v>0</v>
      </c>
      <c r="U131" s="510">
        <v>0</v>
      </c>
      <c r="V131" s="510">
        <f t="shared" ref="V131:V151" si="11">T131-U131</f>
        <v>0</v>
      </c>
      <c r="W131" s="516"/>
      <c r="X131" s="507">
        <v>0</v>
      </c>
      <c r="Y131" s="507">
        <v>0</v>
      </c>
      <c r="Z131" s="507">
        <v>0</v>
      </c>
      <c r="AA131" s="517"/>
      <c r="AB131" s="507">
        <f t="shared" si="9"/>
        <v>457.65</v>
      </c>
    </row>
    <row r="132" spans="1:28" ht="15">
      <c r="A132" s="353" t="s">
        <v>646</v>
      </c>
      <c r="B132" s="506" t="s">
        <v>514</v>
      </c>
      <c r="C132" s="477">
        <v>3313952402</v>
      </c>
      <c r="D132" s="484" t="s">
        <v>868</v>
      </c>
      <c r="E132" s="479">
        <v>3</v>
      </c>
      <c r="F132" s="463" t="s">
        <v>766</v>
      </c>
      <c r="G132" s="464" t="s">
        <v>711</v>
      </c>
      <c r="H132" s="507">
        <v>0</v>
      </c>
      <c r="I132" s="596">
        <v>132.21</v>
      </c>
      <c r="J132" s="507">
        <v>0</v>
      </c>
      <c r="K132" s="469">
        <v>202.48</v>
      </c>
      <c r="L132" s="515">
        <v>24.24</v>
      </c>
      <c r="M132" s="509">
        <f t="shared" si="10"/>
        <v>178.23999999999998</v>
      </c>
      <c r="N132" s="507">
        <v>0</v>
      </c>
      <c r="O132" s="510">
        <v>0</v>
      </c>
      <c r="P132" s="507">
        <f t="shared" si="6"/>
        <v>0</v>
      </c>
      <c r="Q132" s="515">
        <v>0</v>
      </c>
      <c r="R132" s="510">
        <f t="shared" si="7"/>
        <v>0</v>
      </c>
      <c r="S132" s="510">
        <f t="shared" si="7"/>
        <v>0</v>
      </c>
      <c r="T132" s="510">
        <v>0</v>
      </c>
      <c r="U132" s="510">
        <v>0</v>
      </c>
      <c r="V132" s="510">
        <f t="shared" si="11"/>
        <v>0</v>
      </c>
      <c r="W132" s="516"/>
      <c r="X132" s="507">
        <v>0</v>
      </c>
      <c r="Y132" s="507">
        <v>0</v>
      </c>
      <c r="Z132" s="507">
        <v>0</v>
      </c>
      <c r="AA132" s="517"/>
      <c r="AB132" s="507">
        <f t="shared" si="9"/>
        <v>310.45</v>
      </c>
    </row>
    <row r="133" spans="1:28" ht="15">
      <c r="A133" s="353" t="s">
        <v>646</v>
      </c>
      <c r="B133" s="506" t="s">
        <v>514</v>
      </c>
      <c r="C133" s="477">
        <v>2498966480</v>
      </c>
      <c r="D133" s="484" t="s">
        <v>869</v>
      </c>
      <c r="E133" s="467" t="s">
        <v>726</v>
      </c>
      <c r="F133" s="463" t="s">
        <v>771</v>
      </c>
      <c r="G133" s="464" t="s">
        <v>711</v>
      </c>
      <c r="H133" s="507">
        <v>0</v>
      </c>
      <c r="I133" s="596">
        <v>132.21</v>
      </c>
      <c r="J133" s="507">
        <v>0</v>
      </c>
      <c r="K133" s="469">
        <v>202.48</v>
      </c>
      <c r="L133" s="515">
        <v>24.24</v>
      </c>
      <c r="M133" s="509">
        <f t="shared" si="10"/>
        <v>178.23999999999998</v>
      </c>
      <c r="N133" s="507">
        <v>0</v>
      </c>
      <c r="O133" s="510">
        <v>0</v>
      </c>
      <c r="P133" s="507">
        <f t="shared" si="6"/>
        <v>0</v>
      </c>
      <c r="Q133" s="515">
        <v>172.22</v>
      </c>
      <c r="R133" s="469">
        <v>72.72</v>
      </c>
      <c r="S133" s="510">
        <f t="shared" si="7"/>
        <v>99.5</v>
      </c>
      <c r="T133" s="510">
        <v>0</v>
      </c>
      <c r="U133" s="510">
        <v>0</v>
      </c>
      <c r="V133" s="510">
        <f t="shared" si="11"/>
        <v>0</v>
      </c>
      <c r="W133" s="516"/>
      <c r="X133" s="507">
        <v>0</v>
      </c>
      <c r="Y133" s="507">
        <v>0</v>
      </c>
      <c r="Z133" s="507">
        <v>0</v>
      </c>
      <c r="AA133" s="517"/>
      <c r="AB133" s="507">
        <f t="shared" si="9"/>
        <v>409.95000000000005</v>
      </c>
    </row>
    <row r="134" spans="1:28" ht="15">
      <c r="A134" s="353" t="s">
        <v>646</v>
      </c>
      <c r="B134" s="506" t="s">
        <v>514</v>
      </c>
      <c r="C134" s="477">
        <v>5170780400</v>
      </c>
      <c r="D134" s="484" t="s">
        <v>870</v>
      </c>
      <c r="E134" s="467" t="s">
        <v>720</v>
      </c>
      <c r="F134" s="463" t="s">
        <v>710</v>
      </c>
      <c r="G134" s="464" t="s">
        <v>711</v>
      </c>
      <c r="H134" s="507">
        <v>0</v>
      </c>
      <c r="I134" s="596">
        <v>301.26</v>
      </c>
      <c r="J134" s="507">
        <v>0</v>
      </c>
      <c r="K134" s="469">
        <v>202.48</v>
      </c>
      <c r="L134" s="515">
        <v>17.010000000000002</v>
      </c>
      <c r="M134" s="509">
        <f t="shared" si="10"/>
        <v>185.47</v>
      </c>
      <c r="N134" s="507">
        <v>0</v>
      </c>
      <c r="O134" s="510">
        <v>0</v>
      </c>
      <c r="P134" s="507">
        <f t="shared" ref="P134:P151" si="12">N134-O134</f>
        <v>0</v>
      </c>
      <c r="Q134" s="515">
        <v>0</v>
      </c>
      <c r="R134" s="469">
        <v>0</v>
      </c>
      <c r="S134" s="510">
        <f t="shared" ref="R134:S151" si="13">Q134-R134</f>
        <v>0</v>
      </c>
      <c r="T134" s="510">
        <v>148.24</v>
      </c>
      <c r="U134" s="510">
        <v>0</v>
      </c>
      <c r="V134" s="510">
        <f t="shared" si="11"/>
        <v>148.24</v>
      </c>
      <c r="W134" s="516" t="s">
        <v>895</v>
      </c>
      <c r="X134" s="507">
        <v>0</v>
      </c>
      <c r="Y134" s="507">
        <v>0</v>
      </c>
      <c r="Z134" s="507">
        <v>0</v>
      </c>
      <c r="AA134" s="517"/>
      <c r="AB134" s="507">
        <f t="shared" ref="AB134:AB151" si="14">SUM(Z134,V134,S134,P134,M134,J134,I134)</f>
        <v>634.97</v>
      </c>
    </row>
    <row r="135" spans="1:28" ht="15">
      <c r="A135" s="353" t="s">
        <v>646</v>
      </c>
      <c r="B135" s="506" t="s">
        <v>514</v>
      </c>
      <c r="C135" s="477">
        <v>50934384487</v>
      </c>
      <c r="D135" s="484" t="s">
        <v>871</v>
      </c>
      <c r="E135" s="467" t="s">
        <v>720</v>
      </c>
      <c r="F135" s="468" t="s">
        <v>721</v>
      </c>
      <c r="G135" s="464" t="s">
        <v>711</v>
      </c>
      <c r="H135" s="507">
        <v>0</v>
      </c>
      <c r="I135" s="596">
        <v>205.07</v>
      </c>
      <c r="J135" s="507">
        <v>0</v>
      </c>
      <c r="K135" s="469">
        <v>202.48</v>
      </c>
      <c r="L135" s="515">
        <v>3.3</v>
      </c>
      <c r="M135" s="509">
        <f t="shared" si="10"/>
        <v>199.17999999999998</v>
      </c>
      <c r="N135" s="507">
        <v>0</v>
      </c>
      <c r="O135" s="510">
        <v>0</v>
      </c>
      <c r="P135" s="507">
        <f t="shared" si="12"/>
        <v>0</v>
      </c>
      <c r="Q135" s="515">
        <v>0</v>
      </c>
      <c r="R135" s="469">
        <v>0</v>
      </c>
      <c r="S135" s="510">
        <f t="shared" si="13"/>
        <v>0</v>
      </c>
      <c r="T135" s="510">
        <v>0</v>
      </c>
      <c r="U135" s="510">
        <v>0</v>
      </c>
      <c r="V135" s="510">
        <f t="shared" si="11"/>
        <v>0</v>
      </c>
      <c r="W135" s="516"/>
      <c r="X135" s="507">
        <v>0</v>
      </c>
      <c r="Y135" s="507">
        <v>0</v>
      </c>
      <c r="Z135" s="507">
        <v>0</v>
      </c>
      <c r="AA135" s="517"/>
      <c r="AB135" s="507">
        <f t="shared" si="14"/>
        <v>404.25</v>
      </c>
    </row>
    <row r="136" spans="1:28" ht="15">
      <c r="A136" s="353" t="s">
        <v>646</v>
      </c>
      <c r="B136" s="589" t="s">
        <v>514</v>
      </c>
      <c r="C136" s="477">
        <v>6789214402</v>
      </c>
      <c r="D136" s="484" t="s">
        <v>872</v>
      </c>
      <c r="E136" s="467" t="s">
        <v>712</v>
      </c>
      <c r="F136" s="468" t="s">
        <v>716</v>
      </c>
      <c r="G136" s="464" t="s">
        <v>711</v>
      </c>
      <c r="H136" s="507">
        <v>0</v>
      </c>
      <c r="I136" s="596">
        <v>1248.96</v>
      </c>
      <c r="J136" s="507">
        <v>0</v>
      </c>
      <c r="K136" s="469">
        <v>202.48</v>
      </c>
      <c r="L136" s="515">
        <v>8</v>
      </c>
      <c r="M136" s="509">
        <f t="shared" si="10"/>
        <v>194.48</v>
      </c>
      <c r="N136" s="507">
        <v>0</v>
      </c>
      <c r="O136" s="510">
        <v>0</v>
      </c>
      <c r="P136" s="507">
        <f t="shared" si="12"/>
        <v>0</v>
      </c>
      <c r="Q136" s="515">
        <v>0</v>
      </c>
      <c r="R136" s="469">
        <v>0</v>
      </c>
      <c r="S136" s="510">
        <f t="shared" si="13"/>
        <v>0</v>
      </c>
      <c r="T136" s="510">
        <v>0</v>
      </c>
      <c r="U136" s="510">
        <v>0</v>
      </c>
      <c r="V136" s="510">
        <f t="shared" si="11"/>
        <v>0</v>
      </c>
      <c r="W136" s="516"/>
      <c r="X136" s="507">
        <v>0</v>
      </c>
      <c r="Y136" s="507">
        <v>0</v>
      </c>
      <c r="Z136" s="507">
        <v>0</v>
      </c>
      <c r="AA136" s="517"/>
      <c r="AB136" s="507">
        <f t="shared" si="14"/>
        <v>1443.44</v>
      </c>
    </row>
    <row r="137" spans="1:28" ht="15">
      <c r="A137" s="353" t="s">
        <v>646</v>
      </c>
      <c r="B137" s="506" t="s">
        <v>514</v>
      </c>
      <c r="C137" s="477">
        <v>6016467464</v>
      </c>
      <c r="D137" s="484" t="s">
        <v>873</v>
      </c>
      <c r="E137" s="467" t="s">
        <v>720</v>
      </c>
      <c r="F137" s="468" t="s">
        <v>710</v>
      </c>
      <c r="G137" s="464" t="s">
        <v>711</v>
      </c>
      <c r="H137" s="507">
        <v>0</v>
      </c>
      <c r="I137" s="596">
        <v>135.9</v>
      </c>
      <c r="J137" s="507">
        <v>0</v>
      </c>
      <c r="K137" s="469">
        <v>202.48</v>
      </c>
      <c r="L137" s="515">
        <v>25.05</v>
      </c>
      <c r="M137" s="509">
        <f t="shared" si="10"/>
        <v>177.42999999999998</v>
      </c>
      <c r="N137" s="507">
        <v>0</v>
      </c>
      <c r="O137" s="510">
        <v>0</v>
      </c>
      <c r="P137" s="507">
        <f t="shared" si="12"/>
        <v>0</v>
      </c>
      <c r="Q137" s="515">
        <v>126.09</v>
      </c>
      <c r="R137" s="469">
        <v>75.150000000000006</v>
      </c>
      <c r="S137" s="510">
        <f t="shared" si="13"/>
        <v>50.94</v>
      </c>
      <c r="T137" s="510">
        <v>0</v>
      </c>
      <c r="U137" s="510">
        <v>0</v>
      </c>
      <c r="V137" s="510">
        <f t="shared" si="11"/>
        <v>0</v>
      </c>
      <c r="W137" s="516"/>
      <c r="X137" s="507">
        <v>0</v>
      </c>
      <c r="Y137" s="507">
        <v>0</v>
      </c>
      <c r="Z137" s="507">
        <v>0</v>
      </c>
      <c r="AA137" s="517"/>
      <c r="AB137" s="507">
        <f t="shared" si="14"/>
        <v>364.27</v>
      </c>
    </row>
    <row r="138" spans="1:28" ht="15">
      <c r="A138" s="353" t="s">
        <v>646</v>
      </c>
      <c r="B138" s="506" t="s">
        <v>514</v>
      </c>
      <c r="C138" s="477">
        <v>8969938419</v>
      </c>
      <c r="D138" s="484" t="s">
        <v>874</v>
      </c>
      <c r="E138" s="467" t="s">
        <v>712</v>
      </c>
      <c r="F138" s="468" t="s">
        <v>763</v>
      </c>
      <c r="G138" s="464" t="s">
        <v>711</v>
      </c>
      <c r="H138" s="507">
        <v>0</v>
      </c>
      <c r="I138" s="596">
        <v>628.23</v>
      </c>
      <c r="J138" s="507">
        <v>0</v>
      </c>
      <c r="K138" s="469">
        <v>202.48</v>
      </c>
      <c r="L138" s="515">
        <v>8</v>
      </c>
      <c r="M138" s="509">
        <f t="shared" si="10"/>
        <v>194.48</v>
      </c>
      <c r="N138" s="507">
        <v>0</v>
      </c>
      <c r="O138" s="510">
        <v>0</v>
      </c>
      <c r="P138" s="507">
        <f t="shared" si="12"/>
        <v>0</v>
      </c>
      <c r="Q138" s="515">
        <v>0</v>
      </c>
      <c r="R138" s="510">
        <f t="shared" si="13"/>
        <v>0</v>
      </c>
      <c r="S138" s="510">
        <f t="shared" si="13"/>
        <v>0</v>
      </c>
      <c r="T138" s="510">
        <v>0</v>
      </c>
      <c r="U138" s="510">
        <v>0</v>
      </c>
      <c r="V138" s="510">
        <f t="shared" si="11"/>
        <v>0</v>
      </c>
      <c r="W138" s="516"/>
      <c r="X138" s="507">
        <v>0</v>
      </c>
      <c r="Y138" s="507">
        <v>0</v>
      </c>
      <c r="Z138" s="507">
        <v>0</v>
      </c>
      <c r="AA138" s="517"/>
      <c r="AB138" s="507">
        <f t="shared" si="14"/>
        <v>822.71</v>
      </c>
    </row>
    <row r="139" spans="1:28" ht="15">
      <c r="A139" s="353" t="s">
        <v>646</v>
      </c>
      <c r="B139" s="506" t="s">
        <v>514</v>
      </c>
      <c r="C139" s="482">
        <v>6525990440</v>
      </c>
      <c r="D139" s="488" t="s">
        <v>875</v>
      </c>
      <c r="E139" s="467" t="s">
        <v>720</v>
      </c>
      <c r="F139" s="463" t="s">
        <v>737</v>
      </c>
      <c r="G139" s="464" t="s">
        <v>711</v>
      </c>
      <c r="H139" s="507">
        <v>0</v>
      </c>
      <c r="I139" s="596">
        <v>149.76</v>
      </c>
      <c r="J139" s="507">
        <v>0</v>
      </c>
      <c r="K139" s="469">
        <v>202.48</v>
      </c>
      <c r="L139" s="515">
        <v>25.05</v>
      </c>
      <c r="M139" s="509">
        <f t="shared" si="10"/>
        <v>177.42999999999998</v>
      </c>
      <c r="N139" s="507">
        <v>0</v>
      </c>
      <c r="O139" s="510">
        <v>0</v>
      </c>
      <c r="P139" s="507">
        <f t="shared" si="12"/>
        <v>0</v>
      </c>
      <c r="Q139" s="515">
        <v>0</v>
      </c>
      <c r="R139" s="510">
        <f t="shared" si="13"/>
        <v>0</v>
      </c>
      <c r="S139" s="510">
        <f t="shared" si="13"/>
        <v>0</v>
      </c>
      <c r="T139" s="510">
        <v>0</v>
      </c>
      <c r="U139" s="510">
        <v>0</v>
      </c>
      <c r="V139" s="510">
        <f t="shared" si="11"/>
        <v>0</v>
      </c>
      <c r="W139" s="516"/>
      <c r="X139" s="507">
        <v>0</v>
      </c>
      <c r="Y139" s="507">
        <v>0</v>
      </c>
      <c r="Z139" s="507">
        <v>0</v>
      </c>
      <c r="AA139" s="517"/>
      <c r="AB139" s="507">
        <f t="shared" si="14"/>
        <v>327.18999999999994</v>
      </c>
    </row>
    <row r="140" spans="1:28" ht="15">
      <c r="A140" s="353" t="s">
        <v>646</v>
      </c>
      <c r="B140" s="506" t="s">
        <v>514</v>
      </c>
      <c r="C140" s="477">
        <v>10593808460</v>
      </c>
      <c r="D140" s="484" t="s">
        <v>876</v>
      </c>
      <c r="E140" s="467" t="s">
        <v>720</v>
      </c>
      <c r="F140" s="463" t="s">
        <v>781</v>
      </c>
      <c r="G140" s="464" t="s">
        <v>711</v>
      </c>
      <c r="H140" s="507">
        <v>0</v>
      </c>
      <c r="I140" s="596">
        <v>466.96</v>
      </c>
      <c r="J140" s="507">
        <v>0</v>
      </c>
      <c r="K140" s="469">
        <v>202.48</v>
      </c>
      <c r="L140" s="515">
        <v>17.010000000000002</v>
      </c>
      <c r="M140" s="509">
        <f t="shared" si="10"/>
        <v>185.47</v>
      </c>
      <c r="N140" s="507">
        <v>0</v>
      </c>
      <c r="O140" s="510">
        <v>0</v>
      </c>
      <c r="P140" s="507">
        <f t="shared" si="12"/>
        <v>0</v>
      </c>
      <c r="Q140" s="515">
        <v>0</v>
      </c>
      <c r="R140" s="510">
        <f t="shared" si="13"/>
        <v>0</v>
      </c>
      <c r="S140" s="510">
        <f t="shared" si="13"/>
        <v>0</v>
      </c>
      <c r="T140" s="510">
        <v>0</v>
      </c>
      <c r="U140" s="510">
        <v>0</v>
      </c>
      <c r="V140" s="510">
        <f t="shared" si="11"/>
        <v>0</v>
      </c>
      <c r="W140" s="516"/>
      <c r="X140" s="507">
        <v>0</v>
      </c>
      <c r="Y140" s="507">
        <v>0</v>
      </c>
      <c r="Z140" s="507">
        <v>0</v>
      </c>
      <c r="AA140" s="517"/>
      <c r="AB140" s="507">
        <f t="shared" si="14"/>
        <v>652.42999999999995</v>
      </c>
    </row>
    <row r="141" spans="1:28" ht="15">
      <c r="A141" s="353" t="s">
        <v>646</v>
      </c>
      <c r="B141" s="506" t="s">
        <v>514</v>
      </c>
      <c r="C141" s="482">
        <v>9794893420</v>
      </c>
      <c r="D141" s="488" t="s">
        <v>877</v>
      </c>
      <c r="E141" s="467" t="s">
        <v>720</v>
      </c>
      <c r="F141" s="463" t="s">
        <v>721</v>
      </c>
      <c r="G141" s="464" t="s">
        <v>711</v>
      </c>
      <c r="H141" s="507">
        <v>0</v>
      </c>
      <c r="I141" s="596">
        <v>224.7</v>
      </c>
      <c r="J141" s="507">
        <v>0</v>
      </c>
      <c r="K141" s="469">
        <v>202.48</v>
      </c>
      <c r="L141" s="515">
        <v>3.3</v>
      </c>
      <c r="M141" s="509">
        <f t="shared" si="10"/>
        <v>199.17999999999998</v>
      </c>
      <c r="N141" s="507">
        <v>0</v>
      </c>
      <c r="O141" s="510">
        <v>0</v>
      </c>
      <c r="P141" s="507">
        <f t="shared" si="12"/>
        <v>0</v>
      </c>
      <c r="Q141" s="515">
        <v>0</v>
      </c>
      <c r="R141" s="510">
        <f t="shared" si="13"/>
        <v>0</v>
      </c>
      <c r="S141" s="510">
        <f t="shared" si="13"/>
        <v>0</v>
      </c>
      <c r="T141" s="510">
        <v>0</v>
      </c>
      <c r="U141" s="510">
        <v>0</v>
      </c>
      <c r="V141" s="510">
        <f t="shared" si="11"/>
        <v>0</v>
      </c>
      <c r="W141" s="516"/>
      <c r="X141" s="507">
        <v>0</v>
      </c>
      <c r="Y141" s="507">
        <v>0</v>
      </c>
      <c r="Z141" s="507">
        <v>0</v>
      </c>
      <c r="AA141" s="517"/>
      <c r="AB141" s="507">
        <f t="shared" si="14"/>
        <v>423.88</v>
      </c>
    </row>
    <row r="142" spans="1:28" ht="15">
      <c r="A142" s="353" t="s">
        <v>646</v>
      </c>
      <c r="B142" s="506" t="s">
        <v>514</v>
      </c>
      <c r="C142" s="482">
        <v>70776361430</v>
      </c>
      <c r="D142" s="488" t="s">
        <v>878</v>
      </c>
      <c r="E142" s="467" t="s">
        <v>726</v>
      </c>
      <c r="F142" s="463" t="s">
        <v>779</v>
      </c>
      <c r="G142" s="464" t="s">
        <v>711</v>
      </c>
      <c r="H142" s="507">
        <v>0</v>
      </c>
      <c r="I142" s="596">
        <v>132.21</v>
      </c>
      <c r="J142" s="507">
        <v>0</v>
      </c>
      <c r="K142" s="469">
        <v>202.48</v>
      </c>
      <c r="L142" s="515">
        <v>6.06</v>
      </c>
      <c r="M142" s="509">
        <f t="shared" si="10"/>
        <v>196.42</v>
      </c>
      <c r="N142" s="507">
        <v>0</v>
      </c>
      <c r="O142" s="510">
        <v>0</v>
      </c>
      <c r="P142" s="507">
        <f t="shared" si="12"/>
        <v>0</v>
      </c>
      <c r="Q142" s="515">
        <v>172.22</v>
      </c>
      <c r="R142" s="469">
        <v>72.72</v>
      </c>
      <c r="S142" s="510">
        <f t="shared" si="13"/>
        <v>99.5</v>
      </c>
      <c r="T142" s="510">
        <v>0</v>
      </c>
      <c r="U142" s="510">
        <v>0</v>
      </c>
      <c r="V142" s="510">
        <f t="shared" si="11"/>
        <v>0</v>
      </c>
      <c r="W142" s="516"/>
      <c r="X142" s="507">
        <v>0</v>
      </c>
      <c r="Y142" s="507">
        <v>0</v>
      </c>
      <c r="Z142" s="507">
        <v>0</v>
      </c>
      <c r="AA142" s="517"/>
      <c r="AB142" s="507">
        <f t="shared" si="14"/>
        <v>428.13</v>
      </c>
    </row>
    <row r="143" spans="1:28" ht="15">
      <c r="A143" s="353" t="s">
        <v>646</v>
      </c>
      <c r="B143" s="506" t="s">
        <v>514</v>
      </c>
      <c r="C143" s="482">
        <v>6440151444</v>
      </c>
      <c r="D143" s="488" t="s">
        <v>879</v>
      </c>
      <c r="E143" s="467" t="s">
        <v>726</v>
      </c>
      <c r="F143" s="463" t="s">
        <v>766</v>
      </c>
      <c r="G143" s="464" t="s">
        <v>711</v>
      </c>
      <c r="H143" s="507">
        <v>0</v>
      </c>
      <c r="I143" s="596">
        <v>132.21</v>
      </c>
      <c r="J143" s="507">
        <v>0</v>
      </c>
      <c r="K143" s="469">
        <v>202.48</v>
      </c>
      <c r="L143" s="518">
        <v>24.24</v>
      </c>
      <c r="M143" s="509">
        <f t="shared" si="10"/>
        <v>178.23999999999998</v>
      </c>
      <c r="N143" s="507">
        <v>0</v>
      </c>
      <c r="O143" s="510">
        <v>0</v>
      </c>
      <c r="P143" s="507">
        <f t="shared" si="12"/>
        <v>0</v>
      </c>
      <c r="Q143" s="515">
        <v>172.22</v>
      </c>
      <c r="R143" s="469">
        <v>72.72</v>
      </c>
      <c r="S143" s="510">
        <f t="shared" si="13"/>
        <v>99.5</v>
      </c>
      <c r="T143" s="510">
        <v>0</v>
      </c>
      <c r="U143" s="510">
        <v>0</v>
      </c>
      <c r="V143" s="510">
        <f t="shared" si="11"/>
        <v>0</v>
      </c>
      <c r="W143" s="519"/>
      <c r="X143" s="507">
        <v>0</v>
      </c>
      <c r="Y143" s="507">
        <v>0</v>
      </c>
      <c r="Z143" s="507">
        <v>0</v>
      </c>
      <c r="AA143" s="520"/>
      <c r="AB143" s="507">
        <f t="shared" si="14"/>
        <v>409.95000000000005</v>
      </c>
    </row>
    <row r="144" spans="1:28" ht="15">
      <c r="A144" s="353" t="s">
        <v>646</v>
      </c>
      <c r="B144" s="506" t="s">
        <v>514</v>
      </c>
      <c r="C144" s="477">
        <v>6440151444</v>
      </c>
      <c r="D144" s="484" t="s">
        <v>880</v>
      </c>
      <c r="E144" s="467" t="s">
        <v>726</v>
      </c>
      <c r="F144" s="468" t="s">
        <v>766</v>
      </c>
      <c r="G144" s="464" t="s">
        <v>711</v>
      </c>
      <c r="H144" s="507">
        <v>0</v>
      </c>
      <c r="I144" s="596">
        <v>116.35</v>
      </c>
      <c r="J144" s="507">
        <v>0</v>
      </c>
      <c r="K144" s="469">
        <v>202.48</v>
      </c>
      <c r="L144" s="515">
        <v>24.24</v>
      </c>
      <c r="M144" s="509">
        <f t="shared" si="10"/>
        <v>178.23999999999998</v>
      </c>
      <c r="N144" s="507">
        <v>0</v>
      </c>
      <c r="O144" s="510">
        <v>0</v>
      </c>
      <c r="P144" s="507">
        <f t="shared" si="12"/>
        <v>0</v>
      </c>
      <c r="Q144" s="515">
        <v>298.32</v>
      </c>
      <c r="R144" s="469">
        <v>72.72</v>
      </c>
      <c r="S144" s="510">
        <f t="shared" si="13"/>
        <v>225.6</v>
      </c>
      <c r="T144" s="510">
        <v>0</v>
      </c>
      <c r="U144" s="510">
        <v>0</v>
      </c>
      <c r="V144" s="510">
        <f t="shared" si="11"/>
        <v>0</v>
      </c>
      <c r="W144" s="516"/>
      <c r="X144" s="507">
        <v>0</v>
      </c>
      <c r="Y144" s="507">
        <v>0</v>
      </c>
      <c r="Z144" s="507">
        <v>0</v>
      </c>
      <c r="AA144" s="517"/>
      <c r="AB144" s="507">
        <f t="shared" si="14"/>
        <v>520.18999999999994</v>
      </c>
    </row>
    <row r="145" spans="1:28" ht="15">
      <c r="A145" s="353" t="s">
        <v>646</v>
      </c>
      <c r="B145" s="506" t="s">
        <v>514</v>
      </c>
      <c r="C145" s="477">
        <v>4454849420</v>
      </c>
      <c r="D145" s="484" t="s">
        <v>881</v>
      </c>
      <c r="E145" s="467" t="s">
        <v>726</v>
      </c>
      <c r="F145" s="468" t="s">
        <v>882</v>
      </c>
      <c r="G145" s="464" t="s">
        <v>711</v>
      </c>
      <c r="H145" s="507">
        <v>0</v>
      </c>
      <c r="I145" s="596">
        <v>116.35</v>
      </c>
      <c r="J145" s="507">
        <v>0</v>
      </c>
      <c r="K145" s="469">
        <v>202.48</v>
      </c>
      <c r="L145" s="515">
        <v>24.24</v>
      </c>
      <c r="M145" s="509">
        <f t="shared" si="10"/>
        <v>178.23999999999998</v>
      </c>
      <c r="N145" s="507">
        <v>0</v>
      </c>
      <c r="O145" s="510">
        <v>0</v>
      </c>
      <c r="P145" s="507">
        <f t="shared" si="12"/>
        <v>0</v>
      </c>
      <c r="Q145" s="515">
        <v>397.76</v>
      </c>
      <c r="R145" s="469">
        <v>72.72</v>
      </c>
      <c r="S145" s="510">
        <f t="shared" si="13"/>
        <v>325.03999999999996</v>
      </c>
      <c r="T145" s="510">
        <v>0</v>
      </c>
      <c r="U145" s="510">
        <v>0</v>
      </c>
      <c r="V145" s="510">
        <f t="shared" si="11"/>
        <v>0</v>
      </c>
      <c r="W145" s="516"/>
      <c r="X145" s="507">
        <v>0</v>
      </c>
      <c r="Y145" s="507">
        <v>0</v>
      </c>
      <c r="Z145" s="507">
        <v>0</v>
      </c>
      <c r="AA145" s="517"/>
      <c r="AB145" s="507">
        <f t="shared" si="14"/>
        <v>619.63</v>
      </c>
    </row>
    <row r="146" spans="1:28" ht="15">
      <c r="A146" s="353" t="s">
        <v>646</v>
      </c>
      <c r="B146" s="506" t="s">
        <v>514</v>
      </c>
      <c r="C146" s="467" t="s">
        <v>883</v>
      </c>
      <c r="D146" s="494" t="s">
        <v>884</v>
      </c>
      <c r="E146" s="462">
        <v>2</v>
      </c>
      <c r="F146" s="487">
        <v>322205</v>
      </c>
      <c r="G146" s="464" t="s">
        <v>711</v>
      </c>
      <c r="H146" s="507">
        <v>0</v>
      </c>
      <c r="I146" s="596">
        <v>119.59</v>
      </c>
      <c r="J146" s="507">
        <v>0</v>
      </c>
      <c r="K146" s="469">
        <v>202.48</v>
      </c>
      <c r="L146" s="515">
        <v>25.05</v>
      </c>
      <c r="M146" s="509">
        <f t="shared" si="10"/>
        <v>177.42999999999998</v>
      </c>
      <c r="N146" s="507">
        <v>0</v>
      </c>
      <c r="O146" s="510">
        <v>0</v>
      </c>
      <c r="P146" s="507">
        <f t="shared" si="12"/>
        <v>0</v>
      </c>
      <c r="Q146" s="515">
        <v>126.09</v>
      </c>
      <c r="R146" s="469">
        <v>75.150000000000006</v>
      </c>
      <c r="S146" s="510">
        <f t="shared" si="13"/>
        <v>50.94</v>
      </c>
      <c r="T146" s="510">
        <v>0</v>
      </c>
      <c r="U146" s="510">
        <v>0</v>
      </c>
      <c r="V146" s="510">
        <f t="shared" si="11"/>
        <v>0</v>
      </c>
      <c r="W146" s="516"/>
      <c r="X146" s="507">
        <v>0</v>
      </c>
      <c r="Y146" s="507">
        <v>0</v>
      </c>
      <c r="Z146" s="507">
        <v>0</v>
      </c>
      <c r="AA146" s="517"/>
      <c r="AB146" s="507">
        <f t="shared" si="14"/>
        <v>347.96</v>
      </c>
    </row>
    <row r="147" spans="1:28" ht="15">
      <c r="A147" s="353" t="s">
        <v>646</v>
      </c>
      <c r="B147" s="506" t="s">
        <v>514</v>
      </c>
      <c r="C147" s="467" t="s">
        <v>885</v>
      </c>
      <c r="D147" s="494" t="s">
        <v>886</v>
      </c>
      <c r="E147" s="462">
        <v>2</v>
      </c>
      <c r="F147" s="487">
        <v>223505</v>
      </c>
      <c r="G147" s="464" t="s">
        <v>711</v>
      </c>
      <c r="H147" s="507">
        <v>0</v>
      </c>
      <c r="I147" s="596">
        <v>234.38</v>
      </c>
      <c r="J147" s="507">
        <v>0</v>
      </c>
      <c r="K147" s="469">
        <v>202.48</v>
      </c>
      <c r="L147" s="515">
        <v>3.3</v>
      </c>
      <c r="M147" s="509">
        <f t="shared" si="10"/>
        <v>199.17999999999998</v>
      </c>
      <c r="N147" s="507">
        <v>0</v>
      </c>
      <c r="O147" s="510">
        <v>0</v>
      </c>
      <c r="P147" s="507">
        <f t="shared" si="12"/>
        <v>0</v>
      </c>
      <c r="Q147" s="515">
        <v>0</v>
      </c>
      <c r="R147" s="469">
        <v>0</v>
      </c>
      <c r="S147" s="510">
        <f t="shared" si="13"/>
        <v>0</v>
      </c>
      <c r="T147" s="510">
        <v>0</v>
      </c>
      <c r="U147" s="510">
        <v>0</v>
      </c>
      <c r="V147" s="510">
        <f t="shared" si="11"/>
        <v>0</v>
      </c>
      <c r="W147" s="516"/>
      <c r="X147" s="507">
        <v>0</v>
      </c>
      <c r="Y147" s="507">
        <v>0</v>
      </c>
      <c r="Z147" s="507">
        <v>0</v>
      </c>
      <c r="AA147" s="517"/>
      <c r="AB147" s="507">
        <f t="shared" si="14"/>
        <v>433.55999999999995</v>
      </c>
    </row>
    <row r="148" spans="1:28" ht="15">
      <c r="A148" s="353" t="s">
        <v>646</v>
      </c>
      <c r="B148" s="506" t="s">
        <v>514</v>
      </c>
      <c r="C148" s="467" t="s">
        <v>887</v>
      </c>
      <c r="D148" s="494" t="s">
        <v>888</v>
      </c>
      <c r="E148" s="462">
        <v>2</v>
      </c>
      <c r="F148" s="487">
        <v>322205</v>
      </c>
      <c r="G148" s="464" t="s">
        <v>711</v>
      </c>
      <c r="H148" s="507">
        <v>0</v>
      </c>
      <c r="I148" s="596">
        <v>119.59</v>
      </c>
      <c r="J148" s="507">
        <v>0</v>
      </c>
      <c r="K148" s="469">
        <v>202.48</v>
      </c>
      <c r="L148" s="515">
        <v>25.05</v>
      </c>
      <c r="M148" s="509">
        <f t="shared" si="10"/>
        <v>177.42999999999998</v>
      </c>
      <c r="N148" s="507">
        <v>0</v>
      </c>
      <c r="O148" s="510">
        <v>0</v>
      </c>
      <c r="P148" s="507">
        <f t="shared" si="12"/>
        <v>0</v>
      </c>
      <c r="Q148" s="515">
        <v>172.22</v>
      </c>
      <c r="R148" s="469">
        <v>75.150000000000006</v>
      </c>
      <c r="S148" s="510">
        <f t="shared" si="13"/>
        <v>97.07</v>
      </c>
      <c r="T148" s="510">
        <v>0</v>
      </c>
      <c r="U148" s="510">
        <v>0</v>
      </c>
      <c r="V148" s="510">
        <f t="shared" si="11"/>
        <v>0</v>
      </c>
      <c r="W148" s="516"/>
      <c r="X148" s="507">
        <v>0</v>
      </c>
      <c r="Y148" s="507">
        <v>0</v>
      </c>
      <c r="Z148" s="507">
        <v>0</v>
      </c>
      <c r="AA148" s="517"/>
      <c r="AB148" s="507">
        <f t="shared" si="14"/>
        <v>394.09000000000003</v>
      </c>
    </row>
    <row r="149" spans="1:28" ht="15">
      <c r="A149" s="353" t="s">
        <v>646</v>
      </c>
      <c r="B149" s="506" t="s">
        <v>514</v>
      </c>
      <c r="C149" s="467" t="s">
        <v>889</v>
      </c>
      <c r="D149" s="494" t="s">
        <v>890</v>
      </c>
      <c r="E149" s="462">
        <v>2</v>
      </c>
      <c r="F149" s="495">
        <v>322205</v>
      </c>
      <c r="G149" s="464" t="s">
        <v>711</v>
      </c>
      <c r="H149" s="507">
        <v>0</v>
      </c>
      <c r="I149" s="596">
        <v>119.59</v>
      </c>
      <c r="J149" s="507">
        <v>0</v>
      </c>
      <c r="K149" s="469">
        <v>202.48</v>
      </c>
      <c r="L149" s="515">
        <v>25.05</v>
      </c>
      <c r="M149" s="509">
        <f t="shared" si="10"/>
        <v>177.42999999999998</v>
      </c>
      <c r="N149" s="507">
        <v>0</v>
      </c>
      <c r="O149" s="510">
        <v>0</v>
      </c>
      <c r="P149" s="507">
        <f t="shared" si="12"/>
        <v>0</v>
      </c>
      <c r="Q149" s="515">
        <v>0</v>
      </c>
      <c r="R149" s="469">
        <v>0</v>
      </c>
      <c r="S149" s="510">
        <f t="shared" si="13"/>
        <v>0</v>
      </c>
      <c r="T149" s="510">
        <v>0</v>
      </c>
      <c r="U149" s="510">
        <v>0</v>
      </c>
      <c r="V149" s="510">
        <f t="shared" si="11"/>
        <v>0</v>
      </c>
      <c r="W149" s="516"/>
      <c r="X149" s="507">
        <v>0</v>
      </c>
      <c r="Y149" s="507">
        <v>0</v>
      </c>
      <c r="Z149" s="507">
        <v>0</v>
      </c>
      <c r="AA149" s="517"/>
      <c r="AB149" s="507">
        <f t="shared" si="14"/>
        <v>297.02</v>
      </c>
    </row>
    <row r="150" spans="1:28" ht="15">
      <c r="A150" s="353" t="s">
        <v>646</v>
      </c>
      <c r="B150" s="506" t="s">
        <v>514</v>
      </c>
      <c r="C150" s="467" t="s">
        <v>891</v>
      </c>
      <c r="D150" s="494" t="s">
        <v>892</v>
      </c>
      <c r="E150" s="462">
        <v>2</v>
      </c>
      <c r="F150" s="495">
        <v>223405</v>
      </c>
      <c r="G150" s="464" t="s">
        <v>711</v>
      </c>
      <c r="H150" s="507">
        <v>0</v>
      </c>
      <c r="I150" s="596">
        <v>437.07</v>
      </c>
      <c r="J150" s="507">
        <v>0</v>
      </c>
      <c r="K150" s="469">
        <v>202.48</v>
      </c>
      <c r="L150" s="515">
        <v>5.0999999999999996</v>
      </c>
      <c r="M150" s="509">
        <f t="shared" si="10"/>
        <v>197.38</v>
      </c>
      <c r="N150" s="507">
        <v>0</v>
      </c>
      <c r="O150" s="510">
        <v>0</v>
      </c>
      <c r="P150" s="507">
        <f t="shared" si="12"/>
        <v>0</v>
      </c>
      <c r="Q150" s="515">
        <v>0</v>
      </c>
      <c r="R150" s="469">
        <v>0</v>
      </c>
      <c r="S150" s="510">
        <f t="shared" si="13"/>
        <v>0</v>
      </c>
      <c r="T150" s="510">
        <v>0</v>
      </c>
      <c r="U150" s="510">
        <v>0</v>
      </c>
      <c r="V150" s="510">
        <f t="shared" si="11"/>
        <v>0</v>
      </c>
      <c r="W150" s="516"/>
      <c r="X150" s="507">
        <v>0</v>
      </c>
      <c r="Y150" s="507">
        <v>0</v>
      </c>
      <c r="Z150" s="507">
        <v>0</v>
      </c>
      <c r="AA150" s="517"/>
      <c r="AB150" s="507">
        <f t="shared" si="14"/>
        <v>634.45000000000005</v>
      </c>
    </row>
    <row r="151" spans="1:28" ht="15">
      <c r="A151" s="353" t="s">
        <v>646</v>
      </c>
      <c r="B151" s="506" t="s">
        <v>514</v>
      </c>
      <c r="C151" s="467" t="s">
        <v>893</v>
      </c>
      <c r="D151" s="494" t="s">
        <v>894</v>
      </c>
      <c r="E151" s="462">
        <v>2</v>
      </c>
      <c r="F151" s="487">
        <v>322205</v>
      </c>
      <c r="G151" s="464" t="s">
        <v>711</v>
      </c>
      <c r="H151" s="507">
        <v>0</v>
      </c>
      <c r="I151" s="596">
        <v>119.59</v>
      </c>
      <c r="J151" s="507">
        <v>0</v>
      </c>
      <c r="K151" s="469">
        <v>202.48</v>
      </c>
      <c r="L151" s="515">
        <v>25.05</v>
      </c>
      <c r="M151" s="509">
        <f t="shared" si="10"/>
        <v>177.42999999999998</v>
      </c>
      <c r="N151" s="507">
        <v>0</v>
      </c>
      <c r="O151" s="510">
        <v>0</v>
      </c>
      <c r="P151" s="507">
        <f t="shared" si="12"/>
        <v>0</v>
      </c>
      <c r="Q151" s="515">
        <v>344.45</v>
      </c>
      <c r="R151" s="469">
        <v>75.150000000000006</v>
      </c>
      <c r="S151" s="510">
        <f t="shared" si="13"/>
        <v>269.29999999999995</v>
      </c>
      <c r="T151" s="510">
        <v>0</v>
      </c>
      <c r="U151" s="510">
        <v>0</v>
      </c>
      <c r="V151" s="510">
        <f t="shared" si="11"/>
        <v>0</v>
      </c>
      <c r="W151" s="516"/>
      <c r="X151" s="507">
        <v>0</v>
      </c>
      <c r="Y151" s="507">
        <v>0</v>
      </c>
      <c r="Z151" s="507">
        <v>0</v>
      </c>
      <c r="AA151" s="517"/>
      <c r="AB151" s="507">
        <f t="shared" si="14"/>
        <v>566.31999999999994</v>
      </c>
    </row>
    <row r="152" spans="1:28">
      <c r="K152" s="438"/>
    </row>
    <row r="153" spans="1:28">
      <c r="I153" s="521"/>
      <c r="J153" s="522"/>
      <c r="K153" s="438"/>
      <c r="Q153" s="597"/>
      <c r="R153" s="524"/>
    </row>
    <row r="154" spans="1:28">
      <c r="O154" s="521"/>
      <c r="Q154" s="523"/>
      <c r="R154" s="524"/>
    </row>
    <row r="155" spans="1:28">
      <c r="O155" s="521"/>
      <c r="Q155" s="525"/>
    </row>
    <row r="156" spans="1:28">
      <c r="L156" s="598"/>
      <c r="O156" s="521"/>
      <c r="Q156" s="525"/>
      <c r="R156" s="524"/>
    </row>
    <row r="157" spans="1:28">
      <c r="L157" s="598"/>
      <c r="O157" s="521"/>
      <c r="Q157" s="525"/>
    </row>
    <row r="158" spans="1:28">
      <c r="L158" s="598"/>
      <c r="Q158" s="525"/>
    </row>
    <row r="159" spans="1:28">
      <c r="L159" s="598"/>
      <c r="Q159" s="521"/>
    </row>
    <row r="160" spans="1:28">
      <c r="L160" s="598"/>
      <c r="Q160" s="526"/>
    </row>
    <row r="161" spans="1:28">
      <c r="L161" s="598"/>
    </row>
    <row r="162" spans="1:28">
      <c r="Q162" s="526"/>
    </row>
    <row r="163" spans="1:28" ht="15">
      <c r="A163" s="337"/>
      <c r="B163" s="337"/>
      <c r="C163" s="337"/>
      <c r="D163" s="337"/>
      <c r="E163" s="337"/>
      <c r="F163" s="337"/>
      <c r="G163" s="337"/>
      <c r="H163" s="337"/>
      <c r="I163" s="439"/>
      <c r="J163" s="337"/>
      <c r="K163" s="337"/>
      <c r="L163" s="337"/>
      <c r="M163" s="337"/>
      <c r="N163" s="337"/>
      <c r="O163" s="337"/>
      <c r="P163" s="337"/>
      <c r="Q163" s="527"/>
      <c r="R163" s="337"/>
      <c r="S163" s="337"/>
      <c r="T163" s="337"/>
      <c r="U163" s="337"/>
      <c r="V163" s="337"/>
      <c r="W163" s="337"/>
      <c r="X163" s="337"/>
      <c r="Y163" s="337"/>
      <c r="Z163" s="337"/>
      <c r="AA163" s="337"/>
      <c r="AB163" s="337"/>
    </row>
    <row r="164" spans="1:28" ht="15">
      <c r="A164" s="337"/>
      <c r="B164" s="337"/>
      <c r="C164" s="337"/>
      <c r="D164" s="337"/>
      <c r="E164" s="337"/>
      <c r="F164" s="337"/>
      <c r="G164" s="337"/>
      <c r="H164" s="337"/>
      <c r="I164" s="439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</row>
    <row r="165" spans="1:28" ht="15">
      <c r="A165" s="337"/>
      <c r="B165" s="337"/>
      <c r="C165" s="337"/>
      <c r="D165" s="337"/>
      <c r="E165" s="337"/>
      <c r="F165" s="337"/>
      <c r="G165" s="337"/>
      <c r="H165" s="337"/>
      <c r="I165" s="439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  <c r="AA165" s="337"/>
      <c r="AB165" s="337"/>
    </row>
    <row r="166" spans="1:28" ht="15">
      <c r="A166" s="337"/>
      <c r="B166" s="337"/>
      <c r="C166" s="337"/>
      <c r="D166" s="337"/>
      <c r="E166" s="337"/>
      <c r="F166" s="337"/>
      <c r="G166" s="337"/>
      <c r="H166" s="337"/>
      <c r="I166" s="439"/>
      <c r="J166" s="337"/>
      <c r="K166" s="33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  <c r="W166" s="337"/>
      <c r="X166" s="337"/>
      <c r="Y166" s="337"/>
      <c r="Z166" s="337"/>
      <c r="AA166" s="337"/>
      <c r="AB166" s="337"/>
    </row>
    <row r="167" spans="1:28" ht="15">
      <c r="A167" s="337"/>
      <c r="B167" s="337"/>
      <c r="C167" s="337"/>
      <c r="D167" s="337"/>
      <c r="E167" s="337"/>
      <c r="F167" s="337"/>
      <c r="G167" s="337"/>
      <c r="H167" s="337"/>
      <c r="I167" s="439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  <c r="AA167" s="337"/>
      <c r="AB167" s="337"/>
    </row>
    <row r="168" spans="1:28" ht="15">
      <c r="A168" s="337"/>
      <c r="B168" s="337"/>
      <c r="C168" s="337"/>
      <c r="D168" s="337"/>
      <c r="E168" s="337"/>
      <c r="F168" s="337"/>
      <c r="G168" s="337"/>
      <c r="H168" s="337"/>
      <c r="I168" s="439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  <c r="AA168" s="337"/>
      <c r="AB168" s="337"/>
    </row>
    <row r="169" spans="1:28" ht="15">
      <c r="A169" s="337"/>
      <c r="B169" s="337"/>
      <c r="C169" s="337"/>
      <c r="D169" s="337"/>
      <c r="E169" s="337"/>
      <c r="F169" s="337"/>
      <c r="G169" s="337"/>
      <c r="H169" s="337"/>
      <c r="I169" s="439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  <c r="AA169" s="337"/>
      <c r="AB169" s="337"/>
    </row>
    <row r="170" spans="1:28" ht="15">
      <c r="A170" s="337"/>
      <c r="B170" s="337"/>
      <c r="C170" s="337"/>
      <c r="D170" s="337"/>
      <c r="E170" s="337"/>
      <c r="F170" s="337"/>
      <c r="G170" s="337"/>
      <c r="H170" s="337"/>
      <c r="I170" s="439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  <c r="AA170" s="337"/>
      <c r="AB170" s="337"/>
    </row>
    <row r="171" spans="1:28" ht="15">
      <c r="A171" s="337"/>
      <c r="B171" s="337"/>
      <c r="C171" s="337"/>
      <c r="D171" s="337"/>
      <c r="E171" s="337"/>
      <c r="F171" s="337"/>
      <c r="G171" s="337"/>
      <c r="H171" s="337"/>
      <c r="I171" s="439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</row>
    <row r="172" spans="1:28" ht="15">
      <c r="A172" s="337"/>
      <c r="B172" s="337"/>
      <c r="C172" s="337"/>
      <c r="D172" s="337"/>
      <c r="E172" s="337"/>
      <c r="F172" s="337"/>
      <c r="G172" s="337"/>
      <c r="H172" s="337"/>
      <c r="I172" s="439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</row>
    <row r="173" spans="1:28" ht="15">
      <c r="A173" s="337"/>
      <c r="B173" s="337"/>
      <c r="C173" s="337"/>
      <c r="D173" s="337"/>
      <c r="E173" s="337"/>
      <c r="F173" s="337"/>
      <c r="G173" s="337"/>
      <c r="H173" s="337"/>
      <c r="I173" s="439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</row>
    <row r="174" spans="1:28" ht="15">
      <c r="A174" s="337"/>
      <c r="B174" s="337"/>
      <c r="C174" s="337"/>
      <c r="D174" s="337"/>
      <c r="E174" s="337"/>
      <c r="F174" s="337"/>
      <c r="G174" s="337"/>
      <c r="H174" s="337"/>
      <c r="I174" s="439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</row>
    <row r="175" spans="1:28" ht="15">
      <c r="A175" s="337"/>
      <c r="B175" s="337"/>
      <c r="C175" s="337"/>
      <c r="D175" s="337"/>
      <c r="E175" s="337"/>
      <c r="F175" s="337"/>
      <c r="G175" s="337"/>
      <c r="H175" s="337"/>
      <c r="I175" s="439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</row>
    <row r="176" spans="1:28" ht="15">
      <c r="A176" s="337"/>
      <c r="B176" s="337"/>
      <c r="C176" s="337"/>
      <c r="D176" s="337"/>
      <c r="E176" s="337"/>
      <c r="F176" s="337"/>
      <c r="G176" s="337"/>
      <c r="H176" s="337"/>
      <c r="I176" s="439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</row>
    <row r="177" spans="1:28" ht="15">
      <c r="A177" s="337"/>
      <c r="B177" s="337"/>
      <c r="C177" s="337"/>
      <c r="D177" s="337"/>
      <c r="E177" s="337"/>
      <c r="F177" s="337"/>
      <c r="G177" s="337"/>
      <c r="H177" s="337"/>
      <c r="I177" s="439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  <c r="AA177" s="337"/>
      <c r="AB177" s="337"/>
    </row>
    <row r="178" spans="1:28" ht="15">
      <c r="A178" s="337"/>
      <c r="B178" s="337"/>
      <c r="C178" s="337"/>
      <c r="D178" s="337"/>
      <c r="E178" s="337"/>
      <c r="F178" s="337"/>
      <c r="G178" s="337"/>
      <c r="H178" s="337"/>
      <c r="I178" s="439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  <c r="AA178" s="337"/>
      <c r="AB178" s="337"/>
    </row>
    <row r="179" spans="1:28" ht="15">
      <c r="A179" s="337"/>
      <c r="B179" s="337"/>
      <c r="C179" s="337"/>
      <c r="D179" s="337"/>
      <c r="E179" s="337"/>
      <c r="F179" s="337"/>
      <c r="G179" s="337"/>
      <c r="H179" s="337"/>
      <c r="I179" s="439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</row>
    <row r="180" spans="1:28" ht="15">
      <c r="A180" s="337"/>
      <c r="B180" s="337"/>
      <c r="C180" s="337"/>
      <c r="D180" s="337"/>
      <c r="E180" s="337"/>
      <c r="F180" s="337"/>
      <c r="G180" s="337"/>
      <c r="H180" s="337"/>
      <c r="I180" s="439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  <c r="AA180" s="337"/>
      <c r="AB180" s="337"/>
    </row>
    <row r="181" spans="1:28" ht="15">
      <c r="A181" s="337"/>
      <c r="B181" s="337"/>
      <c r="C181" s="337"/>
      <c r="D181" s="337"/>
      <c r="E181" s="337"/>
      <c r="F181" s="337"/>
      <c r="G181" s="337"/>
      <c r="H181" s="337"/>
      <c r="I181" s="439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</row>
    <row r="182" spans="1:28" ht="15">
      <c r="A182" s="337"/>
      <c r="B182" s="337"/>
      <c r="C182" s="337"/>
      <c r="D182" s="337"/>
      <c r="E182" s="337"/>
      <c r="F182" s="337"/>
      <c r="G182" s="337"/>
      <c r="H182" s="337"/>
      <c r="I182" s="439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</row>
    <row r="183" spans="1:28" ht="15">
      <c r="A183" s="337"/>
      <c r="B183" s="337"/>
      <c r="C183" s="337"/>
      <c r="D183" s="337"/>
      <c r="E183" s="337"/>
      <c r="F183" s="337"/>
      <c r="G183" s="337"/>
      <c r="H183" s="337"/>
      <c r="I183" s="439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7"/>
      <c r="AA183" s="337"/>
      <c r="AB183" s="337"/>
    </row>
    <row r="184" spans="1:28" ht="15">
      <c r="A184" s="337"/>
      <c r="B184" s="337"/>
      <c r="C184" s="337"/>
      <c r="D184" s="337"/>
      <c r="E184" s="337"/>
      <c r="F184" s="337"/>
      <c r="G184" s="337"/>
      <c r="H184" s="337"/>
      <c r="I184" s="439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  <c r="AA184" s="337"/>
      <c r="AB184" s="337"/>
    </row>
    <row r="185" spans="1:28" ht="15">
      <c r="A185" s="337"/>
      <c r="B185" s="337"/>
      <c r="C185" s="337"/>
      <c r="D185" s="337"/>
      <c r="E185" s="337"/>
      <c r="F185" s="337"/>
      <c r="G185" s="337"/>
      <c r="H185" s="337"/>
      <c r="I185" s="439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  <c r="AA185" s="337"/>
      <c r="AB185" s="337"/>
    </row>
    <row r="186" spans="1:28" ht="15">
      <c r="A186" s="337"/>
      <c r="B186" s="337"/>
      <c r="C186" s="337"/>
      <c r="D186" s="337"/>
      <c r="E186" s="337"/>
      <c r="F186" s="337"/>
      <c r="G186" s="337"/>
      <c r="H186" s="337"/>
      <c r="I186" s="439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  <c r="AA186" s="337"/>
      <c r="AB186" s="337"/>
    </row>
    <row r="187" spans="1:28" ht="15">
      <c r="A187" s="337"/>
      <c r="B187" s="337"/>
      <c r="C187" s="337"/>
      <c r="D187" s="337"/>
      <c r="E187" s="337"/>
      <c r="F187" s="337"/>
      <c r="G187" s="337"/>
      <c r="H187" s="337"/>
      <c r="I187" s="439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</row>
    <row r="188" spans="1:28" ht="15">
      <c r="A188" s="337"/>
      <c r="B188" s="337"/>
      <c r="C188" s="337"/>
      <c r="D188" s="337"/>
      <c r="E188" s="337"/>
      <c r="F188" s="337"/>
      <c r="G188" s="337"/>
      <c r="H188" s="337"/>
      <c r="I188" s="439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  <c r="AA188" s="337"/>
      <c r="AB188" s="337"/>
    </row>
    <row r="189" spans="1:28" ht="15">
      <c r="A189" s="337"/>
      <c r="B189" s="337"/>
      <c r="C189" s="337"/>
      <c r="D189" s="337"/>
      <c r="E189" s="337"/>
      <c r="F189" s="337"/>
      <c r="G189" s="337"/>
      <c r="H189" s="337"/>
      <c r="I189" s="439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/>
    </row>
    <row r="190" spans="1:28" ht="15">
      <c r="A190" s="337"/>
      <c r="B190" s="337"/>
      <c r="C190" s="337"/>
      <c r="D190" s="337"/>
      <c r="E190" s="337"/>
      <c r="F190" s="337"/>
      <c r="G190" s="337"/>
      <c r="H190" s="337"/>
      <c r="I190" s="439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</row>
    <row r="191" spans="1:28" ht="15">
      <c r="A191" s="337"/>
      <c r="B191" s="337"/>
      <c r="C191" s="337"/>
      <c r="D191" s="337"/>
      <c r="E191" s="337"/>
      <c r="F191" s="337"/>
      <c r="G191" s="337"/>
      <c r="H191" s="337"/>
      <c r="I191" s="439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  <c r="AA191" s="337"/>
      <c r="AB191" s="337"/>
    </row>
    <row r="192" spans="1:28" ht="15">
      <c r="A192" s="337"/>
      <c r="B192" s="337"/>
      <c r="C192" s="337"/>
      <c r="D192" s="337"/>
      <c r="E192" s="337"/>
      <c r="F192" s="337"/>
      <c r="G192" s="337"/>
      <c r="H192" s="337"/>
      <c r="I192" s="439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  <c r="AA192" s="337"/>
      <c r="AB192" s="337"/>
    </row>
    <row r="193" spans="1:28" ht="15">
      <c r="A193" s="337"/>
      <c r="B193" s="337"/>
      <c r="C193" s="337"/>
      <c r="D193" s="337"/>
      <c r="E193" s="337"/>
      <c r="F193" s="337"/>
      <c r="G193" s="337"/>
      <c r="H193" s="337"/>
      <c r="I193" s="439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  <c r="AA193" s="337"/>
      <c r="AB193" s="337"/>
    </row>
    <row r="194" spans="1:28" ht="15">
      <c r="A194" s="337"/>
      <c r="B194" s="337"/>
      <c r="C194" s="337"/>
      <c r="D194" s="337"/>
      <c r="E194" s="337"/>
      <c r="F194" s="337"/>
      <c r="G194" s="337"/>
      <c r="H194" s="337"/>
      <c r="I194" s="439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7"/>
      <c r="AA194" s="337"/>
      <c r="AB194" s="337"/>
    </row>
    <row r="195" spans="1:28" ht="15">
      <c r="A195" s="337"/>
      <c r="B195" s="337"/>
      <c r="C195" s="337"/>
      <c r="D195" s="337"/>
      <c r="E195" s="337"/>
      <c r="F195" s="337"/>
      <c r="G195" s="337"/>
      <c r="H195" s="337"/>
      <c r="I195" s="439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  <c r="AA195" s="337"/>
      <c r="AB195" s="337"/>
    </row>
    <row r="196" spans="1:28" ht="15">
      <c r="A196" s="337"/>
      <c r="B196" s="337"/>
      <c r="C196" s="337"/>
      <c r="D196" s="337"/>
      <c r="E196" s="337"/>
      <c r="F196" s="337"/>
      <c r="G196" s="337"/>
      <c r="H196" s="337"/>
      <c r="I196" s="439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  <c r="AA196" s="337"/>
      <c r="AB196" s="337"/>
    </row>
    <row r="197" spans="1:28" ht="15">
      <c r="A197" s="337"/>
      <c r="B197" s="337"/>
      <c r="C197" s="337"/>
      <c r="D197" s="337"/>
      <c r="E197" s="337"/>
      <c r="F197" s="337"/>
      <c r="G197" s="337"/>
      <c r="H197" s="337"/>
      <c r="I197" s="439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</row>
    <row r="198" spans="1:28" ht="15">
      <c r="A198" s="337"/>
      <c r="B198" s="337"/>
      <c r="C198" s="337"/>
      <c r="D198" s="337"/>
      <c r="E198" s="337"/>
      <c r="F198" s="337"/>
      <c r="G198" s="337"/>
      <c r="H198" s="337"/>
      <c r="I198" s="439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</row>
    <row r="199" spans="1:28" ht="15">
      <c r="A199" s="337"/>
      <c r="B199" s="337"/>
      <c r="C199" s="337"/>
      <c r="D199" s="337"/>
      <c r="E199" s="337"/>
      <c r="F199" s="337"/>
      <c r="G199" s="337"/>
      <c r="H199" s="337"/>
      <c r="I199" s="439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</row>
    <row r="200" spans="1:28" ht="15">
      <c r="A200" s="337"/>
      <c r="B200" s="337"/>
      <c r="C200" s="337"/>
      <c r="D200" s="337"/>
      <c r="E200" s="337"/>
      <c r="F200" s="337"/>
      <c r="G200" s="337"/>
      <c r="H200" s="337"/>
      <c r="I200" s="439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</row>
    <row r="201" spans="1:28" ht="15">
      <c r="A201" s="337"/>
      <c r="B201" s="337"/>
      <c r="C201" s="337"/>
      <c r="D201" s="337"/>
      <c r="E201" s="337"/>
      <c r="F201" s="337"/>
      <c r="G201" s="337"/>
      <c r="H201" s="337"/>
      <c r="I201" s="439"/>
      <c r="J201" s="337"/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7"/>
      <c r="AA201" s="337"/>
      <c r="AB201" s="337"/>
    </row>
    <row r="202" spans="1:28" ht="15">
      <c r="A202" s="337"/>
      <c r="B202" s="337"/>
      <c r="C202" s="337"/>
      <c r="D202" s="337"/>
      <c r="E202" s="337"/>
      <c r="F202" s="337"/>
      <c r="G202" s="337"/>
      <c r="H202" s="337"/>
      <c r="I202" s="439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7"/>
      <c r="AA202" s="337"/>
      <c r="AB202" s="337"/>
    </row>
    <row r="203" spans="1:28" ht="15">
      <c r="A203" s="337"/>
      <c r="B203" s="337"/>
      <c r="C203" s="337"/>
      <c r="D203" s="337"/>
      <c r="E203" s="337"/>
      <c r="F203" s="337"/>
      <c r="G203" s="337"/>
      <c r="H203" s="337"/>
      <c r="I203" s="439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</row>
    <row r="204" spans="1:28" ht="15">
      <c r="A204" s="337"/>
      <c r="B204" s="337"/>
      <c r="C204" s="337"/>
      <c r="D204" s="337"/>
      <c r="E204" s="337"/>
      <c r="F204" s="337"/>
      <c r="G204" s="337"/>
      <c r="H204" s="337"/>
      <c r="I204" s="439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</row>
    <row r="205" spans="1:28" ht="15">
      <c r="A205" s="337"/>
      <c r="B205" s="337"/>
      <c r="C205" s="337"/>
      <c r="D205" s="337"/>
      <c r="E205" s="337"/>
      <c r="F205" s="337"/>
      <c r="G205" s="337"/>
      <c r="H205" s="337"/>
      <c r="I205" s="439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  <c r="AA205" s="337"/>
      <c r="AB205" s="337"/>
    </row>
    <row r="206" spans="1:28" ht="15">
      <c r="A206" s="337"/>
      <c r="B206" s="337"/>
      <c r="C206" s="337"/>
      <c r="D206" s="337"/>
      <c r="E206" s="337"/>
      <c r="F206" s="337"/>
      <c r="G206" s="337"/>
      <c r="H206" s="337"/>
      <c r="I206" s="439"/>
      <c r="J206" s="337"/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7"/>
      <c r="Y206" s="337"/>
      <c r="Z206" s="337"/>
      <c r="AA206" s="337"/>
      <c r="AB206" s="337"/>
    </row>
    <row r="207" spans="1:28" ht="15">
      <c r="A207" s="337"/>
      <c r="B207" s="337"/>
      <c r="C207" s="337"/>
      <c r="D207" s="337"/>
      <c r="E207" s="337"/>
      <c r="F207" s="337"/>
      <c r="G207" s="337"/>
      <c r="H207" s="337"/>
      <c r="I207" s="439"/>
      <c r="J207" s="337"/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7"/>
      <c r="W207" s="337"/>
      <c r="X207" s="337"/>
      <c r="Y207" s="337"/>
      <c r="Z207" s="337"/>
      <c r="AA207" s="337"/>
      <c r="AB207" s="337"/>
    </row>
    <row r="208" spans="1:28" ht="15">
      <c r="A208" s="337"/>
      <c r="B208" s="337"/>
      <c r="C208" s="337"/>
      <c r="D208" s="337"/>
      <c r="E208" s="337"/>
      <c r="F208" s="337"/>
      <c r="G208" s="337"/>
      <c r="H208" s="337"/>
      <c r="I208" s="439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  <c r="AA208" s="337"/>
      <c r="AB208" s="337"/>
    </row>
    <row r="209" spans="1:28" ht="15">
      <c r="A209" s="337"/>
      <c r="B209" s="337"/>
      <c r="C209" s="337"/>
      <c r="D209" s="337"/>
      <c r="E209" s="337"/>
      <c r="F209" s="337"/>
      <c r="G209" s="337"/>
      <c r="H209" s="337"/>
      <c r="I209" s="439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  <c r="AA209" s="337"/>
      <c r="AB209" s="337"/>
    </row>
    <row r="210" spans="1:28" ht="15">
      <c r="A210" s="337"/>
      <c r="B210" s="337"/>
      <c r="C210" s="337"/>
      <c r="D210" s="337"/>
      <c r="E210" s="337"/>
      <c r="F210" s="337"/>
      <c r="G210" s="337"/>
      <c r="H210" s="337"/>
      <c r="I210" s="439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</row>
    <row r="211" spans="1:28" ht="15">
      <c r="A211" s="337"/>
      <c r="B211" s="337"/>
      <c r="C211" s="337"/>
      <c r="D211" s="337"/>
      <c r="E211" s="337"/>
      <c r="F211" s="337"/>
      <c r="G211" s="337"/>
      <c r="H211" s="337"/>
      <c r="I211" s="439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</row>
    <row r="212" spans="1:28" ht="15">
      <c r="A212" s="337"/>
      <c r="B212" s="337"/>
      <c r="C212" s="337"/>
      <c r="D212" s="337"/>
      <c r="E212" s="337"/>
      <c r="F212" s="337"/>
      <c r="G212" s="337"/>
      <c r="H212" s="337"/>
      <c r="I212" s="439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</row>
    <row r="213" spans="1:28" ht="15">
      <c r="A213" s="337"/>
      <c r="B213" s="337"/>
      <c r="C213" s="337"/>
      <c r="D213" s="337"/>
      <c r="E213" s="337"/>
      <c r="F213" s="337"/>
      <c r="G213" s="337"/>
      <c r="H213" s="337"/>
      <c r="I213" s="439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</row>
    <row r="214" spans="1:28" ht="15">
      <c r="A214" s="337"/>
      <c r="B214" s="337"/>
      <c r="C214" s="337"/>
      <c r="D214" s="337"/>
      <c r="E214" s="337"/>
      <c r="F214" s="337"/>
      <c r="G214" s="337"/>
      <c r="H214" s="337"/>
      <c r="I214" s="439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</row>
    <row r="215" spans="1:28" ht="15">
      <c r="A215" s="337"/>
      <c r="B215" s="337"/>
      <c r="C215" s="337"/>
      <c r="D215" s="337"/>
      <c r="E215" s="337"/>
      <c r="F215" s="337"/>
      <c r="G215" s="337"/>
      <c r="H215" s="337"/>
      <c r="I215" s="439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</row>
    <row r="216" spans="1:28" ht="15">
      <c r="A216" s="337"/>
      <c r="B216" s="337"/>
      <c r="C216" s="337"/>
      <c r="D216" s="337"/>
      <c r="E216" s="337"/>
      <c r="F216" s="337"/>
      <c r="G216" s="337"/>
      <c r="H216" s="337"/>
      <c r="I216" s="439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</row>
    <row r="217" spans="1:28" ht="15">
      <c r="A217" s="337"/>
      <c r="B217" s="337"/>
      <c r="C217" s="337"/>
      <c r="D217" s="337"/>
      <c r="E217" s="337"/>
      <c r="F217" s="337"/>
      <c r="G217" s="337"/>
      <c r="H217" s="337"/>
      <c r="I217" s="439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</row>
    <row r="218" spans="1:28" ht="15">
      <c r="A218" s="337"/>
      <c r="B218" s="337"/>
      <c r="C218" s="337"/>
      <c r="D218" s="337"/>
      <c r="E218" s="337"/>
      <c r="F218" s="337"/>
      <c r="G218" s="337"/>
      <c r="H218" s="337"/>
      <c r="I218" s="439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</row>
    <row r="219" spans="1:28" ht="15">
      <c r="A219" s="337"/>
      <c r="B219" s="337"/>
      <c r="C219" s="337"/>
      <c r="D219" s="337"/>
      <c r="E219" s="337"/>
      <c r="F219" s="337"/>
      <c r="G219" s="337"/>
      <c r="H219" s="337"/>
      <c r="I219" s="439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</row>
    <row r="220" spans="1:28" ht="15">
      <c r="A220" s="337"/>
      <c r="B220" s="337"/>
      <c r="C220" s="337"/>
      <c r="D220" s="337"/>
      <c r="E220" s="337"/>
      <c r="F220" s="337"/>
      <c r="G220" s="337"/>
      <c r="H220" s="337"/>
      <c r="I220" s="439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</row>
    <row r="221" spans="1:28" ht="15">
      <c r="A221" s="337"/>
      <c r="B221" s="337"/>
      <c r="C221" s="337"/>
      <c r="D221" s="337"/>
      <c r="E221" s="337"/>
      <c r="F221" s="337"/>
      <c r="G221" s="337"/>
      <c r="H221" s="337"/>
      <c r="I221" s="439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</row>
    <row r="222" spans="1:28" ht="15">
      <c r="A222" s="337"/>
      <c r="B222" s="337"/>
      <c r="C222" s="337"/>
      <c r="D222" s="337"/>
      <c r="E222" s="337"/>
      <c r="F222" s="337"/>
      <c r="G222" s="337"/>
      <c r="H222" s="337"/>
      <c r="I222" s="439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</row>
    <row r="223" spans="1:28" ht="15">
      <c r="A223" s="337"/>
      <c r="B223" s="337"/>
      <c r="C223" s="337"/>
      <c r="D223" s="337"/>
      <c r="E223" s="337"/>
      <c r="F223" s="337"/>
      <c r="G223" s="337"/>
      <c r="H223" s="337"/>
      <c r="I223" s="439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</row>
    <row r="225" s="337" customFormat="1" ht="15"/>
    <row r="244" spans="1:28" ht="15">
      <c r="A244" s="337"/>
      <c r="B244" s="337"/>
      <c r="C244" s="337"/>
      <c r="D244" s="337"/>
      <c r="E244" s="337"/>
      <c r="F244" s="337"/>
      <c r="G244" s="337"/>
      <c r="H244" s="337"/>
      <c r="I244" s="439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</row>
  </sheetData>
  <protectedRanges>
    <protectedRange sqref="B29:B52 B54 B56:B90 B93:B103 B105:B106 B108:B135 B137:B151 B2:B27" name="Intervalo2_1_1_1_1_1"/>
    <protectedRange sqref="B28" name="Intervalo2_1_1_1_1_1_1_2"/>
    <protectedRange sqref="B53" name="Intervalo2_1_1_1_1_1_2_1"/>
    <protectedRange sqref="B55" name="Intervalo2_1_1_1_1_1_4_1"/>
    <protectedRange sqref="B91:B92" name="Intervalo2_1_1_1_1_1_6_1"/>
    <protectedRange sqref="B104" name="Intervalo2_1_1_1_1_1_7_1"/>
    <protectedRange sqref="B107" name="Intervalo2_1_1_1_1_1_8_1"/>
    <protectedRange sqref="B136" name="Intervalo2_1_1_1_1_1_9_1"/>
    <protectedRange sqref="D8:D9" name="Intervalo1_2_1_2_1_1_1_1_1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658"/>
  <sheetViews>
    <sheetView topLeftCell="C73" zoomScale="82" zoomScaleNormal="82" zoomScaleSheetLayoutView="35" workbookViewId="0">
      <selection activeCell="J95" sqref="J95"/>
    </sheetView>
  </sheetViews>
  <sheetFormatPr defaultRowHeight="15"/>
  <cols>
    <col min="1" max="1" width="25.42578125" style="414" customWidth="1"/>
    <col min="2" max="2" width="69.140625" customWidth="1"/>
    <col min="3" max="3" width="17.5703125" customWidth="1"/>
    <col min="4" max="4" width="26.42578125" customWidth="1"/>
    <col min="5" max="5" width="67" style="416" customWidth="1"/>
    <col min="6" max="7" width="13.28515625" customWidth="1"/>
    <col min="8" max="8" width="18" style="416" customWidth="1"/>
    <col min="9" max="9" width="16" customWidth="1"/>
    <col min="10" max="10" width="54" customWidth="1"/>
    <col min="11" max="11" width="19.85546875" style="568" customWidth="1"/>
    <col min="12" max="12" width="18.5703125" customWidth="1"/>
  </cols>
  <sheetData>
    <row r="1" spans="1:13" ht="31.5">
      <c r="A1" s="472" t="s">
        <v>177</v>
      </c>
      <c r="B1" s="472" t="s">
        <v>178</v>
      </c>
      <c r="C1" s="472" t="s">
        <v>662</v>
      </c>
      <c r="D1" s="472" t="s">
        <v>677</v>
      </c>
      <c r="E1" s="472" t="s">
        <v>663</v>
      </c>
      <c r="F1" s="472" t="s">
        <v>664</v>
      </c>
      <c r="G1" s="609" t="s">
        <v>665</v>
      </c>
      <c r="H1" s="609" t="s">
        <v>666</v>
      </c>
      <c r="I1" s="610" t="s">
        <v>667</v>
      </c>
      <c r="J1" s="611" t="s">
        <v>668</v>
      </c>
      <c r="K1" s="610" t="s">
        <v>669</v>
      </c>
      <c r="L1" s="612" t="s">
        <v>205</v>
      </c>
      <c r="M1" s="2"/>
    </row>
    <row r="2" spans="1:13" s="407" customFormat="1">
      <c r="A2" s="353" t="s">
        <v>513</v>
      </c>
      <c r="B2" s="613" t="s">
        <v>514</v>
      </c>
      <c r="C2" s="548" t="s">
        <v>904</v>
      </c>
      <c r="D2" s="548" t="s">
        <v>905</v>
      </c>
      <c r="E2" s="549" t="s">
        <v>906</v>
      </c>
      <c r="F2" s="549" t="s">
        <v>907</v>
      </c>
      <c r="G2" s="550" t="s">
        <v>907</v>
      </c>
      <c r="H2" s="551" t="s">
        <v>908</v>
      </c>
      <c r="I2" s="551" t="s">
        <v>909</v>
      </c>
      <c r="J2" s="552" t="s">
        <v>910</v>
      </c>
      <c r="K2" s="553">
        <v>2611606</v>
      </c>
      <c r="L2" s="614">
        <v>78.72</v>
      </c>
      <c r="M2" s="406"/>
    </row>
    <row r="3" spans="1:13" s="407" customFormat="1">
      <c r="A3" s="353" t="s">
        <v>646</v>
      </c>
      <c r="B3" s="613" t="s">
        <v>514</v>
      </c>
      <c r="C3" s="353" t="s">
        <v>911</v>
      </c>
      <c r="D3" s="615" t="s">
        <v>912</v>
      </c>
      <c r="E3" s="554" t="s">
        <v>913</v>
      </c>
      <c r="F3" s="554" t="s">
        <v>914</v>
      </c>
      <c r="G3" s="550" t="s">
        <v>907</v>
      </c>
      <c r="H3" s="551" t="s">
        <v>915</v>
      </c>
      <c r="I3" s="551" t="s">
        <v>916</v>
      </c>
      <c r="J3" s="552" t="s">
        <v>917</v>
      </c>
      <c r="K3" s="555">
        <v>2610707</v>
      </c>
      <c r="L3" s="614">
        <v>258</v>
      </c>
      <c r="M3" s="406"/>
    </row>
    <row r="4" spans="1:13" s="407" customFormat="1">
      <c r="A4" s="353" t="s">
        <v>646</v>
      </c>
      <c r="B4" s="613" t="s">
        <v>514</v>
      </c>
      <c r="C4" s="353" t="s">
        <v>159</v>
      </c>
      <c r="D4" s="615" t="s">
        <v>918</v>
      </c>
      <c r="E4" s="554" t="s">
        <v>919</v>
      </c>
      <c r="F4" s="554" t="s">
        <v>914</v>
      </c>
      <c r="G4" s="550" t="s">
        <v>907</v>
      </c>
      <c r="H4" s="551" t="s">
        <v>920</v>
      </c>
      <c r="I4" s="551" t="s">
        <v>921</v>
      </c>
      <c r="J4" s="552" t="s">
        <v>922</v>
      </c>
      <c r="K4" s="555">
        <v>2607901</v>
      </c>
      <c r="L4" s="614">
        <v>384</v>
      </c>
      <c r="M4" s="406"/>
    </row>
    <row r="5" spans="1:13" s="407" customFormat="1">
      <c r="A5" s="353" t="s">
        <v>646</v>
      </c>
      <c r="B5" s="613" t="s">
        <v>514</v>
      </c>
      <c r="C5" s="353" t="s">
        <v>157</v>
      </c>
      <c r="D5" s="615" t="s">
        <v>923</v>
      </c>
      <c r="E5" s="554" t="s">
        <v>924</v>
      </c>
      <c r="F5" s="554" t="s">
        <v>914</v>
      </c>
      <c r="G5" s="550" t="s">
        <v>907</v>
      </c>
      <c r="H5" s="551" t="s">
        <v>925</v>
      </c>
      <c r="I5" s="551" t="s">
        <v>926</v>
      </c>
      <c r="J5" s="552" t="s">
        <v>927</v>
      </c>
      <c r="K5" s="555">
        <v>2602902</v>
      </c>
      <c r="L5" s="614">
        <v>161.94</v>
      </c>
      <c r="M5" s="406"/>
    </row>
    <row r="6" spans="1:13" s="407" customFormat="1">
      <c r="A6" s="353" t="s">
        <v>646</v>
      </c>
      <c r="B6" s="613" t="s">
        <v>514</v>
      </c>
      <c r="C6" s="353" t="s">
        <v>911</v>
      </c>
      <c r="D6" s="551" t="s">
        <v>928</v>
      </c>
      <c r="E6" s="554" t="s">
        <v>929</v>
      </c>
      <c r="F6" s="554" t="s">
        <v>914</v>
      </c>
      <c r="G6" s="550" t="s">
        <v>907</v>
      </c>
      <c r="H6" s="551" t="s">
        <v>930</v>
      </c>
      <c r="I6" s="551" t="s">
        <v>916</v>
      </c>
      <c r="J6" s="552" t="s">
        <v>931</v>
      </c>
      <c r="K6" s="616">
        <v>2611606</v>
      </c>
      <c r="L6" s="614">
        <v>1023.75</v>
      </c>
      <c r="M6" s="406"/>
    </row>
    <row r="7" spans="1:13" s="407" customFormat="1">
      <c r="A7" s="353" t="s">
        <v>646</v>
      </c>
      <c r="B7" s="613" t="s">
        <v>514</v>
      </c>
      <c r="C7" s="551" t="s">
        <v>904</v>
      </c>
      <c r="D7" s="551" t="s">
        <v>607</v>
      </c>
      <c r="E7" s="554" t="s">
        <v>932</v>
      </c>
      <c r="F7" s="554" t="s">
        <v>907</v>
      </c>
      <c r="G7" s="550" t="s">
        <v>907</v>
      </c>
      <c r="H7" s="551" t="s">
        <v>933</v>
      </c>
      <c r="I7" s="551" t="s">
        <v>934</v>
      </c>
      <c r="J7" s="552" t="s">
        <v>935</v>
      </c>
      <c r="K7" s="562">
        <v>3550388</v>
      </c>
      <c r="L7" s="614">
        <v>1900.31</v>
      </c>
      <c r="M7" s="406"/>
    </row>
    <row r="8" spans="1:13" s="407" customFormat="1">
      <c r="A8" s="353" t="s">
        <v>646</v>
      </c>
      <c r="B8" s="613" t="s">
        <v>514</v>
      </c>
      <c r="C8" s="353" t="s">
        <v>157</v>
      </c>
      <c r="D8" s="551" t="s">
        <v>936</v>
      </c>
      <c r="E8" s="554" t="s">
        <v>937</v>
      </c>
      <c r="F8" s="554" t="s">
        <v>914</v>
      </c>
      <c r="G8" s="550" t="s">
        <v>907</v>
      </c>
      <c r="H8" s="551" t="s">
        <v>938</v>
      </c>
      <c r="I8" s="551" t="s">
        <v>939</v>
      </c>
      <c r="J8" s="552" t="s">
        <v>940</v>
      </c>
      <c r="K8" s="616">
        <v>5211503</v>
      </c>
      <c r="L8" s="614">
        <v>2640</v>
      </c>
      <c r="M8" s="406"/>
    </row>
    <row r="9" spans="1:13" s="407" customFormat="1">
      <c r="A9" s="353" t="s">
        <v>646</v>
      </c>
      <c r="B9" s="613" t="s">
        <v>514</v>
      </c>
      <c r="C9" s="353" t="s">
        <v>157</v>
      </c>
      <c r="D9" s="615" t="s">
        <v>941</v>
      </c>
      <c r="E9" s="554" t="s">
        <v>942</v>
      </c>
      <c r="F9" s="554" t="s">
        <v>914</v>
      </c>
      <c r="G9" s="550" t="s">
        <v>907</v>
      </c>
      <c r="H9" s="551" t="s">
        <v>943</v>
      </c>
      <c r="I9" s="551" t="s">
        <v>921</v>
      </c>
      <c r="J9" s="552" t="s">
        <v>944</v>
      </c>
      <c r="K9" s="555">
        <v>2611606</v>
      </c>
      <c r="L9" s="614">
        <v>302.10000000000002</v>
      </c>
      <c r="M9" s="406"/>
    </row>
    <row r="10" spans="1:13" s="407" customFormat="1">
      <c r="A10" s="353" t="s">
        <v>646</v>
      </c>
      <c r="B10" s="613" t="s">
        <v>514</v>
      </c>
      <c r="C10" s="353" t="s">
        <v>945</v>
      </c>
      <c r="D10" s="615" t="s">
        <v>941</v>
      </c>
      <c r="E10" s="554" t="s">
        <v>942</v>
      </c>
      <c r="F10" s="554" t="s">
        <v>914</v>
      </c>
      <c r="G10" s="550" t="s">
        <v>907</v>
      </c>
      <c r="H10" s="551" t="s">
        <v>946</v>
      </c>
      <c r="I10" s="551" t="s">
        <v>921</v>
      </c>
      <c r="J10" s="552" t="s">
        <v>947</v>
      </c>
      <c r="K10" s="555">
        <v>2611606</v>
      </c>
      <c r="L10" s="614">
        <v>744.63</v>
      </c>
      <c r="M10" s="406"/>
    </row>
    <row r="11" spans="1:13" s="407" customFormat="1">
      <c r="A11" s="353" t="s">
        <v>646</v>
      </c>
      <c r="B11" s="613" t="s">
        <v>514</v>
      </c>
      <c r="C11" s="353" t="s">
        <v>945</v>
      </c>
      <c r="D11" s="615" t="s">
        <v>941</v>
      </c>
      <c r="E11" s="554" t="s">
        <v>942</v>
      </c>
      <c r="F11" s="551" t="s">
        <v>914</v>
      </c>
      <c r="G11" s="550" t="s">
        <v>907</v>
      </c>
      <c r="H11" s="551" t="s">
        <v>948</v>
      </c>
      <c r="I11" s="551" t="s">
        <v>921</v>
      </c>
      <c r="J11" s="552" t="s">
        <v>949</v>
      </c>
      <c r="K11" s="555">
        <v>2611606</v>
      </c>
      <c r="L11" s="614">
        <v>2411.5300000000002</v>
      </c>
      <c r="M11" s="406"/>
    </row>
    <row r="12" spans="1:13" s="407" customFormat="1">
      <c r="A12" s="353" t="s">
        <v>646</v>
      </c>
      <c r="B12" s="613" t="s">
        <v>514</v>
      </c>
      <c r="C12" s="556" t="s">
        <v>157</v>
      </c>
      <c r="D12" s="556" t="s">
        <v>950</v>
      </c>
      <c r="E12" s="557" t="s">
        <v>951</v>
      </c>
      <c r="F12" s="554" t="s">
        <v>914</v>
      </c>
      <c r="G12" s="550" t="s">
        <v>907</v>
      </c>
      <c r="H12" s="551" t="s">
        <v>952</v>
      </c>
      <c r="I12" s="551" t="s">
        <v>939</v>
      </c>
      <c r="J12" s="552" t="s">
        <v>953</v>
      </c>
      <c r="K12" s="558">
        <v>3136702</v>
      </c>
      <c r="L12" s="614">
        <v>20642</v>
      </c>
      <c r="M12" s="406"/>
    </row>
    <row r="13" spans="1:13" s="407" customFormat="1">
      <c r="A13" s="353" t="s">
        <v>646</v>
      </c>
      <c r="B13" s="613" t="s">
        <v>514</v>
      </c>
      <c r="C13" s="556" t="s">
        <v>945</v>
      </c>
      <c r="D13" s="617" t="s">
        <v>954</v>
      </c>
      <c r="E13" s="618" t="s">
        <v>955</v>
      </c>
      <c r="F13" s="554" t="s">
        <v>914</v>
      </c>
      <c r="G13" s="550" t="s">
        <v>907</v>
      </c>
      <c r="H13" s="551" t="s">
        <v>956</v>
      </c>
      <c r="I13" s="551" t="s">
        <v>957</v>
      </c>
      <c r="J13" s="552" t="s">
        <v>958</v>
      </c>
      <c r="K13" s="559">
        <v>2611606</v>
      </c>
      <c r="L13" s="614">
        <v>130</v>
      </c>
      <c r="M13" s="406"/>
    </row>
    <row r="14" spans="1:13" s="407" customFormat="1">
      <c r="A14" s="353" t="s">
        <v>646</v>
      </c>
      <c r="B14" s="613" t="s">
        <v>514</v>
      </c>
      <c r="C14" s="556" t="s">
        <v>945</v>
      </c>
      <c r="D14" s="560" t="s">
        <v>954</v>
      </c>
      <c r="E14" s="561" t="s">
        <v>955</v>
      </c>
      <c r="F14" s="554" t="s">
        <v>914</v>
      </c>
      <c r="G14" s="550" t="s">
        <v>907</v>
      </c>
      <c r="H14" s="551" t="s">
        <v>959</v>
      </c>
      <c r="I14" s="551" t="s">
        <v>957</v>
      </c>
      <c r="J14" s="552" t="s">
        <v>960</v>
      </c>
      <c r="K14" s="558">
        <v>2611606</v>
      </c>
      <c r="L14" s="614">
        <v>79.94</v>
      </c>
      <c r="M14" s="406"/>
    </row>
    <row r="15" spans="1:13" s="407" customFormat="1">
      <c r="A15" s="353" t="s">
        <v>646</v>
      </c>
      <c r="B15" s="613" t="s">
        <v>514</v>
      </c>
      <c r="C15" s="556" t="s">
        <v>157</v>
      </c>
      <c r="D15" s="560" t="s">
        <v>961</v>
      </c>
      <c r="E15" s="561" t="s">
        <v>962</v>
      </c>
      <c r="F15" s="554" t="s">
        <v>914</v>
      </c>
      <c r="G15" s="550" t="s">
        <v>907</v>
      </c>
      <c r="H15" s="551" t="s">
        <v>963</v>
      </c>
      <c r="I15" s="551" t="s">
        <v>964</v>
      </c>
      <c r="J15" s="552" t="s">
        <v>965</v>
      </c>
      <c r="K15" s="558">
        <v>2611606</v>
      </c>
      <c r="L15" s="614">
        <v>2201</v>
      </c>
      <c r="M15" s="406"/>
    </row>
    <row r="16" spans="1:13" s="407" customFormat="1">
      <c r="A16" s="353" t="s">
        <v>646</v>
      </c>
      <c r="B16" s="613" t="s">
        <v>514</v>
      </c>
      <c r="C16" s="556" t="s">
        <v>945</v>
      </c>
      <c r="D16" s="556" t="s">
        <v>966</v>
      </c>
      <c r="E16" s="557" t="s">
        <v>967</v>
      </c>
      <c r="F16" s="551" t="s">
        <v>914</v>
      </c>
      <c r="G16" s="550" t="s">
        <v>907</v>
      </c>
      <c r="H16" s="551" t="s">
        <v>968</v>
      </c>
      <c r="I16" s="551" t="s">
        <v>964</v>
      </c>
      <c r="J16" s="552" t="s">
        <v>969</v>
      </c>
      <c r="K16" s="558">
        <v>2610707</v>
      </c>
      <c r="L16" s="614">
        <v>332</v>
      </c>
      <c r="M16" s="406"/>
    </row>
    <row r="17" spans="1:13" s="407" customFormat="1">
      <c r="A17" s="353" t="s">
        <v>646</v>
      </c>
      <c r="B17" s="613" t="s">
        <v>514</v>
      </c>
      <c r="C17" s="353" t="s">
        <v>945</v>
      </c>
      <c r="D17" s="615" t="s">
        <v>970</v>
      </c>
      <c r="E17" s="554" t="s">
        <v>971</v>
      </c>
      <c r="F17" s="554" t="s">
        <v>914</v>
      </c>
      <c r="G17" s="550" t="s">
        <v>907</v>
      </c>
      <c r="H17" s="551" t="s">
        <v>972</v>
      </c>
      <c r="I17" s="551" t="s">
        <v>973</v>
      </c>
      <c r="J17" s="552" t="s">
        <v>974</v>
      </c>
      <c r="K17" s="555">
        <v>2304400</v>
      </c>
      <c r="L17" s="614">
        <v>515</v>
      </c>
      <c r="M17" s="406"/>
    </row>
    <row r="18" spans="1:13" s="407" customFormat="1" ht="16.5" customHeight="1">
      <c r="A18" s="353" t="s">
        <v>646</v>
      </c>
      <c r="B18" s="613" t="s">
        <v>514</v>
      </c>
      <c r="C18" s="353" t="s">
        <v>157</v>
      </c>
      <c r="D18" s="615" t="s">
        <v>975</v>
      </c>
      <c r="E18" s="554" t="s">
        <v>976</v>
      </c>
      <c r="F18" s="554" t="s">
        <v>914</v>
      </c>
      <c r="G18" s="550" t="s">
        <v>907</v>
      </c>
      <c r="H18" s="551" t="s">
        <v>977</v>
      </c>
      <c r="I18" s="551" t="s">
        <v>978</v>
      </c>
      <c r="J18" s="552" t="s">
        <v>979</v>
      </c>
      <c r="K18" s="555">
        <v>2603454</v>
      </c>
      <c r="L18" s="614">
        <v>294.14</v>
      </c>
      <c r="M18" s="406"/>
    </row>
    <row r="19" spans="1:13" s="409" customFormat="1">
      <c r="A19" s="353" t="s">
        <v>646</v>
      </c>
      <c r="B19" s="613" t="s">
        <v>514</v>
      </c>
      <c r="C19" s="353" t="s">
        <v>157</v>
      </c>
      <c r="D19" s="615" t="s">
        <v>980</v>
      </c>
      <c r="E19" s="554" t="s">
        <v>981</v>
      </c>
      <c r="F19" s="554" t="s">
        <v>914</v>
      </c>
      <c r="G19" s="550" t="s">
        <v>907</v>
      </c>
      <c r="H19" s="551" t="s">
        <v>982</v>
      </c>
      <c r="I19" s="551" t="s">
        <v>934</v>
      </c>
      <c r="J19" s="552" t="s">
        <v>983</v>
      </c>
      <c r="K19" s="555">
        <v>2603405</v>
      </c>
      <c r="L19" s="614">
        <v>2234.9</v>
      </c>
      <c r="M19" s="408"/>
    </row>
    <row r="20" spans="1:13" s="409" customFormat="1">
      <c r="A20" s="353" t="s">
        <v>646</v>
      </c>
      <c r="B20" s="613" t="s">
        <v>514</v>
      </c>
      <c r="C20" s="353" t="s">
        <v>157</v>
      </c>
      <c r="D20" s="615" t="s">
        <v>984</v>
      </c>
      <c r="E20" s="554" t="s">
        <v>985</v>
      </c>
      <c r="F20" s="554" t="s">
        <v>914</v>
      </c>
      <c r="G20" s="550" t="s">
        <v>907</v>
      </c>
      <c r="H20" s="551" t="s">
        <v>986</v>
      </c>
      <c r="I20" s="551" t="s">
        <v>957</v>
      </c>
      <c r="J20" s="552" t="s">
        <v>987</v>
      </c>
      <c r="K20" s="555">
        <v>5203401</v>
      </c>
      <c r="L20" s="614">
        <v>1651.2</v>
      </c>
      <c r="M20" s="408"/>
    </row>
    <row r="21" spans="1:13" s="409" customFormat="1">
      <c r="A21" s="353" t="s">
        <v>646</v>
      </c>
      <c r="B21" s="613" t="s">
        <v>514</v>
      </c>
      <c r="C21" s="353" t="s">
        <v>157</v>
      </c>
      <c r="D21" s="615" t="s">
        <v>966</v>
      </c>
      <c r="E21" s="554" t="s">
        <v>967</v>
      </c>
      <c r="F21" s="554" t="s">
        <v>914</v>
      </c>
      <c r="G21" s="550" t="s">
        <v>907</v>
      </c>
      <c r="H21" s="551" t="s">
        <v>988</v>
      </c>
      <c r="I21" s="551" t="s">
        <v>989</v>
      </c>
      <c r="J21" s="552" t="s">
        <v>990</v>
      </c>
      <c r="K21" s="555">
        <v>2610707</v>
      </c>
      <c r="L21" s="614">
        <v>1212</v>
      </c>
      <c r="M21" s="408"/>
    </row>
    <row r="22" spans="1:13" s="409" customFormat="1">
      <c r="A22" s="353" t="s">
        <v>646</v>
      </c>
      <c r="B22" s="613" t="s">
        <v>514</v>
      </c>
      <c r="C22" s="353" t="s">
        <v>945</v>
      </c>
      <c r="D22" s="615" t="s">
        <v>975</v>
      </c>
      <c r="E22" s="554" t="s">
        <v>976</v>
      </c>
      <c r="F22" s="554" t="s">
        <v>914</v>
      </c>
      <c r="G22" s="550" t="s">
        <v>907</v>
      </c>
      <c r="H22" s="551" t="s">
        <v>991</v>
      </c>
      <c r="I22" s="551" t="s">
        <v>992</v>
      </c>
      <c r="J22" s="552" t="s">
        <v>993</v>
      </c>
      <c r="K22" s="555">
        <v>2603405</v>
      </c>
      <c r="L22" s="614">
        <v>1442</v>
      </c>
      <c r="M22" s="408"/>
    </row>
    <row r="23" spans="1:13" s="407" customFormat="1">
      <c r="A23" s="353" t="s">
        <v>646</v>
      </c>
      <c r="B23" s="613" t="s">
        <v>514</v>
      </c>
      <c r="C23" s="353" t="s">
        <v>994</v>
      </c>
      <c r="D23" s="615" t="s">
        <v>995</v>
      </c>
      <c r="E23" s="554" t="s">
        <v>996</v>
      </c>
      <c r="F23" s="554" t="s">
        <v>907</v>
      </c>
      <c r="G23" s="550" t="s">
        <v>907</v>
      </c>
      <c r="H23" s="551" t="s">
        <v>997</v>
      </c>
      <c r="I23" s="551" t="s">
        <v>926</v>
      </c>
      <c r="J23" s="552" t="s">
        <v>998</v>
      </c>
      <c r="K23" s="555">
        <v>2609600</v>
      </c>
      <c r="L23" s="614">
        <v>563.33000000000004</v>
      </c>
      <c r="M23" s="406"/>
    </row>
    <row r="24" spans="1:13" s="407" customFormat="1">
      <c r="A24" s="353" t="s">
        <v>646</v>
      </c>
      <c r="B24" s="613" t="s">
        <v>514</v>
      </c>
      <c r="C24" s="353" t="s">
        <v>945</v>
      </c>
      <c r="D24" s="615" t="s">
        <v>975</v>
      </c>
      <c r="E24" s="554" t="s">
        <v>976</v>
      </c>
      <c r="F24" s="554" t="s">
        <v>914</v>
      </c>
      <c r="G24" s="550" t="s">
        <v>907</v>
      </c>
      <c r="H24" s="551" t="s">
        <v>999</v>
      </c>
      <c r="I24" s="551" t="s">
        <v>1000</v>
      </c>
      <c r="J24" s="552" t="s">
        <v>1001</v>
      </c>
      <c r="K24" s="555">
        <v>2603454</v>
      </c>
      <c r="L24" s="614">
        <v>503.05</v>
      </c>
      <c r="M24" s="406"/>
    </row>
    <row r="25" spans="1:13" s="407" customFormat="1">
      <c r="A25" s="353" t="s">
        <v>646</v>
      </c>
      <c r="B25" s="613" t="s">
        <v>514</v>
      </c>
      <c r="C25" s="353" t="s">
        <v>945</v>
      </c>
      <c r="D25" s="615" t="s">
        <v>1002</v>
      </c>
      <c r="E25" s="554" t="s">
        <v>1003</v>
      </c>
      <c r="F25" s="554" t="s">
        <v>914</v>
      </c>
      <c r="G25" s="550" t="s">
        <v>907</v>
      </c>
      <c r="H25" s="551" t="s">
        <v>1004</v>
      </c>
      <c r="I25" s="551" t="s">
        <v>1005</v>
      </c>
      <c r="J25" s="552" t="s">
        <v>1006</v>
      </c>
      <c r="K25" s="555">
        <v>2611606</v>
      </c>
      <c r="L25" s="614">
        <v>495.2</v>
      </c>
      <c r="M25" s="406"/>
    </row>
    <row r="26" spans="1:13" s="407" customFormat="1">
      <c r="A26" s="353" t="s">
        <v>646</v>
      </c>
      <c r="B26" s="613" t="s">
        <v>514</v>
      </c>
      <c r="C26" s="556" t="s">
        <v>157</v>
      </c>
      <c r="D26" s="556" t="s">
        <v>966</v>
      </c>
      <c r="E26" s="557" t="s">
        <v>967</v>
      </c>
      <c r="F26" s="550" t="s">
        <v>914</v>
      </c>
      <c r="G26" s="550" t="s">
        <v>907</v>
      </c>
      <c r="H26" s="551" t="s">
        <v>1007</v>
      </c>
      <c r="I26" s="551" t="s">
        <v>1008</v>
      </c>
      <c r="J26" s="552" t="s">
        <v>1009</v>
      </c>
      <c r="K26" s="558">
        <v>2610707</v>
      </c>
      <c r="L26" s="614">
        <v>6139.2</v>
      </c>
      <c r="M26" s="406"/>
    </row>
    <row r="27" spans="1:13" s="407" customFormat="1">
      <c r="A27" s="353" t="s">
        <v>646</v>
      </c>
      <c r="B27" s="613" t="s">
        <v>514</v>
      </c>
      <c r="C27" s="556" t="s">
        <v>157</v>
      </c>
      <c r="D27" s="556" t="s">
        <v>961</v>
      </c>
      <c r="E27" s="557" t="s">
        <v>962</v>
      </c>
      <c r="F27" s="550" t="s">
        <v>914</v>
      </c>
      <c r="G27" s="550" t="s">
        <v>907</v>
      </c>
      <c r="H27" s="551" t="s">
        <v>1010</v>
      </c>
      <c r="I27" s="551" t="s">
        <v>1011</v>
      </c>
      <c r="J27" s="552" t="s">
        <v>1012</v>
      </c>
      <c r="K27" s="558">
        <v>2611606</v>
      </c>
      <c r="L27" s="614">
        <v>316.3</v>
      </c>
      <c r="M27" s="406"/>
    </row>
    <row r="28" spans="1:13" s="407" customFormat="1">
      <c r="A28" s="353" t="s">
        <v>646</v>
      </c>
      <c r="B28" s="613" t="s">
        <v>514</v>
      </c>
      <c r="C28" s="619" t="s">
        <v>157</v>
      </c>
      <c r="D28" s="556" t="s">
        <v>961</v>
      </c>
      <c r="E28" s="557" t="s">
        <v>962</v>
      </c>
      <c r="F28" s="550" t="s">
        <v>914</v>
      </c>
      <c r="G28" s="550" t="s">
        <v>907</v>
      </c>
      <c r="H28" s="551" t="s">
        <v>1013</v>
      </c>
      <c r="I28" s="551" t="s">
        <v>1011</v>
      </c>
      <c r="J28" s="552" t="s">
        <v>1014</v>
      </c>
      <c r="K28" s="555">
        <v>2611606</v>
      </c>
      <c r="L28" s="614">
        <v>368.2</v>
      </c>
      <c r="M28" s="406"/>
    </row>
    <row r="29" spans="1:13" s="407" customFormat="1">
      <c r="A29" s="353" t="s">
        <v>646</v>
      </c>
      <c r="B29" s="613" t="s">
        <v>514</v>
      </c>
      <c r="C29" s="619" t="s">
        <v>945</v>
      </c>
      <c r="D29" s="556" t="s">
        <v>941</v>
      </c>
      <c r="E29" s="557" t="s">
        <v>942</v>
      </c>
      <c r="F29" s="550" t="s">
        <v>914</v>
      </c>
      <c r="G29" s="550" t="s">
        <v>907</v>
      </c>
      <c r="H29" s="551" t="s">
        <v>1015</v>
      </c>
      <c r="I29" s="551" t="s">
        <v>1016</v>
      </c>
      <c r="J29" s="552" t="s">
        <v>1017</v>
      </c>
      <c r="K29" s="555">
        <v>2611606</v>
      </c>
      <c r="L29" s="614">
        <v>658.91</v>
      </c>
      <c r="M29" s="406"/>
    </row>
    <row r="30" spans="1:13" s="407" customFormat="1">
      <c r="A30" s="353" t="s">
        <v>646</v>
      </c>
      <c r="B30" s="613" t="s">
        <v>514</v>
      </c>
      <c r="C30" s="618" t="s">
        <v>945</v>
      </c>
      <c r="D30" s="560" t="s">
        <v>966</v>
      </c>
      <c r="E30" s="561" t="s">
        <v>967</v>
      </c>
      <c r="F30" s="550" t="s">
        <v>914</v>
      </c>
      <c r="G30" s="550" t="s">
        <v>907</v>
      </c>
      <c r="H30" s="551" t="s">
        <v>1018</v>
      </c>
      <c r="I30" s="551" t="s">
        <v>1016</v>
      </c>
      <c r="J30" s="552" t="s">
        <v>1019</v>
      </c>
      <c r="K30" s="562">
        <v>2610707</v>
      </c>
      <c r="L30" s="614">
        <v>285</v>
      </c>
      <c r="M30" s="406"/>
    </row>
    <row r="31" spans="1:13" s="407" customFormat="1">
      <c r="A31" s="353" t="s">
        <v>646</v>
      </c>
      <c r="B31" s="613" t="s">
        <v>514</v>
      </c>
      <c r="C31" s="556" t="s">
        <v>945</v>
      </c>
      <c r="D31" s="560" t="s">
        <v>954</v>
      </c>
      <c r="E31" s="561" t="s">
        <v>955</v>
      </c>
      <c r="F31" s="554" t="s">
        <v>914</v>
      </c>
      <c r="G31" s="550" t="s">
        <v>907</v>
      </c>
      <c r="H31" s="551" t="s">
        <v>1020</v>
      </c>
      <c r="I31" s="551" t="s">
        <v>1016</v>
      </c>
      <c r="J31" s="552" t="s">
        <v>1021</v>
      </c>
      <c r="K31" s="555">
        <v>2610606</v>
      </c>
      <c r="L31" s="614">
        <v>17.100000000000001</v>
      </c>
      <c r="M31" s="406"/>
    </row>
    <row r="32" spans="1:13" s="407" customFormat="1">
      <c r="A32" s="353" t="s">
        <v>646</v>
      </c>
      <c r="B32" s="613" t="s">
        <v>514</v>
      </c>
      <c r="C32" s="556" t="s">
        <v>945</v>
      </c>
      <c r="D32" s="551" t="s">
        <v>1022</v>
      </c>
      <c r="E32" s="554" t="s">
        <v>942</v>
      </c>
      <c r="F32" s="554" t="s">
        <v>914</v>
      </c>
      <c r="G32" s="550" t="s">
        <v>907</v>
      </c>
      <c r="H32" s="551" t="s">
        <v>1023</v>
      </c>
      <c r="I32" s="551" t="s">
        <v>1016</v>
      </c>
      <c r="J32" s="552" t="s">
        <v>1024</v>
      </c>
      <c r="K32" s="562">
        <v>2610606</v>
      </c>
      <c r="L32" s="614">
        <v>247.4</v>
      </c>
      <c r="M32" s="406"/>
    </row>
    <row r="33" spans="1:523" s="407" customFormat="1">
      <c r="A33" s="353" t="s">
        <v>646</v>
      </c>
      <c r="B33" s="613" t="s">
        <v>514</v>
      </c>
      <c r="C33" s="556" t="s">
        <v>945</v>
      </c>
      <c r="D33" s="556" t="s">
        <v>1025</v>
      </c>
      <c r="E33" s="557" t="s">
        <v>955</v>
      </c>
      <c r="F33" s="554" t="s">
        <v>914</v>
      </c>
      <c r="G33" s="550" t="s">
        <v>907</v>
      </c>
      <c r="H33" s="551" t="s">
        <v>1026</v>
      </c>
      <c r="I33" s="551" t="s">
        <v>1016</v>
      </c>
      <c r="J33" s="552" t="s">
        <v>1027</v>
      </c>
      <c r="K33" s="558">
        <v>2610606</v>
      </c>
      <c r="L33" s="614">
        <v>223.3</v>
      </c>
      <c r="M33" s="406"/>
    </row>
    <row r="34" spans="1:523" s="407" customFormat="1">
      <c r="A34" s="353" t="s">
        <v>646</v>
      </c>
      <c r="B34" s="613" t="s">
        <v>514</v>
      </c>
      <c r="C34" s="556" t="s">
        <v>157</v>
      </c>
      <c r="D34" s="560" t="s">
        <v>1028</v>
      </c>
      <c r="E34" s="561" t="s">
        <v>1029</v>
      </c>
      <c r="F34" s="554" t="s">
        <v>914</v>
      </c>
      <c r="G34" s="550" t="s">
        <v>907</v>
      </c>
      <c r="H34" s="551" t="s">
        <v>1030</v>
      </c>
      <c r="I34" s="551" t="s">
        <v>1016</v>
      </c>
      <c r="J34" s="552" t="s">
        <v>1031</v>
      </c>
      <c r="K34" s="558">
        <v>2610606</v>
      </c>
      <c r="L34" s="614">
        <v>1102.5</v>
      </c>
      <c r="M34" s="406"/>
    </row>
    <row r="35" spans="1:523" s="407" customFormat="1">
      <c r="A35" s="353" t="s">
        <v>646</v>
      </c>
      <c r="B35" s="613" t="s">
        <v>514</v>
      </c>
      <c r="C35" s="556" t="s">
        <v>157</v>
      </c>
      <c r="D35" s="560" t="s">
        <v>1032</v>
      </c>
      <c r="E35" s="561" t="s">
        <v>1033</v>
      </c>
      <c r="F35" s="554" t="s">
        <v>914</v>
      </c>
      <c r="G35" s="550" t="s">
        <v>907</v>
      </c>
      <c r="H35" s="563">
        <v>188926</v>
      </c>
      <c r="I35" s="551" t="s">
        <v>1000</v>
      </c>
      <c r="J35" s="552" t="s">
        <v>1034</v>
      </c>
      <c r="K35" s="559">
        <v>2504009</v>
      </c>
      <c r="L35" s="614">
        <v>3325</v>
      </c>
      <c r="M35" s="406"/>
    </row>
    <row r="36" spans="1:523" s="407" customFormat="1">
      <c r="A36" s="353" t="s">
        <v>646</v>
      </c>
      <c r="B36" s="613" t="s">
        <v>514</v>
      </c>
      <c r="C36" s="556" t="s">
        <v>157</v>
      </c>
      <c r="D36" s="556" t="s">
        <v>961</v>
      </c>
      <c r="E36" s="557" t="s">
        <v>962</v>
      </c>
      <c r="F36" s="551" t="s">
        <v>914</v>
      </c>
      <c r="G36" s="550" t="s">
        <v>907</v>
      </c>
      <c r="H36" s="551" t="s">
        <v>1035</v>
      </c>
      <c r="I36" s="551" t="s">
        <v>1016</v>
      </c>
      <c r="J36" s="552" t="s">
        <v>1036</v>
      </c>
      <c r="K36" s="558">
        <v>2610606</v>
      </c>
      <c r="L36" s="614">
        <v>300.16000000000003</v>
      </c>
      <c r="M36" s="406"/>
    </row>
    <row r="37" spans="1:523" s="407" customFormat="1">
      <c r="A37" s="353" t="s">
        <v>646</v>
      </c>
      <c r="B37" s="613" t="s">
        <v>514</v>
      </c>
      <c r="C37" s="556" t="s">
        <v>157</v>
      </c>
      <c r="D37" s="560" t="s">
        <v>941</v>
      </c>
      <c r="E37" s="561" t="s">
        <v>942</v>
      </c>
      <c r="F37" s="554" t="s">
        <v>914</v>
      </c>
      <c r="G37" s="550" t="s">
        <v>907</v>
      </c>
      <c r="H37" s="551" t="s">
        <v>1037</v>
      </c>
      <c r="I37" s="551" t="s">
        <v>1038</v>
      </c>
      <c r="J37" s="552" t="s">
        <v>1039</v>
      </c>
      <c r="K37" s="558">
        <v>2610606</v>
      </c>
      <c r="L37" s="614">
        <v>1860.51</v>
      </c>
      <c r="M37" s="406"/>
    </row>
    <row r="38" spans="1:523" s="407" customFormat="1">
      <c r="A38" s="353" t="s">
        <v>646</v>
      </c>
      <c r="B38" s="613" t="s">
        <v>514</v>
      </c>
      <c r="C38" s="560" t="s">
        <v>157</v>
      </c>
      <c r="D38" s="560" t="s">
        <v>966</v>
      </c>
      <c r="E38" s="561" t="s">
        <v>967</v>
      </c>
      <c r="F38" s="554" t="s">
        <v>914</v>
      </c>
      <c r="G38" s="550" t="s">
        <v>907</v>
      </c>
      <c r="H38" s="551" t="s">
        <v>1040</v>
      </c>
      <c r="I38" s="551" t="s">
        <v>1038</v>
      </c>
      <c r="J38" s="552" t="s">
        <v>1041</v>
      </c>
      <c r="K38" s="558">
        <v>2610707</v>
      </c>
      <c r="L38" s="614">
        <v>1259.4000000000001</v>
      </c>
      <c r="M38" s="406"/>
    </row>
    <row r="39" spans="1:523" s="407" customFormat="1">
      <c r="A39" s="353" t="s">
        <v>646</v>
      </c>
      <c r="B39" s="613" t="s">
        <v>514</v>
      </c>
      <c r="C39" s="560" t="s">
        <v>911</v>
      </c>
      <c r="D39" s="560" t="s">
        <v>1042</v>
      </c>
      <c r="E39" s="561" t="s">
        <v>1043</v>
      </c>
      <c r="F39" s="554" t="s">
        <v>914</v>
      </c>
      <c r="G39" s="550" t="s">
        <v>907</v>
      </c>
      <c r="H39" s="551" t="s">
        <v>1044</v>
      </c>
      <c r="I39" s="551" t="s">
        <v>1038</v>
      </c>
      <c r="J39" s="552" t="s">
        <v>1045</v>
      </c>
      <c r="K39" s="558">
        <v>2607901</v>
      </c>
      <c r="L39" s="614">
        <v>6920.84</v>
      </c>
      <c r="M39" s="406"/>
    </row>
    <row r="40" spans="1:523" s="407" customFormat="1">
      <c r="A40" s="353" t="s">
        <v>646</v>
      </c>
      <c r="B40" s="613" t="s">
        <v>514</v>
      </c>
      <c r="C40" s="551" t="s">
        <v>911</v>
      </c>
      <c r="D40" s="551" t="s">
        <v>928</v>
      </c>
      <c r="E40" s="554" t="s">
        <v>929</v>
      </c>
      <c r="F40" s="554" t="s">
        <v>914</v>
      </c>
      <c r="G40" s="550" t="s">
        <v>907</v>
      </c>
      <c r="H40" s="551" t="s">
        <v>1046</v>
      </c>
      <c r="I40" s="551" t="s">
        <v>1011</v>
      </c>
      <c r="J40" s="552" t="s">
        <v>1047</v>
      </c>
      <c r="K40" s="562">
        <v>2610606</v>
      </c>
      <c r="L40" s="614">
        <v>1002.08</v>
      </c>
      <c r="M40" s="406"/>
    </row>
    <row r="41" spans="1:523" s="407" customFormat="1">
      <c r="A41" s="353" t="s">
        <v>646</v>
      </c>
      <c r="B41" s="613" t="s">
        <v>514</v>
      </c>
      <c r="C41" s="551" t="s">
        <v>156</v>
      </c>
      <c r="D41" s="615" t="s">
        <v>928</v>
      </c>
      <c r="E41" s="554" t="s">
        <v>929</v>
      </c>
      <c r="F41" s="554" t="s">
        <v>914</v>
      </c>
      <c r="G41" s="550" t="s">
        <v>907</v>
      </c>
      <c r="H41" s="551" t="s">
        <v>1048</v>
      </c>
      <c r="I41" s="551" t="s">
        <v>1011</v>
      </c>
      <c r="J41" s="552" t="s">
        <v>1049</v>
      </c>
      <c r="K41" s="562">
        <v>2610606</v>
      </c>
      <c r="L41" s="614">
        <v>1752</v>
      </c>
      <c r="M41" s="406"/>
    </row>
    <row r="42" spans="1:523" s="411" customFormat="1">
      <c r="A42" s="353" t="s">
        <v>646</v>
      </c>
      <c r="B42" s="613" t="s">
        <v>514</v>
      </c>
      <c r="C42" s="551" t="s">
        <v>156</v>
      </c>
      <c r="D42" s="551" t="s">
        <v>1050</v>
      </c>
      <c r="E42" s="554" t="s">
        <v>1051</v>
      </c>
      <c r="F42" s="554" t="s">
        <v>914</v>
      </c>
      <c r="G42" s="550" t="s">
        <v>907</v>
      </c>
      <c r="H42" s="551" t="s">
        <v>1052</v>
      </c>
      <c r="I42" s="551" t="s">
        <v>1038</v>
      </c>
      <c r="J42" s="552" t="s">
        <v>1053</v>
      </c>
      <c r="K42" s="564" t="s">
        <v>1054</v>
      </c>
      <c r="L42" s="614">
        <v>306.5</v>
      </c>
      <c r="M42" s="406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10"/>
      <c r="BK42" s="410"/>
      <c r="BL42" s="410"/>
      <c r="BM42" s="410"/>
      <c r="BN42" s="410"/>
      <c r="BO42" s="410"/>
      <c r="BP42" s="410"/>
      <c r="BQ42" s="410"/>
      <c r="BR42" s="410"/>
      <c r="BS42" s="410"/>
      <c r="BT42" s="410"/>
      <c r="BU42" s="410"/>
      <c r="BV42" s="410"/>
      <c r="BW42" s="410"/>
      <c r="BX42" s="410"/>
      <c r="BY42" s="410"/>
      <c r="BZ42" s="410"/>
      <c r="CA42" s="410"/>
      <c r="CB42" s="410"/>
      <c r="CC42" s="410"/>
      <c r="CD42" s="410"/>
      <c r="CE42" s="410"/>
      <c r="CF42" s="410"/>
      <c r="CG42" s="410"/>
      <c r="CH42" s="410"/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10"/>
      <c r="DD42" s="410"/>
      <c r="DE42" s="410"/>
      <c r="DF42" s="410"/>
      <c r="DG42" s="410"/>
      <c r="DH42" s="410"/>
      <c r="DI42" s="410"/>
      <c r="DJ42" s="410"/>
      <c r="DK42" s="410"/>
      <c r="DL42" s="410"/>
      <c r="DM42" s="410"/>
      <c r="DN42" s="410"/>
      <c r="DO42" s="410"/>
      <c r="DP42" s="410"/>
      <c r="DQ42" s="410"/>
      <c r="DR42" s="410"/>
      <c r="DS42" s="410"/>
      <c r="DT42" s="410"/>
      <c r="DU42" s="410"/>
      <c r="DV42" s="410"/>
      <c r="DW42" s="410"/>
      <c r="DX42" s="410"/>
      <c r="DY42" s="410"/>
      <c r="DZ42" s="410"/>
      <c r="EA42" s="410"/>
      <c r="EB42" s="410"/>
      <c r="EC42" s="410"/>
      <c r="ED42" s="410"/>
      <c r="EE42" s="410"/>
      <c r="EF42" s="410"/>
      <c r="EG42" s="410"/>
      <c r="EH42" s="410"/>
      <c r="EI42" s="410"/>
      <c r="EJ42" s="410"/>
      <c r="EK42" s="410"/>
      <c r="EL42" s="410"/>
      <c r="EM42" s="410"/>
      <c r="EN42" s="410"/>
      <c r="EO42" s="410"/>
      <c r="EP42" s="410"/>
      <c r="EQ42" s="410"/>
      <c r="ER42" s="410"/>
      <c r="ES42" s="410"/>
      <c r="ET42" s="410"/>
      <c r="EU42" s="410"/>
      <c r="EV42" s="410"/>
      <c r="EW42" s="410"/>
      <c r="EX42" s="410"/>
      <c r="EY42" s="410"/>
      <c r="EZ42" s="410"/>
      <c r="FA42" s="410"/>
      <c r="FB42" s="410"/>
      <c r="FC42" s="410"/>
      <c r="FD42" s="410"/>
      <c r="FE42" s="410"/>
      <c r="FF42" s="410"/>
      <c r="FG42" s="410"/>
      <c r="FH42" s="410"/>
      <c r="FI42" s="410"/>
      <c r="FJ42" s="410"/>
      <c r="FK42" s="410"/>
      <c r="FL42" s="410"/>
      <c r="FM42" s="410"/>
      <c r="FN42" s="410"/>
      <c r="FO42" s="410"/>
      <c r="FP42" s="410"/>
      <c r="FQ42" s="410"/>
      <c r="FR42" s="410"/>
      <c r="FS42" s="410"/>
      <c r="FT42" s="410"/>
      <c r="FU42" s="410"/>
      <c r="FV42" s="410"/>
      <c r="FW42" s="410"/>
      <c r="FX42" s="410"/>
      <c r="FY42" s="410"/>
      <c r="FZ42" s="410"/>
      <c r="GA42" s="410"/>
      <c r="GB42" s="410"/>
      <c r="GC42" s="410"/>
      <c r="GD42" s="410"/>
      <c r="GE42" s="410"/>
      <c r="GF42" s="410"/>
      <c r="GG42" s="410"/>
      <c r="GH42" s="410"/>
      <c r="GI42" s="410"/>
      <c r="GJ42" s="410"/>
      <c r="GK42" s="410"/>
      <c r="GL42" s="410"/>
      <c r="GM42" s="410"/>
      <c r="GN42" s="410"/>
      <c r="GO42" s="410"/>
      <c r="GP42" s="410"/>
      <c r="GQ42" s="410"/>
      <c r="GR42" s="410"/>
      <c r="GS42" s="410"/>
      <c r="GT42" s="410"/>
      <c r="GU42" s="410"/>
      <c r="GV42" s="410"/>
      <c r="GW42" s="410"/>
      <c r="GX42" s="410"/>
      <c r="GY42" s="410"/>
      <c r="GZ42" s="410"/>
      <c r="HA42" s="410"/>
      <c r="HB42" s="410"/>
      <c r="HC42" s="410"/>
      <c r="HD42" s="410"/>
      <c r="HE42" s="410"/>
      <c r="HF42" s="410"/>
      <c r="HG42" s="410"/>
      <c r="HH42" s="410"/>
      <c r="HI42" s="410"/>
      <c r="HJ42" s="410"/>
      <c r="HK42" s="410"/>
      <c r="HL42" s="410"/>
      <c r="HM42" s="410"/>
      <c r="HN42" s="410"/>
      <c r="HO42" s="410"/>
      <c r="HP42" s="410"/>
      <c r="HQ42" s="410"/>
      <c r="HR42" s="410"/>
      <c r="HS42" s="410"/>
      <c r="HT42" s="410"/>
      <c r="HU42" s="410"/>
      <c r="HV42" s="410"/>
      <c r="HW42" s="410"/>
      <c r="HX42" s="410"/>
      <c r="HY42" s="410"/>
      <c r="HZ42" s="410"/>
      <c r="IA42" s="410"/>
      <c r="IB42" s="410"/>
      <c r="IC42" s="410"/>
      <c r="ID42" s="410"/>
      <c r="IE42" s="410"/>
      <c r="IF42" s="410"/>
      <c r="IG42" s="410"/>
      <c r="IH42" s="410"/>
      <c r="II42" s="410"/>
      <c r="IJ42" s="410"/>
      <c r="IK42" s="410"/>
      <c r="IL42" s="410"/>
      <c r="IM42" s="410"/>
      <c r="IN42" s="410"/>
      <c r="IO42" s="410"/>
      <c r="IP42" s="410"/>
      <c r="IQ42" s="410"/>
      <c r="IR42" s="410"/>
      <c r="IS42" s="410"/>
      <c r="IT42" s="410"/>
      <c r="IU42" s="410"/>
      <c r="IV42" s="410"/>
      <c r="IW42" s="410"/>
      <c r="IX42" s="410"/>
      <c r="IY42" s="410"/>
      <c r="IZ42" s="410"/>
      <c r="JA42" s="410"/>
      <c r="JB42" s="410"/>
      <c r="JC42" s="410"/>
      <c r="JD42" s="410"/>
      <c r="JE42" s="410"/>
      <c r="JF42" s="410"/>
      <c r="JG42" s="410"/>
      <c r="JH42" s="410"/>
      <c r="JI42" s="410"/>
      <c r="JJ42" s="410"/>
      <c r="JK42" s="410"/>
      <c r="JL42" s="410"/>
      <c r="JM42" s="410"/>
      <c r="JN42" s="410"/>
      <c r="JO42" s="410"/>
      <c r="JP42" s="410"/>
      <c r="JQ42" s="410"/>
      <c r="JR42" s="410"/>
      <c r="JS42" s="410"/>
      <c r="JT42" s="410"/>
      <c r="JU42" s="410"/>
      <c r="JV42" s="410"/>
      <c r="JW42" s="410"/>
      <c r="JX42" s="410"/>
      <c r="JY42" s="410"/>
      <c r="JZ42" s="410"/>
      <c r="KA42" s="410"/>
      <c r="KB42" s="410"/>
      <c r="KC42" s="410"/>
      <c r="KD42" s="410"/>
      <c r="KE42" s="410"/>
      <c r="KF42" s="410"/>
      <c r="KG42" s="410"/>
      <c r="KH42" s="410"/>
      <c r="KI42" s="410"/>
      <c r="KJ42" s="410"/>
      <c r="KK42" s="410"/>
      <c r="KL42" s="410"/>
      <c r="KM42" s="410"/>
      <c r="KN42" s="410"/>
      <c r="KO42" s="410"/>
      <c r="KP42" s="410"/>
      <c r="KQ42" s="410"/>
      <c r="KR42" s="410"/>
      <c r="KS42" s="410"/>
      <c r="KT42" s="410"/>
      <c r="KU42" s="410"/>
      <c r="KV42" s="410"/>
      <c r="KW42" s="410"/>
      <c r="KX42" s="410"/>
      <c r="KY42" s="410"/>
      <c r="KZ42" s="410"/>
      <c r="LA42" s="410"/>
      <c r="LB42" s="410"/>
      <c r="LC42" s="410"/>
      <c r="LD42" s="410"/>
      <c r="LE42" s="410"/>
      <c r="LF42" s="410"/>
      <c r="LG42" s="410"/>
      <c r="LH42" s="410"/>
      <c r="LI42" s="410"/>
      <c r="LJ42" s="410"/>
      <c r="LK42" s="410"/>
      <c r="LL42" s="410"/>
      <c r="LM42" s="410"/>
      <c r="LN42" s="410"/>
      <c r="LO42" s="410"/>
      <c r="LP42" s="410"/>
      <c r="LQ42" s="410"/>
      <c r="LR42" s="410"/>
      <c r="LS42" s="410"/>
      <c r="LT42" s="410"/>
      <c r="LU42" s="410"/>
      <c r="LV42" s="410"/>
      <c r="LW42" s="410"/>
      <c r="LX42" s="410"/>
      <c r="LY42" s="410"/>
      <c r="LZ42" s="410"/>
      <c r="MA42" s="410"/>
      <c r="MB42" s="410"/>
      <c r="MC42" s="410"/>
      <c r="MD42" s="410"/>
      <c r="ME42" s="410"/>
      <c r="MF42" s="410"/>
      <c r="MG42" s="410"/>
      <c r="MH42" s="410"/>
      <c r="MI42" s="410"/>
      <c r="MJ42" s="410"/>
      <c r="MK42" s="410"/>
      <c r="ML42" s="410"/>
      <c r="MM42" s="410"/>
      <c r="MN42" s="410"/>
      <c r="MO42" s="410"/>
      <c r="MP42" s="410"/>
      <c r="MQ42" s="410"/>
      <c r="MR42" s="410"/>
      <c r="MS42" s="410"/>
      <c r="MT42" s="410"/>
      <c r="MU42" s="410"/>
      <c r="MV42" s="410"/>
      <c r="MW42" s="410"/>
      <c r="MX42" s="410"/>
      <c r="MY42" s="410"/>
      <c r="MZ42" s="410"/>
      <c r="NA42" s="410"/>
      <c r="NB42" s="410"/>
      <c r="NC42" s="410"/>
      <c r="ND42" s="410"/>
      <c r="NE42" s="410"/>
      <c r="NF42" s="410"/>
      <c r="NG42" s="410"/>
      <c r="NH42" s="410"/>
      <c r="NI42" s="410"/>
      <c r="NJ42" s="410"/>
      <c r="NK42" s="410"/>
      <c r="NL42" s="410"/>
      <c r="NM42" s="410"/>
      <c r="NN42" s="410"/>
      <c r="NO42" s="410"/>
      <c r="NP42" s="410"/>
      <c r="NQ42" s="410"/>
      <c r="NR42" s="410"/>
      <c r="NS42" s="410"/>
      <c r="NT42" s="410"/>
      <c r="NU42" s="410"/>
      <c r="NV42" s="410"/>
      <c r="NW42" s="410"/>
      <c r="NX42" s="410"/>
      <c r="NY42" s="410"/>
      <c r="NZ42" s="410"/>
      <c r="OA42" s="410"/>
      <c r="OB42" s="410"/>
      <c r="OC42" s="410"/>
      <c r="OD42" s="410"/>
      <c r="OE42" s="410"/>
      <c r="OF42" s="410"/>
      <c r="OG42" s="410"/>
      <c r="OH42" s="410"/>
      <c r="OI42" s="410"/>
      <c r="OJ42" s="410"/>
      <c r="OK42" s="410"/>
      <c r="OL42" s="410"/>
      <c r="OM42" s="410"/>
      <c r="ON42" s="410"/>
      <c r="OO42" s="410"/>
      <c r="OP42" s="410"/>
      <c r="OQ42" s="410"/>
      <c r="OR42" s="410"/>
      <c r="OS42" s="410"/>
      <c r="OT42" s="410"/>
      <c r="OU42" s="410"/>
      <c r="OV42" s="410"/>
      <c r="OW42" s="410"/>
      <c r="OX42" s="410"/>
      <c r="OY42" s="410"/>
      <c r="OZ42" s="410"/>
      <c r="PA42" s="410"/>
      <c r="PB42" s="410"/>
      <c r="PC42" s="410"/>
      <c r="PD42" s="410"/>
      <c r="PE42" s="410"/>
      <c r="PF42" s="410"/>
      <c r="PG42" s="410"/>
      <c r="PH42" s="410"/>
      <c r="PI42" s="410"/>
      <c r="PJ42" s="410"/>
      <c r="PK42" s="410"/>
      <c r="PL42" s="410"/>
      <c r="PM42" s="410"/>
      <c r="PN42" s="410"/>
      <c r="PO42" s="410"/>
      <c r="PP42" s="410"/>
      <c r="PQ42" s="410"/>
      <c r="PR42" s="410"/>
      <c r="PS42" s="410"/>
      <c r="PT42" s="410"/>
      <c r="PU42" s="410"/>
      <c r="PV42" s="410"/>
      <c r="PW42" s="410"/>
      <c r="PX42" s="410"/>
      <c r="PY42" s="410"/>
      <c r="PZ42" s="410"/>
      <c r="QA42" s="410"/>
      <c r="QB42" s="410"/>
      <c r="QC42" s="410"/>
      <c r="QD42" s="410"/>
      <c r="QE42" s="410"/>
      <c r="QF42" s="410"/>
      <c r="QG42" s="410"/>
      <c r="QH42" s="410"/>
      <c r="QI42" s="410"/>
      <c r="QJ42" s="410"/>
      <c r="QK42" s="410"/>
      <c r="QL42" s="410"/>
      <c r="QM42" s="410"/>
      <c r="QN42" s="410"/>
      <c r="QO42" s="410"/>
      <c r="QP42" s="410"/>
      <c r="QQ42" s="410"/>
      <c r="QR42" s="410"/>
      <c r="QS42" s="410"/>
      <c r="QT42" s="410"/>
      <c r="QU42" s="410"/>
      <c r="QV42" s="410"/>
      <c r="QW42" s="410"/>
      <c r="QX42" s="410"/>
      <c r="QY42" s="410"/>
      <c r="QZ42" s="410"/>
      <c r="RA42" s="410"/>
      <c r="RB42" s="410"/>
      <c r="RC42" s="410"/>
      <c r="RD42" s="410"/>
      <c r="RE42" s="410"/>
      <c r="RF42" s="410"/>
      <c r="RG42" s="410"/>
      <c r="RH42" s="410"/>
      <c r="RI42" s="410"/>
      <c r="RJ42" s="410"/>
      <c r="RK42" s="410"/>
      <c r="RL42" s="410"/>
      <c r="RM42" s="410"/>
      <c r="RN42" s="410"/>
      <c r="RO42" s="410"/>
      <c r="RP42" s="410"/>
      <c r="RQ42" s="410"/>
      <c r="RR42" s="410"/>
      <c r="RS42" s="410"/>
      <c r="RT42" s="410"/>
      <c r="RU42" s="410"/>
      <c r="RV42" s="410"/>
      <c r="RW42" s="410"/>
      <c r="RX42" s="410"/>
      <c r="RY42" s="410"/>
      <c r="RZ42" s="410"/>
      <c r="SA42" s="410"/>
      <c r="SB42" s="410"/>
      <c r="SC42" s="410"/>
      <c r="SD42" s="410"/>
      <c r="SE42" s="410"/>
      <c r="SF42" s="410"/>
      <c r="SG42" s="410"/>
      <c r="SH42" s="410"/>
      <c r="SI42" s="410"/>
      <c r="SJ42" s="410"/>
      <c r="SK42" s="410"/>
      <c r="SL42" s="410"/>
      <c r="SM42" s="410"/>
      <c r="SN42" s="410"/>
      <c r="SO42" s="410"/>
      <c r="SP42" s="410"/>
      <c r="SQ42" s="410"/>
      <c r="SR42" s="410"/>
      <c r="SS42" s="410"/>
      <c r="ST42" s="410"/>
      <c r="SU42" s="410"/>
      <c r="SV42" s="410"/>
      <c r="SW42" s="410"/>
      <c r="SX42" s="410"/>
      <c r="SY42" s="410"/>
      <c r="SZ42" s="410"/>
      <c r="TA42" s="410"/>
      <c r="TB42" s="410"/>
      <c r="TC42" s="410"/>
    </row>
    <row r="43" spans="1:523" s="411" customFormat="1">
      <c r="A43" s="353" t="s">
        <v>646</v>
      </c>
      <c r="B43" s="613" t="s">
        <v>514</v>
      </c>
      <c r="C43" s="551" t="s">
        <v>911</v>
      </c>
      <c r="D43" s="551" t="s">
        <v>1050</v>
      </c>
      <c r="E43" s="554" t="s">
        <v>1051</v>
      </c>
      <c r="F43" s="554" t="s">
        <v>914</v>
      </c>
      <c r="G43" s="550" t="s">
        <v>907</v>
      </c>
      <c r="H43" s="551" t="s">
        <v>1055</v>
      </c>
      <c r="I43" s="551" t="s">
        <v>1038</v>
      </c>
      <c r="J43" s="552" t="s">
        <v>1056</v>
      </c>
      <c r="K43" s="562">
        <v>2610606</v>
      </c>
      <c r="L43" s="614">
        <v>212.3</v>
      </c>
      <c r="M43" s="406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10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10"/>
      <c r="BK43" s="410"/>
      <c r="BL43" s="410"/>
      <c r="BM43" s="410"/>
      <c r="BN43" s="410"/>
      <c r="BO43" s="410"/>
      <c r="BP43" s="410"/>
      <c r="BQ43" s="410"/>
      <c r="BR43" s="410"/>
      <c r="BS43" s="410"/>
      <c r="BT43" s="410"/>
      <c r="BU43" s="410"/>
      <c r="BV43" s="410"/>
      <c r="BW43" s="410"/>
      <c r="BX43" s="410"/>
      <c r="BY43" s="410"/>
      <c r="BZ43" s="410"/>
      <c r="CA43" s="410"/>
      <c r="CB43" s="410"/>
      <c r="CC43" s="410"/>
      <c r="CD43" s="410"/>
      <c r="CE43" s="410"/>
      <c r="CF43" s="410"/>
      <c r="CG43" s="410"/>
      <c r="CH43" s="410"/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10"/>
      <c r="DD43" s="410"/>
      <c r="DE43" s="410"/>
      <c r="DF43" s="410"/>
      <c r="DG43" s="410"/>
      <c r="DH43" s="410"/>
      <c r="DI43" s="410"/>
      <c r="DJ43" s="410"/>
      <c r="DK43" s="410"/>
      <c r="DL43" s="410"/>
      <c r="DM43" s="410"/>
      <c r="DN43" s="410"/>
      <c r="DO43" s="410"/>
      <c r="DP43" s="410"/>
      <c r="DQ43" s="410"/>
      <c r="DR43" s="410"/>
      <c r="DS43" s="410"/>
      <c r="DT43" s="410"/>
      <c r="DU43" s="410"/>
      <c r="DV43" s="410"/>
      <c r="DW43" s="410"/>
      <c r="DX43" s="410"/>
      <c r="DY43" s="410"/>
      <c r="DZ43" s="410"/>
      <c r="EA43" s="410"/>
      <c r="EB43" s="410"/>
      <c r="EC43" s="410"/>
      <c r="ED43" s="410"/>
      <c r="EE43" s="410"/>
      <c r="EF43" s="410"/>
      <c r="EG43" s="410"/>
      <c r="EH43" s="410"/>
      <c r="EI43" s="410"/>
      <c r="EJ43" s="410"/>
      <c r="EK43" s="410"/>
      <c r="EL43" s="410"/>
      <c r="EM43" s="410"/>
      <c r="EN43" s="410"/>
      <c r="EO43" s="410"/>
      <c r="EP43" s="410"/>
      <c r="EQ43" s="410"/>
      <c r="ER43" s="410"/>
      <c r="ES43" s="410"/>
      <c r="ET43" s="410"/>
      <c r="EU43" s="410"/>
      <c r="EV43" s="410"/>
      <c r="EW43" s="410"/>
      <c r="EX43" s="410"/>
      <c r="EY43" s="410"/>
      <c r="EZ43" s="410"/>
      <c r="FA43" s="410"/>
      <c r="FB43" s="410"/>
      <c r="FC43" s="410"/>
      <c r="FD43" s="410"/>
      <c r="FE43" s="410"/>
      <c r="FF43" s="410"/>
      <c r="FG43" s="410"/>
      <c r="FH43" s="410"/>
      <c r="FI43" s="410"/>
      <c r="FJ43" s="410"/>
      <c r="FK43" s="410"/>
      <c r="FL43" s="410"/>
      <c r="FM43" s="410"/>
      <c r="FN43" s="410"/>
      <c r="FO43" s="410"/>
      <c r="FP43" s="410"/>
      <c r="FQ43" s="410"/>
      <c r="FR43" s="410"/>
      <c r="FS43" s="410"/>
      <c r="FT43" s="410"/>
      <c r="FU43" s="410"/>
      <c r="FV43" s="410"/>
      <c r="FW43" s="410"/>
      <c r="FX43" s="410"/>
      <c r="FY43" s="410"/>
      <c r="FZ43" s="410"/>
      <c r="GA43" s="410"/>
      <c r="GB43" s="410"/>
      <c r="GC43" s="410"/>
      <c r="GD43" s="410"/>
      <c r="GE43" s="410"/>
      <c r="GF43" s="410"/>
      <c r="GG43" s="410"/>
      <c r="GH43" s="410"/>
      <c r="GI43" s="410"/>
      <c r="GJ43" s="410"/>
      <c r="GK43" s="410"/>
      <c r="GL43" s="410"/>
      <c r="GM43" s="410"/>
      <c r="GN43" s="410"/>
      <c r="GO43" s="410"/>
      <c r="GP43" s="410"/>
      <c r="GQ43" s="410"/>
      <c r="GR43" s="410"/>
      <c r="GS43" s="410"/>
      <c r="GT43" s="410"/>
      <c r="GU43" s="410"/>
      <c r="GV43" s="410"/>
      <c r="GW43" s="410"/>
      <c r="GX43" s="410"/>
      <c r="GY43" s="410"/>
      <c r="GZ43" s="410"/>
      <c r="HA43" s="410"/>
      <c r="HB43" s="410"/>
      <c r="HC43" s="410"/>
      <c r="HD43" s="410"/>
      <c r="HE43" s="410"/>
      <c r="HF43" s="410"/>
      <c r="HG43" s="410"/>
      <c r="HH43" s="410"/>
      <c r="HI43" s="410"/>
      <c r="HJ43" s="410"/>
      <c r="HK43" s="410"/>
      <c r="HL43" s="410"/>
      <c r="HM43" s="410"/>
      <c r="HN43" s="410"/>
      <c r="HO43" s="410"/>
      <c r="HP43" s="410"/>
      <c r="HQ43" s="410"/>
      <c r="HR43" s="410"/>
      <c r="HS43" s="410"/>
      <c r="HT43" s="410"/>
      <c r="HU43" s="410"/>
      <c r="HV43" s="410"/>
      <c r="HW43" s="410"/>
      <c r="HX43" s="410"/>
      <c r="HY43" s="410"/>
      <c r="HZ43" s="410"/>
      <c r="IA43" s="410"/>
      <c r="IB43" s="410"/>
      <c r="IC43" s="410"/>
      <c r="ID43" s="410"/>
      <c r="IE43" s="410"/>
      <c r="IF43" s="410"/>
      <c r="IG43" s="410"/>
      <c r="IH43" s="410"/>
      <c r="II43" s="410"/>
      <c r="IJ43" s="410"/>
      <c r="IK43" s="410"/>
      <c r="IL43" s="410"/>
      <c r="IM43" s="410"/>
      <c r="IN43" s="410"/>
      <c r="IO43" s="410"/>
      <c r="IP43" s="410"/>
      <c r="IQ43" s="410"/>
      <c r="IR43" s="410"/>
      <c r="IS43" s="410"/>
      <c r="IT43" s="410"/>
      <c r="IU43" s="410"/>
      <c r="IV43" s="410"/>
      <c r="IW43" s="410"/>
      <c r="IX43" s="410"/>
      <c r="IY43" s="410"/>
      <c r="IZ43" s="410"/>
      <c r="JA43" s="410"/>
      <c r="JB43" s="410"/>
      <c r="JC43" s="410"/>
      <c r="JD43" s="410"/>
      <c r="JE43" s="410"/>
      <c r="JF43" s="410"/>
      <c r="JG43" s="410"/>
      <c r="JH43" s="410"/>
      <c r="JI43" s="410"/>
      <c r="JJ43" s="410"/>
      <c r="JK43" s="410"/>
      <c r="JL43" s="410"/>
      <c r="JM43" s="410"/>
      <c r="JN43" s="410"/>
      <c r="JO43" s="410"/>
      <c r="JP43" s="410"/>
      <c r="JQ43" s="410"/>
      <c r="JR43" s="410"/>
      <c r="JS43" s="410"/>
      <c r="JT43" s="410"/>
      <c r="JU43" s="410"/>
      <c r="JV43" s="410"/>
      <c r="JW43" s="410"/>
      <c r="JX43" s="410"/>
      <c r="JY43" s="410"/>
      <c r="JZ43" s="410"/>
      <c r="KA43" s="410"/>
      <c r="KB43" s="410"/>
      <c r="KC43" s="410"/>
      <c r="KD43" s="410"/>
      <c r="KE43" s="410"/>
      <c r="KF43" s="410"/>
      <c r="KG43" s="410"/>
      <c r="KH43" s="410"/>
      <c r="KI43" s="410"/>
      <c r="KJ43" s="410"/>
      <c r="KK43" s="410"/>
      <c r="KL43" s="410"/>
      <c r="KM43" s="410"/>
      <c r="KN43" s="410"/>
      <c r="KO43" s="410"/>
      <c r="KP43" s="410"/>
      <c r="KQ43" s="410"/>
      <c r="KR43" s="410"/>
      <c r="KS43" s="410"/>
      <c r="KT43" s="410"/>
      <c r="KU43" s="410"/>
      <c r="KV43" s="410"/>
      <c r="KW43" s="410"/>
      <c r="KX43" s="410"/>
      <c r="KY43" s="410"/>
      <c r="KZ43" s="410"/>
      <c r="LA43" s="410"/>
      <c r="LB43" s="410"/>
      <c r="LC43" s="410"/>
      <c r="LD43" s="410"/>
      <c r="LE43" s="410"/>
      <c r="LF43" s="410"/>
      <c r="LG43" s="410"/>
      <c r="LH43" s="410"/>
      <c r="LI43" s="410"/>
      <c r="LJ43" s="410"/>
      <c r="LK43" s="410"/>
      <c r="LL43" s="410"/>
      <c r="LM43" s="410"/>
      <c r="LN43" s="410"/>
      <c r="LO43" s="410"/>
      <c r="LP43" s="410"/>
      <c r="LQ43" s="410"/>
      <c r="LR43" s="410"/>
      <c r="LS43" s="410"/>
      <c r="LT43" s="410"/>
      <c r="LU43" s="410"/>
      <c r="LV43" s="410"/>
      <c r="LW43" s="410"/>
      <c r="LX43" s="410"/>
      <c r="LY43" s="410"/>
      <c r="LZ43" s="410"/>
      <c r="MA43" s="410"/>
      <c r="MB43" s="410"/>
      <c r="MC43" s="410"/>
      <c r="MD43" s="410"/>
      <c r="ME43" s="410"/>
      <c r="MF43" s="410"/>
      <c r="MG43" s="410"/>
      <c r="MH43" s="410"/>
      <c r="MI43" s="410"/>
      <c r="MJ43" s="410"/>
      <c r="MK43" s="410"/>
      <c r="ML43" s="410"/>
      <c r="MM43" s="410"/>
      <c r="MN43" s="410"/>
      <c r="MO43" s="410"/>
      <c r="MP43" s="410"/>
      <c r="MQ43" s="410"/>
      <c r="MR43" s="410"/>
      <c r="MS43" s="410"/>
      <c r="MT43" s="410"/>
      <c r="MU43" s="410"/>
      <c r="MV43" s="410"/>
      <c r="MW43" s="410"/>
      <c r="MX43" s="410"/>
      <c r="MY43" s="410"/>
      <c r="MZ43" s="410"/>
      <c r="NA43" s="410"/>
      <c r="NB43" s="410"/>
      <c r="NC43" s="410"/>
      <c r="ND43" s="410"/>
      <c r="NE43" s="410"/>
      <c r="NF43" s="410"/>
      <c r="NG43" s="410"/>
      <c r="NH43" s="410"/>
      <c r="NI43" s="410"/>
      <c r="NJ43" s="410"/>
      <c r="NK43" s="410"/>
      <c r="NL43" s="410"/>
      <c r="NM43" s="410"/>
      <c r="NN43" s="410"/>
      <c r="NO43" s="410"/>
      <c r="NP43" s="410"/>
      <c r="NQ43" s="410"/>
      <c r="NR43" s="410"/>
      <c r="NS43" s="410"/>
      <c r="NT43" s="410"/>
      <c r="NU43" s="410"/>
      <c r="NV43" s="410"/>
      <c r="NW43" s="410"/>
      <c r="NX43" s="410"/>
      <c r="NY43" s="410"/>
      <c r="NZ43" s="410"/>
      <c r="OA43" s="410"/>
      <c r="OB43" s="410"/>
      <c r="OC43" s="410"/>
      <c r="OD43" s="410"/>
      <c r="OE43" s="410"/>
      <c r="OF43" s="410"/>
      <c r="OG43" s="410"/>
      <c r="OH43" s="410"/>
      <c r="OI43" s="410"/>
      <c r="OJ43" s="410"/>
      <c r="OK43" s="410"/>
      <c r="OL43" s="410"/>
      <c r="OM43" s="410"/>
      <c r="ON43" s="410"/>
      <c r="OO43" s="410"/>
      <c r="OP43" s="410"/>
      <c r="OQ43" s="410"/>
      <c r="OR43" s="410"/>
      <c r="OS43" s="410"/>
      <c r="OT43" s="410"/>
      <c r="OU43" s="410"/>
      <c r="OV43" s="410"/>
      <c r="OW43" s="410"/>
      <c r="OX43" s="410"/>
      <c r="OY43" s="410"/>
      <c r="OZ43" s="410"/>
      <c r="PA43" s="410"/>
      <c r="PB43" s="410"/>
      <c r="PC43" s="410"/>
      <c r="PD43" s="410"/>
      <c r="PE43" s="410"/>
      <c r="PF43" s="410"/>
      <c r="PG43" s="410"/>
      <c r="PH43" s="410"/>
      <c r="PI43" s="410"/>
      <c r="PJ43" s="410"/>
      <c r="PK43" s="410"/>
      <c r="PL43" s="410"/>
      <c r="PM43" s="410"/>
      <c r="PN43" s="410"/>
      <c r="PO43" s="410"/>
      <c r="PP43" s="410"/>
      <c r="PQ43" s="410"/>
      <c r="PR43" s="410"/>
      <c r="PS43" s="410"/>
      <c r="PT43" s="410"/>
      <c r="PU43" s="410"/>
      <c r="PV43" s="410"/>
      <c r="PW43" s="410"/>
      <c r="PX43" s="410"/>
      <c r="PY43" s="410"/>
      <c r="PZ43" s="410"/>
      <c r="QA43" s="410"/>
      <c r="QB43" s="410"/>
      <c r="QC43" s="410"/>
      <c r="QD43" s="410"/>
      <c r="QE43" s="410"/>
      <c r="QF43" s="410"/>
      <c r="QG43" s="410"/>
      <c r="QH43" s="410"/>
      <c r="QI43" s="410"/>
      <c r="QJ43" s="410"/>
      <c r="QK43" s="410"/>
      <c r="QL43" s="410"/>
      <c r="QM43" s="410"/>
      <c r="QN43" s="410"/>
      <c r="QO43" s="410"/>
      <c r="QP43" s="410"/>
      <c r="QQ43" s="410"/>
      <c r="QR43" s="410"/>
      <c r="QS43" s="410"/>
      <c r="QT43" s="410"/>
      <c r="QU43" s="410"/>
      <c r="QV43" s="410"/>
      <c r="QW43" s="410"/>
      <c r="QX43" s="410"/>
      <c r="QY43" s="410"/>
      <c r="QZ43" s="410"/>
      <c r="RA43" s="410"/>
      <c r="RB43" s="410"/>
      <c r="RC43" s="410"/>
      <c r="RD43" s="410"/>
      <c r="RE43" s="410"/>
      <c r="RF43" s="410"/>
      <c r="RG43" s="410"/>
      <c r="RH43" s="410"/>
      <c r="RI43" s="410"/>
      <c r="RJ43" s="410"/>
      <c r="RK43" s="410"/>
      <c r="RL43" s="410"/>
      <c r="RM43" s="410"/>
      <c r="RN43" s="410"/>
      <c r="RO43" s="410"/>
      <c r="RP43" s="410"/>
      <c r="RQ43" s="410"/>
      <c r="RR43" s="410"/>
      <c r="RS43" s="410"/>
      <c r="RT43" s="410"/>
      <c r="RU43" s="410"/>
      <c r="RV43" s="410"/>
      <c r="RW43" s="410"/>
      <c r="RX43" s="410"/>
      <c r="RY43" s="410"/>
      <c r="RZ43" s="410"/>
      <c r="SA43" s="410"/>
      <c r="SB43" s="410"/>
      <c r="SC43" s="410"/>
      <c r="SD43" s="410"/>
      <c r="SE43" s="410"/>
      <c r="SF43" s="410"/>
      <c r="SG43" s="410"/>
      <c r="SH43" s="410"/>
      <c r="SI43" s="410"/>
      <c r="SJ43" s="410"/>
      <c r="SK43" s="410"/>
      <c r="SL43" s="410"/>
      <c r="SM43" s="410"/>
      <c r="SN43" s="410"/>
      <c r="SO43" s="410"/>
      <c r="SP43" s="410"/>
      <c r="SQ43" s="410"/>
      <c r="SR43" s="410"/>
      <c r="SS43" s="410"/>
      <c r="ST43" s="410"/>
      <c r="SU43" s="410"/>
      <c r="SV43" s="410"/>
      <c r="SW43" s="410"/>
      <c r="SX43" s="410"/>
      <c r="SY43" s="410"/>
      <c r="SZ43" s="410"/>
      <c r="TA43" s="410"/>
      <c r="TB43" s="410"/>
      <c r="TC43" s="410"/>
    </row>
    <row r="44" spans="1:523" s="411" customFormat="1">
      <c r="A44" s="353" t="s">
        <v>646</v>
      </c>
      <c r="B44" s="613" t="s">
        <v>514</v>
      </c>
      <c r="C44" s="548" t="s">
        <v>911</v>
      </c>
      <c r="D44" s="548" t="s">
        <v>918</v>
      </c>
      <c r="E44" s="549" t="s">
        <v>919</v>
      </c>
      <c r="F44" s="554" t="s">
        <v>914</v>
      </c>
      <c r="G44" s="550" t="s">
        <v>907</v>
      </c>
      <c r="H44" s="548" t="s">
        <v>1057</v>
      </c>
      <c r="I44" s="548" t="s">
        <v>1058</v>
      </c>
      <c r="J44" s="453" t="s">
        <v>1059</v>
      </c>
      <c r="K44" s="564" t="s">
        <v>1060</v>
      </c>
      <c r="L44" s="614">
        <v>1771</v>
      </c>
      <c r="M44" s="406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10"/>
      <c r="BK44" s="410"/>
      <c r="BL44" s="410"/>
      <c r="BM44" s="410"/>
      <c r="BN44" s="410"/>
      <c r="BO44" s="410"/>
      <c r="BP44" s="410"/>
      <c r="BQ44" s="410"/>
      <c r="BR44" s="410"/>
      <c r="BS44" s="410"/>
      <c r="BT44" s="410"/>
      <c r="BU44" s="410"/>
      <c r="BV44" s="410"/>
      <c r="BW44" s="410"/>
      <c r="BX44" s="410"/>
      <c r="BY44" s="410"/>
      <c r="BZ44" s="410"/>
      <c r="CA44" s="410"/>
      <c r="CB44" s="410"/>
      <c r="CC44" s="410"/>
      <c r="CD44" s="410"/>
      <c r="CE44" s="410"/>
      <c r="CF44" s="410"/>
      <c r="CG44" s="410"/>
      <c r="CH44" s="410"/>
      <c r="CI44" s="410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10"/>
      <c r="DD44" s="410"/>
      <c r="DE44" s="410"/>
      <c r="DF44" s="410"/>
      <c r="DG44" s="410"/>
      <c r="DH44" s="410"/>
      <c r="DI44" s="410"/>
      <c r="DJ44" s="410"/>
      <c r="DK44" s="410"/>
      <c r="DL44" s="410"/>
      <c r="DM44" s="410"/>
      <c r="DN44" s="410"/>
      <c r="DO44" s="410"/>
      <c r="DP44" s="410"/>
      <c r="DQ44" s="410"/>
      <c r="DR44" s="410"/>
      <c r="DS44" s="410"/>
      <c r="DT44" s="410"/>
      <c r="DU44" s="410"/>
      <c r="DV44" s="410"/>
      <c r="DW44" s="410"/>
      <c r="DX44" s="410"/>
      <c r="DY44" s="410"/>
      <c r="DZ44" s="410"/>
      <c r="EA44" s="410"/>
      <c r="EB44" s="410"/>
      <c r="EC44" s="410"/>
      <c r="ED44" s="410"/>
      <c r="EE44" s="410"/>
      <c r="EF44" s="410"/>
      <c r="EG44" s="410"/>
      <c r="EH44" s="410"/>
      <c r="EI44" s="410"/>
      <c r="EJ44" s="410"/>
      <c r="EK44" s="410"/>
      <c r="EL44" s="410"/>
      <c r="EM44" s="410"/>
      <c r="EN44" s="410"/>
      <c r="EO44" s="410"/>
      <c r="EP44" s="410"/>
      <c r="EQ44" s="410"/>
      <c r="ER44" s="410"/>
      <c r="ES44" s="410"/>
      <c r="ET44" s="410"/>
      <c r="EU44" s="410"/>
      <c r="EV44" s="410"/>
      <c r="EW44" s="410"/>
      <c r="EX44" s="410"/>
      <c r="EY44" s="410"/>
      <c r="EZ44" s="410"/>
      <c r="FA44" s="410"/>
      <c r="FB44" s="410"/>
      <c r="FC44" s="410"/>
      <c r="FD44" s="410"/>
      <c r="FE44" s="410"/>
      <c r="FF44" s="410"/>
      <c r="FG44" s="410"/>
      <c r="FH44" s="410"/>
      <c r="FI44" s="410"/>
      <c r="FJ44" s="410"/>
      <c r="FK44" s="410"/>
      <c r="FL44" s="410"/>
      <c r="FM44" s="410"/>
      <c r="FN44" s="410"/>
      <c r="FO44" s="410"/>
      <c r="FP44" s="410"/>
      <c r="FQ44" s="410"/>
      <c r="FR44" s="410"/>
      <c r="FS44" s="410"/>
      <c r="FT44" s="410"/>
      <c r="FU44" s="410"/>
      <c r="FV44" s="410"/>
      <c r="FW44" s="410"/>
      <c r="FX44" s="410"/>
      <c r="FY44" s="410"/>
      <c r="FZ44" s="410"/>
      <c r="GA44" s="410"/>
      <c r="GB44" s="410"/>
      <c r="GC44" s="410"/>
      <c r="GD44" s="410"/>
      <c r="GE44" s="410"/>
      <c r="GF44" s="410"/>
      <c r="GG44" s="410"/>
      <c r="GH44" s="410"/>
      <c r="GI44" s="410"/>
      <c r="GJ44" s="410"/>
      <c r="GK44" s="410"/>
      <c r="GL44" s="410"/>
      <c r="GM44" s="410"/>
      <c r="GN44" s="410"/>
      <c r="GO44" s="410"/>
      <c r="GP44" s="410"/>
      <c r="GQ44" s="410"/>
      <c r="GR44" s="410"/>
      <c r="GS44" s="410"/>
      <c r="GT44" s="410"/>
      <c r="GU44" s="410"/>
      <c r="GV44" s="410"/>
      <c r="GW44" s="410"/>
      <c r="GX44" s="410"/>
      <c r="GY44" s="410"/>
      <c r="GZ44" s="410"/>
      <c r="HA44" s="410"/>
      <c r="HB44" s="410"/>
      <c r="HC44" s="410"/>
      <c r="HD44" s="410"/>
      <c r="HE44" s="410"/>
      <c r="HF44" s="410"/>
      <c r="HG44" s="410"/>
      <c r="HH44" s="410"/>
      <c r="HI44" s="410"/>
      <c r="HJ44" s="410"/>
      <c r="HK44" s="410"/>
      <c r="HL44" s="410"/>
      <c r="HM44" s="410"/>
      <c r="HN44" s="410"/>
      <c r="HO44" s="410"/>
      <c r="HP44" s="410"/>
      <c r="HQ44" s="410"/>
      <c r="HR44" s="410"/>
      <c r="HS44" s="410"/>
      <c r="HT44" s="410"/>
      <c r="HU44" s="410"/>
      <c r="HV44" s="410"/>
      <c r="HW44" s="410"/>
      <c r="HX44" s="410"/>
      <c r="HY44" s="410"/>
      <c r="HZ44" s="410"/>
      <c r="IA44" s="410"/>
      <c r="IB44" s="410"/>
      <c r="IC44" s="410"/>
      <c r="ID44" s="410"/>
      <c r="IE44" s="410"/>
      <c r="IF44" s="410"/>
      <c r="IG44" s="410"/>
      <c r="IH44" s="410"/>
      <c r="II44" s="410"/>
      <c r="IJ44" s="410"/>
      <c r="IK44" s="410"/>
      <c r="IL44" s="410"/>
      <c r="IM44" s="410"/>
      <c r="IN44" s="410"/>
      <c r="IO44" s="410"/>
      <c r="IP44" s="410"/>
      <c r="IQ44" s="410"/>
      <c r="IR44" s="410"/>
      <c r="IS44" s="410"/>
      <c r="IT44" s="410"/>
      <c r="IU44" s="410"/>
      <c r="IV44" s="410"/>
      <c r="IW44" s="410"/>
      <c r="IX44" s="410"/>
      <c r="IY44" s="410"/>
      <c r="IZ44" s="410"/>
      <c r="JA44" s="410"/>
      <c r="JB44" s="410"/>
      <c r="JC44" s="410"/>
      <c r="JD44" s="410"/>
      <c r="JE44" s="410"/>
      <c r="JF44" s="410"/>
      <c r="JG44" s="410"/>
      <c r="JH44" s="410"/>
      <c r="JI44" s="410"/>
      <c r="JJ44" s="410"/>
      <c r="JK44" s="410"/>
      <c r="JL44" s="410"/>
      <c r="JM44" s="410"/>
      <c r="JN44" s="410"/>
      <c r="JO44" s="410"/>
      <c r="JP44" s="410"/>
      <c r="JQ44" s="410"/>
      <c r="JR44" s="410"/>
      <c r="JS44" s="410"/>
      <c r="JT44" s="410"/>
      <c r="JU44" s="410"/>
      <c r="JV44" s="410"/>
      <c r="JW44" s="410"/>
      <c r="JX44" s="410"/>
      <c r="JY44" s="410"/>
      <c r="JZ44" s="410"/>
      <c r="KA44" s="410"/>
      <c r="KB44" s="410"/>
      <c r="KC44" s="410"/>
      <c r="KD44" s="410"/>
      <c r="KE44" s="410"/>
      <c r="KF44" s="410"/>
      <c r="KG44" s="410"/>
      <c r="KH44" s="410"/>
      <c r="KI44" s="410"/>
      <c r="KJ44" s="410"/>
      <c r="KK44" s="410"/>
      <c r="KL44" s="410"/>
      <c r="KM44" s="410"/>
      <c r="KN44" s="410"/>
      <c r="KO44" s="410"/>
      <c r="KP44" s="410"/>
      <c r="KQ44" s="410"/>
      <c r="KR44" s="410"/>
      <c r="KS44" s="410"/>
      <c r="KT44" s="410"/>
      <c r="KU44" s="410"/>
      <c r="KV44" s="410"/>
      <c r="KW44" s="410"/>
      <c r="KX44" s="410"/>
      <c r="KY44" s="410"/>
      <c r="KZ44" s="410"/>
      <c r="LA44" s="410"/>
      <c r="LB44" s="410"/>
      <c r="LC44" s="410"/>
      <c r="LD44" s="410"/>
      <c r="LE44" s="410"/>
      <c r="LF44" s="410"/>
      <c r="LG44" s="410"/>
      <c r="LH44" s="410"/>
      <c r="LI44" s="410"/>
      <c r="LJ44" s="410"/>
      <c r="LK44" s="410"/>
      <c r="LL44" s="410"/>
      <c r="LM44" s="410"/>
      <c r="LN44" s="410"/>
      <c r="LO44" s="410"/>
      <c r="LP44" s="410"/>
      <c r="LQ44" s="410"/>
      <c r="LR44" s="410"/>
      <c r="LS44" s="410"/>
      <c r="LT44" s="410"/>
      <c r="LU44" s="410"/>
      <c r="LV44" s="410"/>
      <c r="LW44" s="410"/>
      <c r="LX44" s="410"/>
      <c r="LY44" s="410"/>
      <c r="LZ44" s="410"/>
      <c r="MA44" s="410"/>
      <c r="MB44" s="410"/>
      <c r="MC44" s="410"/>
      <c r="MD44" s="410"/>
      <c r="ME44" s="410"/>
      <c r="MF44" s="410"/>
      <c r="MG44" s="410"/>
      <c r="MH44" s="410"/>
      <c r="MI44" s="410"/>
      <c r="MJ44" s="410"/>
      <c r="MK44" s="410"/>
      <c r="ML44" s="410"/>
      <c r="MM44" s="410"/>
      <c r="MN44" s="410"/>
      <c r="MO44" s="410"/>
      <c r="MP44" s="410"/>
      <c r="MQ44" s="410"/>
      <c r="MR44" s="410"/>
      <c r="MS44" s="410"/>
      <c r="MT44" s="410"/>
      <c r="MU44" s="410"/>
      <c r="MV44" s="410"/>
      <c r="MW44" s="410"/>
      <c r="MX44" s="410"/>
      <c r="MY44" s="410"/>
      <c r="MZ44" s="410"/>
      <c r="NA44" s="410"/>
      <c r="NB44" s="410"/>
      <c r="NC44" s="410"/>
      <c r="ND44" s="410"/>
      <c r="NE44" s="410"/>
      <c r="NF44" s="410"/>
      <c r="NG44" s="410"/>
      <c r="NH44" s="410"/>
      <c r="NI44" s="410"/>
      <c r="NJ44" s="410"/>
      <c r="NK44" s="410"/>
      <c r="NL44" s="410"/>
      <c r="NM44" s="410"/>
      <c r="NN44" s="410"/>
      <c r="NO44" s="410"/>
      <c r="NP44" s="410"/>
      <c r="NQ44" s="410"/>
      <c r="NR44" s="410"/>
      <c r="NS44" s="410"/>
      <c r="NT44" s="410"/>
      <c r="NU44" s="410"/>
      <c r="NV44" s="410"/>
      <c r="NW44" s="410"/>
      <c r="NX44" s="410"/>
      <c r="NY44" s="410"/>
      <c r="NZ44" s="410"/>
      <c r="OA44" s="410"/>
      <c r="OB44" s="410"/>
      <c r="OC44" s="410"/>
      <c r="OD44" s="410"/>
      <c r="OE44" s="410"/>
      <c r="OF44" s="410"/>
      <c r="OG44" s="410"/>
      <c r="OH44" s="410"/>
      <c r="OI44" s="410"/>
      <c r="OJ44" s="410"/>
      <c r="OK44" s="410"/>
      <c r="OL44" s="410"/>
      <c r="OM44" s="410"/>
      <c r="ON44" s="410"/>
      <c r="OO44" s="410"/>
      <c r="OP44" s="410"/>
      <c r="OQ44" s="410"/>
      <c r="OR44" s="410"/>
      <c r="OS44" s="410"/>
      <c r="OT44" s="410"/>
      <c r="OU44" s="410"/>
      <c r="OV44" s="410"/>
      <c r="OW44" s="410"/>
      <c r="OX44" s="410"/>
      <c r="OY44" s="410"/>
      <c r="OZ44" s="410"/>
      <c r="PA44" s="410"/>
      <c r="PB44" s="410"/>
      <c r="PC44" s="410"/>
      <c r="PD44" s="410"/>
      <c r="PE44" s="410"/>
      <c r="PF44" s="410"/>
      <c r="PG44" s="410"/>
      <c r="PH44" s="410"/>
      <c r="PI44" s="410"/>
      <c r="PJ44" s="410"/>
      <c r="PK44" s="410"/>
      <c r="PL44" s="410"/>
      <c r="PM44" s="410"/>
      <c r="PN44" s="410"/>
      <c r="PO44" s="410"/>
      <c r="PP44" s="410"/>
      <c r="PQ44" s="410"/>
      <c r="PR44" s="410"/>
      <c r="PS44" s="410"/>
      <c r="PT44" s="410"/>
      <c r="PU44" s="410"/>
      <c r="PV44" s="410"/>
      <c r="PW44" s="410"/>
      <c r="PX44" s="410"/>
      <c r="PY44" s="410"/>
      <c r="PZ44" s="410"/>
      <c r="QA44" s="410"/>
      <c r="QB44" s="410"/>
      <c r="QC44" s="410"/>
      <c r="QD44" s="410"/>
      <c r="QE44" s="410"/>
      <c r="QF44" s="410"/>
      <c r="QG44" s="410"/>
      <c r="QH44" s="410"/>
      <c r="QI44" s="410"/>
      <c r="QJ44" s="410"/>
      <c r="QK44" s="410"/>
      <c r="QL44" s="410"/>
      <c r="QM44" s="410"/>
      <c r="QN44" s="410"/>
      <c r="QO44" s="410"/>
      <c r="QP44" s="410"/>
      <c r="QQ44" s="410"/>
      <c r="QR44" s="410"/>
      <c r="QS44" s="410"/>
      <c r="QT44" s="410"/>
      <c r="QU44" s="410"/>
      <c r="QV44" s="410"/>
      <c r="QW44" s="410"/>
      <c r="QX44" s="410"/>
      <c r="QY44" s="410"/>
      <c r="QZ44" s="410"/>
      <c r="RA44" s="410"/>
      <c r="RB44" s="410"/>
      <c r="RC44" s="410"/>
      <c r="RD44" s="410"/>
      <c r="RE44" s="410"/>
      <c r="RF44" s="410"/>
      <c r="RG44" s="410"/>
      <c r="RH44" s="410"/>
      <c r="RI44" s="410"/>
      <c r="RJ44" s="410"/>
      <c r="RK44" s="410"/>
      <c r="RL44" s="410"/>
      <c r="RM44" s="410"/>
      <c r="RN44" s="410"/>
      <c r="RO44" s="410"/>
      <c r="RP44" s="410"/>
      <c r="RQ44" s="410"/>
      <c r="RR44" s="410"/>
      <c r="RS44" s="410"/>
      <c r="RT44" s="410"/>
      <c r="RU44" s="410"/>
      <c r="RV44" s="410"/>
      <c r="RW44" s="410"/>
      <c r="RX44" s="410"/>
      <c r="RY44" s="410"/>
      <c r="RZ44" s="410"/>
      <c r="SA44" s="410"/>
      <c r="SB44" s="410"/>
      <c r="SC44" s="410"/>
      <c r="SD44" s="410"/>
      <c r="SE44" s="410"/>
      <c r="SF44" s="410"/>
      <c r="SG44" s="410"/>
      <c r="SH44" s="410"/>
      <c r="SI44" s="410"/>
      <c r="SJ44" s="410"/>
      <c r="SK44" s="410"/>
      <c r="SL44" s="410"/>
      <c r="SM44" s="410"/>
      <c r="SN44" s="410"/>
      <c r="SO44" s="410"/>
      <c r="SP44" s="410"/>
      <c r="SQ44" s="410"/>
      <c r="SR44" s="410"/>
      <c r="SS44" s="410"/>
      <c r="ST44" s="410"/>
      <c r="SU44" s="410"/>
      <c r="SV44" s="410"/>
      <c r="SW44" s="410"/>
      <c r="SX44" s="410"/>
      <c r="SY44" s="410"/>
      <c r="SZ44" s="410"/>
      <c r="TA44" s="410"/>
      <c r="TB44" s="410"/>
      <c r="TC44" s="410"/>
    </row>
    <row r="45" spans="1:523" s="411" customFormat="1">
      <c r="A45" s="353" t="s">
        <v>646</v>
      </c>
      <c r="B45" s="613" t="s">
        <v>514</v>
      </c>
      <c r="C45" s="548" t="s">
        <v>1061</v>
      </c>
      <c r="D45" s="548" t="s">
        <v>1062</v>
      </c>
      <c r="E45" s="549" t="s">
        <v>1063</v>
      </c>
      <c r="F45" s="554" t="s">
        <v>914</v>
      </c>
      <c r="G45" s="550" t="s">
        <v>907</v>
      </c>
      <c r="H45" s="548" t="s">
        <v>1064</v>
      </c>
      <c r="I45" s="548" t="s">
        <v>1065</v>
      </c>
      <c r="J45" s="453" t="s">
        <v>1066</v>
      </c>
      <c r="K45" s="564" t="s">
        <v>1054</v>
      </c>
      <c r="L45" s="614">
        <v>431</v>
      </c>
      <c r="M45" s="406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0"/>
      <c r="BH45" s="410"/>
      <c r="BI45" s="410"/>
      <c r="BJ45" s="410"/>
      <c r="BK45" s="410"/>
      <c r="BL45" s="410"/>
      <c r="BM45" s="410"/>
      <c r="BN45" s="410"/>
      <c r="BO45" s="410"/>
      <c r="BP45" s="410"/>
      <c r="BQ45" s="410"/>
      <c r="BR45" s="410"/>
      <c r="BS45" s="410"/>
      <c r="BT45" s="410"/>
      <c r="BU45" s="410"/>
      <c r="BV45" s="410"/>
      <c r="BW45" s="410"/>
      <c r="BX45" s="410"/>
      <c r="BY45" s="410"/>
      <c r="BZ45" s="410"/>
      <c r="CA45" s="410"/>
      <c r="CB45" s="410"/>
      <c r="CC45" s="410"/>
      <c r="CD45" s="410"/>
      <c r="CE45" s="410"/>
      <c r="CF45" s="410"/>
      <c r="CG45" s="410"/>
      <c r="CH45" s="410"/>
      <c r="CI45" s="410"/>
      <c r="CJ45" s="410"/>
      <c r="CK45" s="410"/>
      <c r="CL45" s="410"/>
      <c r="CM45" s="410"/>
      <c r="CN45" s="410"/>
      <c r="CO45" s="410"/>
      <c r="CP45" s="410"/>
      <c r="CQ45" s="410"/>
      <c r="CR45" s="410"/>
      <c r="CS45" s="410"/>
      <c r="CT45" s="410"/>
      <c r="CU45" s="410"/>
      <c r="CV45" s="410"/>
      <c r="CW45" s="410"/>
      <c r="CX45" s="410"/>
      <c r="CY45" s="410"/>
      <c r="CZ45" s="410"/>
      <c r="DA45" s="410"/>
      <c r="DB45" s="410"/>
      <c r="DC45" s="410"/>
      <c r="DD45" s="410"/>
      <c r="DE45" s="410"/>
      <c r="DF45" s="410"/>
      <c r="DG45" s="410"/>
      <c r="DH45" s="410"/>
      <c r="DI45" s="410"/>
      <c r="DJ45" s="410"/>
      <c r="DK45" s="410"/>
      <c r="DL45" s="410"/>
      <c r="DM45" s="410"/>
      <c r="DN45" s="410"/>
      <c r="DO45" s="410"/>
      <c r="DP45" s="410"/>
      <c r="DQ45" s="410"/>
      <c r="DR45" s="410"/>
      <c r="DS45" s="410"/>
      <c r="DT45" s="410"/>
      <c r="DU45" s="410"/>
      <c r="DV45" s="410"/>
      <c r="DW45" s="410"/>
      <c r="DX45" s="410"/>
      <c r="DY45" s="410"/>
      <c r="DZ45" s="410"/>
      <c r="EA45" s="410"/>
      <c r="EB45" s="410"/>
      <c r="EC45" s="410"/>
      <c r="ED45" s="410"/>
      <c r="EE45" s="410"/>
      <c r="EF45" s="410"/>
      <c r="EG45" s="410"/>
      <c r="EH45" s="410"/>
      <c r="EI45" s="410"/>
      <c r="EJ45" s="410"/>
      <c r="EK45" s="410"/>
      <c r="EL45" s="410"/>
      <c r="EM45" s="410"/>
      <c r="EN45" s="410"/>
      <c r="EO45" s="410"/>
      <c r="EP45" s="410"/>
      <c r="EQ45" s="410"/>
      <c r="ER45" s="410"/>
      <c r="ES45" s="410"/>
      <c r="ET45" s="410"/>
      <c r="EU45" s="410"/>
      <c r="EV45" s="410"/>
      <c r="EW45" s="410"/>
      <c r="EX45" s="410"/>
      <c r="EY45" s="410"/>
      <c r="EZ45" s="410"/>
      <c r="FA45" s="410"/>
      <c r="FB45" s="410"/>
      <c r="FC45" s="410"/>
      <c r="FD45" s="410"/>
      <c r="FE45" s="410"/>
      <c r="FF45" s="410"/>
      <c r="FG45" s="410"/>
      <c r="FH45" s="410"/>
      <c r="FI45" s="410"/>
      <c r="FJ45" s="410"/>
      <c r="FK45" s="410"/>
      <c r="FL45" s="410"/>
      <c r="FM45" s="410"/>
      <c r="FN45" s="410"/>
      <c r="FO45" s="410"/>
      <c r="FP45" s="410"/>
      <c r="FQ45" s="410"/>
      <c r="FR45" s="410"/>
      <c r="FS45" s="410"/>
      <c r="FT45" s="410"/>
      <c r="FU45" s="410"/>
      <c r="FV45" s="410"/>
      <c r="FW45" s="410"/>
      <c r="FX45" s="410"/>
      <c r="FY45" s="410"/>
      <c r="FZ45" s="410"/>
      <c r="GA45" s="410"/>
      <c r="GB45" s="410"/>
      <c r="GC45" s="410"/>
      <c r="GD45" s="410"/>
      <c r="GE45" s="410"/>
      <c r="GF45" s="410"/>
      <c r="GG45" s="410"/>
      <c r="GH45" s="410"/>
      <c r="GI45" s="410"/>
      <c r="GJ45" s="410"/>
      <c r="GK45" s="410"/>
      <c r="GL45" s="410"/>
      <c r="GM45" s="410"/>
      <c r="GN45" s="410"/>
      <c r="GO45" s="410"/>
      <c r="GP45" s="410"/>
      <c r="GQ45" s="410"/>
      <c r="GR45" s="410"/>
      <c r="GS45" s="410"/>
      <c r="GT45" s="410"/>
      <c r="GU45" s="410"/>
      <c r="GV45" s="410"/>
      <c r="GW45" s="410"/>
      <c r="GX45" s="410"/>
      <c r="GY45" s="410"/>
      <c r="GZ45" s="410"/>
      <c r="HA45" s="410"/>
      <c r="HB45" s="410"/>
      <c r="HC45" s="410"/>
      <c r="HD45" s="410"/>
      <c r="HE45" s="410"/>
      <c r="HF45" s="410"/>
      <c r="HG45" s="410"/>
      <c r="HH45" s="410"/>
      <c r="HI45" s="410"/>
      <c r="HJ45" s="410"/>
      <c r="HK45" s="410"/>
      <c r="HL45" s="410"/>
      <c r="HM45" s="410"/>
      <c r="HN45" s="410"/>
      <c r="HO45" s="410"/>
      <c r="HP45" s="410"/>
      <c r="HQ45" s="410"/>
      <c r="HR45" s="410"/>
      <c r="HS45" s="410"/>
      <c r="HT45" s="410"/>
      <c r="HU45" s="410"/>
      <c r="HV45" s="410"/>
      <c r="HW45" s="410"/>
      <c r="HX45" s="410"/>
      <c r="HY45" s="410"/>
      <c r="HZ45" s="410"/>
      <c r="IA45" s="410"/>
      <c r="IB45" s="410"/>
      <c r="IC45" s="410"/>
      <c r="ID45" s="410"/>
      <c r="IE45" s="410"/>
      <c r="IF45" s="410"/>
      <c r="IG45" s="410"/>
      <c r="IH45" s="410"/>
      <c r="II45" s="410"/>
      <c r="IJ45" s="410"/>
      <c r="IK45" s="410"/>
      <c r="IL45" s="410"/>
      <c r="IM45" s="410"/>
      <c r="IN45" s="410"/>
      <c r="IO45" s="410"/>
      <c r="IP45" s="410"/>
      <c r="IQ45" s="410"/>
      <c r="IR45" s="410"/>
      <c r="IS45" s="410"/>
      <c r="IT45" s="410"/>
      <c r="IU45" s="410"/>
      <c r="IV45" s="410"/>
      <c r="IW45" s="410"/>
      <c r="IX45" s="410"/>
      <c r="IY45" s="410"/>
      <c r="IZ45" s="410"/>
      <c r="JA45" s="410"/>
      <c r="JB45" s="410"/>
      <c r="JC45" s="410"/>
      <c r="JD45" s="410"/>
      <c r="JE45" s="410"/>
      <c r="JF45" s="410"/>
      <c r="JG45" s="410"/>
      <c r="JH45" s="410"/>
      <c r="JI45" s="410"/>
      <c r="JJ45" s="410"/>
      <c r="JK45" s="410"/>
      <c r="JL45" s="410"/>
      <c r="JM45" s="410"/>
      <c r="JN45" s="410"/>
      <c r="JO45" s="410"/>
      <c r="JP45" s="410"/>
      <c r="JQ45" s="410"/>
      <c r="JR45" s="410"/>
      <c r="JS45" s="410"/>
      <c r="JT45" s="410"/>
      <c r="JU45" s="410"/>
      <c r="JV45" s="410"/>
      <c r="JW45" s="410"/>
      <c r="JX45" s="410"/>
      <c r="JY45" s="410"/>
      <c r="JZ45" s="410"/>
      <c r="KA45" s="410"/>
      <c r="KB45" s="410"/>
      <c r="KC45" s="410"/>
      <c r="KD45" s="410"/>
      <c r="KE45" s="410"/>
      <c r="KF45" s="410"/>
      <c r="KG45" s="410"/>
      <c r="KH45" s="410"/>
      <c r="KI45" s="410"/>
      <c r="KJ45" s="410"/>
      <c r="KK45" s="410"/>
      <c r="KL45" s="410"/>
      <c r="KM45" s="410"/>
      <c r="KN45" s="410"/>
      <c r="KO45" s="410"/>
      <c r="KP45" s="410"/>
      <c r="KQ45" s="410"/>
      <c r="KR45" s="410"/>
      <c r="KS45" s="410"/>
      <c r="KT45" s="410"/>
      <c r="KU45" s="410"/>
      <c r="KV45" s="410"/>
      <c r="KW45" s="410"/>
      <c r="KX45" s="410"/>
      <c r="KY45" s="410"/>
      <c r="KZ45" s="410"/>
      <c r="LA45" s="410"/>
      <c r="LB45" s="410"/>
      <c r="LC45" s="410"/>
      <c r="LD45" s="410"/>
      <c r="LE45" s="410"/>
      <c r="LF45" s="410"/>
      <c r="LG45" s="410"/>
      <c r="LH45" s="410"/>
      <c r="LI45" s="410"/>
      <c r="LJ45" s="410"/>
      <c r="LK45" s="410"/>
      <c r="LL45" s="410"/>
      <c r="LM45" s="410"/>
      <c r="LN45" s="410"/>
      <c r="LO45" s="410"/>
      <c r="LP45" s="410"/>
      <c r="LQ45" s="410"/>
      <c r="LR45" s="410"/>
      <c r="LS45" s="410"/>
      <c r="LT45" s="410"/>
      <c r="LU45" s="410"/>
      <c r="LV45" s="410"/>
      <c r="LW45" s="410"/>
      <c r="LX45" s="410"/>
      <c r="LY45" s="410"/>
      <c r="LZ45" s="410"/>
      <c r="MA45" s="410"/>
      <c r="MB45" s="410"/>
      <c r="MC45" s="410"/>
      <c r="MD45" s="410"/>
      <c r="ME45" s="410"/>
      <c r="MF45" s="410"/>
      <c r="MG45" s="410"/>
      <c r="MH45" s="410"/>
      <c r="MI45" s="410"/>
      <c r="MJ45" s="410"/>
      <c r="MK45" s="410"/>
      <c r="ML45" s="410"/>
      <c r="MM45" s="410"/>
      <c r="MN45" s="410"/>
      <c r="MO45" s="410"/>
      <c r="MP45" s="410"/>
      <c r="MQ45" s="410"/>
      <c r="MR45" s="410"/>
      <c r="MS45" s="410"/>
      <c r="MT45" s="410"/>
      <c r="MU45" s="410"/>
      <c r="MV45" s="410"/>
      <c r="MW45" s="410"/>
      <c r="MX45" s="410"/>
      <c r="MY45" s="410"/>
      <c r="MZ45" s="410"/>
      <c r="NA45" s="410"/>
      <c r="NB45" s="410"/>
      <c r="NC45" s="410"/>
      <c r="ND45" s="410"/>
      <c r="NE45" s="410"/>
      <c r="NF45" s="410"/>
      <c r="NG45" s="410"/>
      <c r="NH45" s="410"/>
      <c r="NI45" s="410"/>
      <c r="NJ45" s="410"/>
      <c r="NK45" s="410"/>
      <c r="NL45" s="410"/>
      <c r="NM45" s="410"/>
      <c r="NN45" s="410"/>
      <c r="NO45" s="410"/>
      <c r="NP45" s="410"/>
      <c r="NQ45" s="410"/>
      <c r="NR45" s="410"/>
      <c r="NS45" s="410"/>
      <c r="NT45" s="410"/>
      <c r="NU45" s="410"/>
      <c r="NV45" s="410"/>
      <c r="NW45" s="410"/>
      <c r="NX45" s="410"/>
      <c r="NY45" s="410"/>
      <c r="NZ45" s="410"/>
      <c r="OA45" s="410"/>
      <c r="OB45" s="410"/>
      <c r="OC45" s="410"/>
      <c r="OD45" s="410"/>
      <c r="OE45" s="410"/>
      <c r="OF45" s="410"/>
      <c r="OG45" s="410"/>
      <c r="OH45" s="410"/>
      <c r="OI45" s="410"/>
      <c r="OJ45" s="410"/>
      <c r="OK45" s="410"/>
      <c r="OL45" s="410"/>
      <c r="OM45" s="410"/>
      <c r="ON45" s="410"/>
      <c r="OO45" s="410"/>
      <c r="OP45" s="410"/>
      <c r="OQ45" s="410"/>
      <c r="OR45" s="410"/>
      <c r="OS45" s="410"/>
      <c r="OT45" s="410"/>
      <c r="OU45" s="410"/>
      <c r="OV45" s="410"/>
      <c r="OW45" s="410"/>
      <c r="OX45" s="410"/>
      <c r="OY45" s="410"/>
      <c r="OZ45" s="410"/>
      <c r="PA45" s="410"/>
      <c r="PB45" s="410"/>
      <c r="PC45" s="410"/>
      <c r="PD45" s="410"/>
      <c r="PE45" s="410"/>
      <c r="PF45" s="410"/>
      <c r="PG45" s="410"/>
      <c r="PH45" s="410"/>
      <c r="PI45" s="410"/>
      <c r="PJ45" s="410"/>
      <c r="PK45" s="410"/>
      <c r="PL45" s="410"/>
      <c r="PM45" s="410"/>
      <c r="PN45" s="410"/>
      <c r="PO45" s="410"/>
      <c r="PP45" s="410"/>
      <c r="PQ45" s="410"/>
      <c r="PR45" s="410"/>
      <c r="PS45" s="410"/>
      <c r="PT45" s="410"/>
      <c r="PU45" s="410"/>
      <c r="PV45" s="410"/>
      <c r="PW45" s="410"/>
      <c r="PX45" s="410"/>
      <c r="PY45" s="410"/>
      <c r="PZ45" s="410"/>
      <c r="QA45" s="410"/>
      <c r="QB45" s="410"/>
      <c r="QC45" s="410"/>
      <c r="QD45" s="410"/>
      <c r="QE45" s="410"/>
      <c r="QF45" s="410"/>
      <c r="QG45" s="410"/>
      <c r="QH45" s="410"/>
      <c r="QI45" s="410"/>
      <c r="QJ45" s="410"/>
      <c r="QK45" s="410"/>
      <c r="QL45" s="410"/>
      <c r="QM45" s="410"/>
      <c r="QN45" s="410"/>
      <c r="QO45" s="410"/>
      <c r="QP45" s="410"/>
      <c r="QQ45" s="410"/>
      <c r="QR45" s="410"/>
      <c r="QS45" s="410"/>
      <c r="QT45" s="410"/>
      <c r="QU45" s="410"/>
      <c r="QV45" s="410"/>
      <c r="QW45" s="410"/>
      <c r="QX45" s="410"/>
      <c r="QY45" s="410"/>
      <c r="QZ45" s="410"/>
      <c r="RA45" s="410"/>
      <c r="RB45" s="410"/>
      <c r="RC45" s="410"/>
      <c r="RD45" s="410"/>
      <c r="RE45" s="410"/>
      <c r="RF45" s="410"/>
      <c r="RG45" s="410"/>
      <c r="RH45" s="410"/>
      <c r="RI45" s="410"/>
      <c r="RJ45" s="410"/>
      <c r="RK45" s="410"/>
      <c r="RL45" s="410"/>
      <c r="RM45" s="410"/>
      <c r="RN45" s="410"/>
      <c r="RO45" s="410"/>
      <c r="RP45" s="410"/>
      <c r="RQ45" s="410"/>
      <c r="RR45" s="410"/>
      <c r="RS45" s="410"/>
      <c r="RT45" s="410"/>
      <c r="RU45" s="410"/>
      <c r="RV45" s="410"/>
      <c r="RW45" s="410"/>
      <c r="RX45" s="410"/>
      <c r="RY45" s="410"/>
      <c r="RZ45" s="410"/>
      <c r="SA45" s="410"/>
      <c r="SB45" s="410"/>
      <c r="SC45" s="410"/>
      <c r="SD45" s="410"/>
      <c r="SE45" s="410"/>
      <c r="SF45" s="410"/>
      <c r="SG45" s="410"/>
      <c r="SH45" s="410"/>
      <c r="SI45" s="410"/>
      <c r="SJ45" s="410"/>
      <c r="SK45" s="410"/>
      <c r="SL45" s="410"/>
      <c r="SM45" s="410"/>
      <c r="SN45" s="410"/>
      <c r="SO45" s="410"/>
      <c r="SP45" s="410"/>
      <c r="SQ45" s="410"/>
      <c r="SR45" s="410"/>
      <c r="SS45" s="410"/>
      <c r="ST45" s="410"/>
      <c r="SU45" s="410"/>
      <c r="SV45" s="410"/>
      <c r="SW45" s="410"/>
      <c r="SX45" s="410"/>
      <c r="SY45" s="410"/>
      <c r="SZ45" s="410"/>
      <c r="TA45" s="410"/>
      <c r="TB45" s="410"/>
      <c r="TC45" s="410"/>
    </row>
    <row r="46" spans="1:523" s="411" customFormat="1">
      <c r="A46" s="353" t="s">
        <v>646</v>
      </c>
      <c r="B46" s="613" t="s">
        <v>514</v>
      </c>
      <c r="C46" s="548" t="s">
        <v>945</v>
      </c>
      <c r="D46" s="548" t="s">
        <v>1022</v>
      </c>
      <c r="E46" s="549" t="s">
        <v>942</v>
      </c>
      <c r="F46" s="554" t="s">
        <v>914</v>
      </c>
      <c r="G46" s="550" t="s">
        <v>907</v>
      </c>
      <c r="H46" s="548" t="s">
        <v>1067</v>
      </c>
      <c r="I46" s="548" t="s">
        <v>1058</v>
      </c>
      <c r="J46" s="453" t="s">
        <v>1068</v>
      </c>
      <c r="K46" s="564" t="s">
        <v>1054</v>
      </c>
      <c r="L46" s="614">
        <v>100.34</v>
      </c>
      <c r="M46" s="406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10"/>
      <c r="BK46" s="410"/>
      <c r="BL46" s="410"/>
      <c r="BM46" s="410"/>
      <c r="BN46" s="410"/>
      <c r="BO46" s="410"/>
      <c r="BP46" s="410"/>
      <c r="BQ46" s="410"/>
      <c r="BR46" s="410"/>
      <c r="BS46" s="410"/>
      <c r="BT46" s="410"/>
      <c r="BU46" s="410"/>
      <c r="BV46" s="410"/>
      <c r="BW46" s="410"/>
      <c r="BX46" s="410"/>
      <c r="BY46" s="410"/>
      <c r="BZ46" s="410"/>
      <c r="CA46" s="410"/>
      <c r="CB46" s="410"/>
      <c r="CC46" s="410"/>
      <c r="CD46" s="410"/>
      <c r="CE46" s="410"/>
      <c r="CF46" s="410"/>
      <c r="CG46" s="410"/>
      <c r="CH46" s="410"/>
      <c r="CI46" s="410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10"/>
      <c r="DD46" s="410"/>
      <c r="DE46" s="410"/>
      <c r="DF46" s="410"/>
      <c r="DG46" s="410"/>
      <c r="DH46" s="410"/>
      <c r="DI46" s="410"/>
      <c r="DJ46" s="410"/>
      <c r="DK46" s="410"/>
      <c r="DL46" s="410"/>
      <c r="DM46" s="410"/>
      <c r="DN46" s="410"/>
      <c r="DO46" s="410"/>
      <c r="DP46" s="410"/>
      <c r="DQ46" s="410"/>
      <c r="DR46" s="410"/>
      <c r="DS46" s="410"/>
      <c r="DT46" s="410"/>
      <c r="DU46" s="410"/>
      <c r="DV46" s="410"/>
      <c r="DW46" s="410"/>
      <c r="DX46" s="410"/>
      <c r="DY46" s="410"/>
      <c r="DZ46" s="410"/>
      <c r="EA46" s="410"/>
      <c r="EB46" s="410"/>
      <c r="EC46" s="410"/>
      <c r="ED46" s="410"/>
      <c r="EE46" s="410"/>
      <c r="EF46" s="410"/>
      <c r="EG46" s="410"/>
      <c r="EH46" s="410"/>
      <c r="EI46" s="410"/>
      <c r="EJ46" s="410"/>
      <c r="EK46" s="410"/>
      <c r="EL46" s="410"/>
      <c r="EM46" s="410"/>
      <c r="EN46" s="410"/>
      <c r="EO46" s="410"/>
      <c r="EP46" s="410"/>
      <c r="EQ46" s="410"/>
      <c r="ER46" s="410"/>
      <c r="ES46" s="410"/>
      <c r="ET46" s="410"/>
      <c r="EU46" s="410"/>
      <c r="EV46" s="410"/>
      <c r="EW46" s="410"/>
      <c r="EX46" s="410"/>
      <c r="EY46" s="410"/>
      <c r="EZ46" s="410"/>
      <c r="FA46" s="410"/>
      <c r="FB46" s="410"/>
      <c r="FC46" s="410"/>
      <c r="FD46" s="410"/>
      <c r="FE46" s="410"/>
      <c r="FF46" s="410"/>
      <c r="FG46" s="410"/>
      <c r="FH46" s="410"/>
      <c r="FI46" s="410"/>
      <c r="FJ46" s="410"/>
      <c r="FK46" s="410"/>
      <c r="FL46" s="410"/>
      <c r="FM46" s="410"/>
      <c r="FN46" s="410"/>
      <c r="FO46" s="410"/>
      <c r="FP46" s="410"/>
      <c r="FQ46" s="410"/>
      <c r="FR46" s="410"/>
      <c r="FS46" s="410"/>
      <c r="FT46" s="410"/>
      <c r="FU46" s="410"/>
      <c r="FV46" s="410"/>
      <c r="FW46" s="410"/>
      <c r="FX46" s="410"/>
      <c r="FY46" s="410"/>
      <c r="FZ46" s="410"/>
      <c r="GA46" s="410"/>
      <c r="GB46" s="410"/>
      <c r="GC46" s="410"/>
      <c r="GD46" s="410"/>
      <c r="GE46" s="410"/>
      <c r="GF46" s="410"/>
      <c r="GG46" s="410"/>
      <c r="GH46" s="410"/>
      <c r="GI46" s="410"/>
      <c r="GJ46" s="410"/>
      <c r="GK46" s="410"/>
      <c r="GL46" s="410"/>
      <c r="GM46" s="410"/>
      <c r="GN46" s="410"/>
      <c r="GO46" s="410"/>
      <c r="GP46" s="410"/>
      <c r="GQ46" s="410"/>
      <c r="GR46" s="410"/>
      <c r="GS46" s="410"/>
      <c r="GT46" s="410"/>
      <c r="GU46" s="410"/>
      <c r="GV46" s="410"/>
      <c r="GW46" s="410"/>
      <c r="GX46" s="410"/>
      <c r="GY46" s="410"/>
      <c r="GZ46" s="410"/>
      <c r="HA46" s="410"/>
      <c r="HB46" s="410"/>
      <c r="HC46" s="410"/>
      <c r="HD46" s="410"/>
      <c r="HE46" s="410"/>
      <c r="HF46" s="410"/>
      <c r="HG46" s="410"/>
      <c r="HH46" s="410"/>
      <c r="HI46" s="410"/>
      <c r="HJ46" s="410"/>
      <c r="HK46" s="410"/>
      <c r="HL46" s="410"/>
      <c r="HM46" s="410"/>
      <c r="HN46" s="410"/>
      <c r="HO46" s="410"/>
      <c r="HP46" s="410"/>
      <c r="HQ46" s="410"/>
      <c r="HR46" s="410"/>
      <c r="HS46" s="410"/>
      <c r="HT46" s="410"/>
      <c r="HU46" s="410"/>
      <c r="HV46" s="410"/>
      <c r="HW46" s="410"/>
      <c r="HX46" s="410"/>
      <c r="HY46" s="410"/>
      <c r="HZ46" s="410"/>
      <c r="IA46" s="410"/>
      <c r="IB46" s="410"/>
      <c r="IC46" s="410"/>
      <c r="ID46" s="410"/>
      <c r="IE46" s="410"/>
      <c r="IF46" s="410"/>
      <c r="IG46" s="410"/>
      <c r="IH46" s="410"/>
      <c r="II46" s="410"/>
      <c r="IJ46" s="410"/>
      <c r="IK46" s="410"/>
      <c r="IL46" s="410"/>
      <c r="IM46" s="410"/>
      <c r="IN46" s="410"/>
      <c r="IO46" s="410"/>
      <c r="IP46" s="410"/>
      <c r="IQ46" s="410"/>
      <c r="IR46" s="410"/>
      <c r="IS46" s="410"/>
      <c r="IT46" s="410"/>
      <c r="IU46" s="410"/>
      <c r="IV46" s="410"/>
      <c r="IW46" s="410"/>
      <c r="IX46" s="410"/>
      <c r="IY46" s="410"/>
      <c r="IZ46" s="410"/>
      <c r="JA46" s="410"/>
      <c r="JB46" s="410"/>
      <c r="JC46" s="410"/>
      <c r="JD46" s="410"/>
      <c r="JE46" s="410"/>
      <c r="JF46" s="410"/>
      <c r="JG46" s="410"/>
      <c r="JH46" s="410"/>
      <c r="JI46" s="410"/>
      <c r="JJ46" s="410"/>
      <c r="JK46" s="410"/>
      <c r="JL46" s="410"/>
      <c r="JM46" s="410"/>
      <c r="JN46" s="410"/>
      <c r="JO46" s="410"/>
      <c r="JP46" s="410"/>
      <c r="JQ46" s="410"/>
      <c r="JR46" s="410"/>
      <c r="JS46" s="410"/>
      <c r="JT46" s="410"/>
      <c r="JU46" s="410"/>
      <c r="JV46" s="410"/>
      <c r="JW46" s="410"/>
      <c r="JX46" s="410"/>
      <c r="JY46" s="410"/>
      <c r="JZ46" s="410"/>
      <c r="KA46" s="410"/>
      <c r="KB46" s="410"/>
      <c r="KC46" s="410"/>
      <c r="KD46" s="410"/>
      <c r="KE46" s="410"/>
      <c r="KF46" s="410"/>
      <c r="KG46" s="410"/>
      <c r="KH46" s="410"/>
      <c r="KI46" s="410"/>
      <c r="KJ46" s="410"/>
      <c r="KK46" s="410"/>
      <c r="KL46" s="410"/>
      <c r="KM46" s="410"/>
      <c r="KN46" s="410"/>
      <c r="KO46" s="410"/>
      <c r="KP46" s="410"/>
      <c r="KQ46" s="410"/>
      <c r="KR46" s="410"/>
      <c r="KS46" s="410"/>
      <c r="KT46" s="410"/>
      <c r="KU46" s="410"/>
      <c r="KV46" s="410"/>
      <c r="KW46" s="410"/>
      <c r="KX46" s="410"/>
      <c r="KY46" s="410"/>
      <c r="KZ46" s="410"/>
      <c r="LA46" s="410"/>
      <c r="LB46" s="410"/>
      <c r="LC46" s="410"/>
      <c r="LD46" s="410"/>
      <c r="LE46" s="410"/>
      <c r="LF46" s="410"/>
      <c r="LG46" s="410"/>
      <c r="LH46" s="410"/>
      <c r="LI46" s="410"/>
      <c r="LJ46" s="410"/>
      <c r="LK46" s="410"/>
      <c r="LL46" s="410"/>
      <c r="LM46" s="410"/>
      <c r="LN46" s="410"/>
      <c r="LO46" s="410"/>
      <c r="LP46" s="410"/>
      <c r="LQ46" s="410"/>
      <c r="LR46" s="410"/>
      <c r="LS46" s="410"/>
      <c r="LT46" s="410"/>
      <c r="LU46" s="410"/>
      <c r="LV46" s="410"/>
      <c r="LW46" s="410"/>
      <c r="LX46" s="410"/>
      <c r="LY46" s="410"/>
      <c r="LZ46" s="410"/>
      <c r="MA46" s="410"/>
      <c r="MB46" s="410"/>
      <c r="MC46" s="410"/>
      <c r="MD46" s="410"/>
      <c r="ME46" s="410"/>
      <c r="MF46" s="410"/>
      <c r="MG46" s="410"/>
      <c r="MH46" s="410"/>
      <c r="MI46" s="410"/>
      <c r="MJ46" s="410"/>
      <c r="MK46" s="410"/>
      <c r="ML46" s="410"/>
      <c r="MM46" s="410"/>
      <c r="MN46" s="410"/>
      <c r="MO46" s="410"/>
      <c r="MP46" s="410"/>
      <c r="MQ46" s="410"/>
      <c r="MR46" s="410"/>
      <c r="MS46" s="410"/>
      <c r="MT46" s="410"/>
      <c r="MU46" s="410"/>
      <c r="MV46" s="410"/>
      <c r="MW46" s="410"/>
      <c r="MX46" s="410"/>
      <c r="MY46" s="410"/>
      <c r="MZ46" s="410"/>
      <c r="NA46" s="410"/>
      <c r="NB46" s="410"/>
      <c r="NC46" s="410"/>
      <c r="ND46" s="410"/>
      <c r="NE46" s="410"/>
      <c r="NF46" s="410"/>
      <c r="NG46" s="410"/>
      <c r="NH46" s="410"/>
      <c r="NI46" s="410"/>
      <c r="NJ46" s="410"/>
      <c r="NK46" s="410"/>
      <c r="NL46" s="410"/>
      <c r="NM46" s="410"/>
      <c r="NN46" s="410"/>
      <c r="NO46" s="410"/>
      <c r="NP46" s="410"/>
      <c r="NQ46" s="410"/>
      <c r="NR46" s="410"/>
      <c r="NS46" s="410"/>
      <c r="NT46" s="410"/>
      <c r="NU46" s="410"/>
      <c r="NV46" s="410"/>
      <c r="NW46" s="410"/>
      <c r="NX46" s="410"/>
      <c r="NY46" s="410"/>
      <c r="NZ46" s="410"/>
      <c r="OA46" s="410"/>
      <c r="OB46" s="410"/>
      <c r="OC46" s="410"/>
      <c r="OD46" s="410"/>
      <c r="OE46" s="410"/>
      <c r="OF46" s="410"/>
      <c r="OG46" s="410"/>
      <c r="OH46" s="410"/>
      <c r="OI46" s="410"/>
      <c r="OJ46" s="410"/>
      <c r="OK46" s="410"/>
      <c r="OL46" s="410"/>
      <c r="OM46" s="410"/>
      <c r="ON46" s="410"/>
      <c r="OO46" s="410"/>
      <c r="OP46" s="410"/>
      <c r="OQ46" s="410"/>
      <c r="OR46" s="410"/>
      <c r="OS46" s="410"/>
      <c r="OT46" s="410"/>
      <c r="OU46" s="410"/>
      <c r="OV46" s="410"/>
      <c r="OW46" s="410"/>
      <c r="OX46" s="410"/>
      <c r="OY46" s="410"/>
      <c r="OZ46" s="410"/>
      <c r="PA46" s="410"/>
      <c r="PB46" s="410"/>
      <c r="PC46" s="410"/>
      <c r="PD46" s="410"/>
      <c r="PE46" s="410"/>
      <c r="PF46" s="410"/>
      <c r="PG46" s="410"/>
      <c r="PH46" s="410"/>
      <c r="PI46" s="410"/>
      <c r="PJ46" s="410"/>
      <c r="PK46" s="410"/>
      <c r="PL46" s="410"/>
      <c r="PM46" s="410"/>
      <c r="PN46" s="410"/>
      <c r="PO46" s="410"/>
      <c r="PP46" s="410"/>
      <c r="PQ46" s="410"/>
      <c r="PR46" s="410"/>
      <c r="PS46" s="410"/>
      <c r="PT46" s="410"/>
      <c r="PU46" s="410"/>
      <c r="PV46" s="410"/>
      <c r="PW46" s="410"/>
      <c r="PX46" s="410"/>
      <c r="PY46" s="410"/>
      <c r="PZ46" s="410"/>
      <c r="QA46" s="410"/>
      <c r="QB46" s="410"/>
      <c r="QC46" s="410"/>
      <c r="QD46" s="410"/>
      <c r="QE46" s="410"/>
      <c r="QF46" s="410"/>
      <c r="QG46" s="410"/>
      <c r="QH46" s="410"/>
      <c r="QI46" s="410"/>
      <c r="QJ46" s="410"/>
      <c r="QK46" s="410"/>
      <c r="QL46" s="410"/>
      <c r="QM46" s="410"/>
      <c r="QN46" s="410"/>
      <c r="QO46" s="410"/>
      <c r="QP46" s="410"/>
      <c r="QQ46" s="410"/>
      <c r="QR46" s="410"/>
      <c r="QS46" s="410"/>
      <c r="QT46" s="410"/>
      <c r="QU46" s="410"/>
      <c r="QV46" s="410"/>
      <c r="QW46" s="410"/>
      <c r="QX46" s="410"/>
      <c r="QY46" s="410"/>
      <c r="QZ46" s="410"/>
      <c r="RA46" s="410"/>
      <c r="RB46" s="410"/>
      <c r="RC46" s="410"/>
      <c r="RD46" s="410"/>
      <c r="RE46" s="410"/>
      <c r="RF46" s="410"/>
      <c r="RG46" s="410"/>
      <c r="RH46" s="410"/>
      <c r="RI46" s="410"/>
      <c r="RJ46" s="410"/>
      <c r="RK46" s="410"/>
      <c r="RL46" s="410"/>
      <c r="RM46" s="410"/>
      <c r="RN46" s="410"/>
      <c r="RO46" s="410"/>
      <c r="RP46" s="410"/>
      <c r="RQ46" s="410"/>
      <c r="RR46" s="410"/>
      <c r="RS46" s="410"/>
      <c r="RT46" s="410"/>
      <c r="RU46" s="410"/>
      <c r="RV46" s="410"/>
      <c r="RW46" s="410"/>
      <c r="RX46" s="410"/>
      <c r="RY46" s="410"/>
      <c r="RZ46" s="410"/>
      <c r="SA46" s="410"/>
      <c r="SB46" s="410"/>
      <c r="SC46" s="410"/>
      <c r="SD46" s="410"/>
      <c r="SE46" s="410"/>
      <c r="SF46" s="410"/>
      <c r="SG46" s="410"/>
      <c r="SH46" s="410"/>
      <c r="SI46" s="410"/>
      <c r="SJ46" s="410"/>
      <c r="SK46" s="410"/>
      <c r="SL46" s="410"/>
      <c r="SM46" s="410"/>
      <c r="SN46" s="410"/>
      <c r="SO46" s="410"/>
      <c r="SP46" s="410"/>
      <c r="SQ46" s="410"/>
      <c r="SR46" s="410"/>
      <c r="SS46" s="410"/>
      <c r="ST46" s="410"/>
      <c r="SU46" s="410"/>
      <c r="SV46" s="410"/>
      <c r="SW46" s="410"/>
      <c r="SX46" s="410"/>
      <c r="SY46" s="410"/>
      <c r="SZ46" s="410"/>
      <c r="TA46" s="410"/>
      <c r="TB46" s="410"/>
      <c r="TC46" s="410"/>
    </row>
    <row r="47" spans="1:523" s="411" customFormat="1">
      <c r="A47" s="353" t="s">
        <v>646</v>
      </c>
      <c r="B47" s="613" t="s">
        <v>514</v>
      </c>
      <c r="C47" s="548" t="s">
        <v>157</v>
      </c>
      <c r="D47" s="548" t="s">
        <v>1069</v>
      </c>
      <c r="E47" s="549" t="s">
        <v>1070</v>
      </c>
      <c r="F47" s="554" t="s">
        <v>914</v>
      </c>
      <c r="G47" s="550" t="s">
        <v>907</v>
      </c>
      <c r="H47" s="548" t="s">
        <v>1071</v>
      </c>
      <c r="I47" s="548" t="s">
        <v>1008</v>
      </c>
      <c r="J47" s="453" t="s">
        <v>1072</v>
      </c>
      <c r="K47" s="564" t="s">
        <v>1073</v>
      </c>
      <c r="L47" s="614">
        <v>6770</v>
      </c>
      <c r="M47" s="406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10"/>
      <c r="BK47" s="410"/>
      <c r="BL47" s="410"/>
      <c r="BM47" s="410"/>
      <c r="BN47" s="410"/>
      <c r="BO47" s="410"/>
      <c r="BP47" s="410"/>
      <c r="BQ47" s="410"/>
      <c r="BR47" s="410"/>
      <c r="BS47" s="410"/>
      <c r="BT47" s="410"/>
      <c r="BU47" s="410"/>
      <c r="BV47" s="410"/>
      <c r="BW47" s="410"/>
      <c r="BX47" s="410"/>
      <c r="BY47" s="410"/>
      <c r="BZ47" s="410"/>
      <c r="CA47" s="410"/>
      <c r="CB47" s="410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10"/>
      <c r="DD47" s="410"/>
      <c r="DE47" s="410"/>
      <c r="DF47" s="410"/>
      <c r="DG47" s="410"/>
      <c r="DH47" s="410"/>
      <c r="DI47" s="410"/>
      <c r="DJ47" s="410"/>
      <c r="DK47" s="410"/>
      <c r="DL47" s="410"/>
      <c r="DM47" s="410"/>
      <c r="DN47" s="410"/>
      <c r="DO47" s="410"/>
      <c r="DP47" s="410"/>
      <c r="DQ47" s="410"/>
      <c r="DR47" s="410"/>
      <c r="DS47" s="410"/>
      <c r="DT47" s="410"/>
      <c r="DU47" s="410"/>
      <c r="DV47" s="410"/>
      <c r="DW47" s="410"/>
      <c r="DX47" s="410"/>
      <c r="DY47" s="410"/>
      <c r="DZ47" s="410"/>
      <c r="EA47" s="410"/>
      <c r="EB47" s="410"/>
      <c r="EC47" s="410"/>
      <c r="ED47" s="410"/>
      <c r="EE47" s="410"/>
      <c r="EF47" s="410"/>
      <c r="EG47" s="410"/>
      <c r="EH47" s="410"/>
      <c r="EI47" s="410"/>
      <c r="EJ47" s="410"/>
      <c r="EK47" s="410"/>
      <c r="EL47" s="410"/>
      <c r="EM47" s="410"/>
      <c r="EN47" s="410"/>
      <c r="EO47" s="410"/>
      <c r="EP47" s="410"/>
      <c r="EQ47" s="410"/>
      <c r="ER47" s="410"/>
      <c r="ES47" s="410"/>
      <c r="ET47" s="410"/>
      <c r="EU47" s="410"/>
      <c r="EV47" s="410"/>
      <c r="EW47" s="410"/>
      <c r="EX47" s="410"/>
      <c r="EY47" s="410"/>
      <c r="EZ47" s="410"/>
      <c r="FA47" s="410"/>
      <c r="FB47" s="410"/>
      <c r="FC47" s="410"/>
      <c r="FD47" s="410"/>
      <c r="FE47" s="410"/>
      <c r="FF47" s="410"/>
      <c r="FG47" s="410"/>
      <c r="FH47" s="410"/>
      <c r="FI47" s="410"/>
      <c r="FJ47" s="410"/>
      <c r="FK47" s="410"/>
      <c r="FL47" s="410"/>
      <c r="FM47" s="410"/>
      <c r="FN47" s="410"/>
      <c r="FO47" s="410"/>
      <c r="FP47" s="410"/>
      <c r="FQ47" s="410"/>
      <c r="FR47" s="410"/>
      <c r="FS47" s="410"/>
      <c r="FT47" s="410"/>
      <c r="FU47" s="410"/>
      <c r="FV47" s="410"/>
      <c r="FW47" s="410"/>
      <c r="FX47" s="410"/>
      <c r="FY47" s="410"/>
      <c r="FZ47" s="410"/>
      <c r="GA47" s="410"/>
      <c r="GB47" s="410"/>
      <c r="GC47" s="410"/>
      <c r="GD47" s="410"/>
      <c r="GE47" s="410"/>
      <c r="GF47" s="410"/>
      <c r="GG47" s="410"/>
      <c r="GH47" s="410"/>
      <c r="GI47" s="410"/>
      <c r="GJ47" s="410"/>
      <c r="GK47" s="410"/>
      <c r="GL47" s="410"/>
      <c r="GM47" s="410"/>
      <c r="GN47" s="410"/>
      <c r="GO47" s="410"/>
      <c r="GP47" s="410"/>
      <c r="GQ47" s="410"/>
      <c r="GR47" s="410"/>
      <c r="GS47" s="410"/>
      <c r="GT47" s="410"/>
      <c r="GU47" s="410"/>
      <c r="GV47" s="410"/>
      <c r="GW47" s="410"/>
      <c r="GX47" s="410"/>
      <c r="GY47" s="410"/>
      <c r="GZ47" s="410"/>
      <c r="HA47" s="410"/>
      <c r="HB47" s="410"/>
      <c r="HC47" s="410"/>
      <c r="HD47" s="410"/>
      <c r="HE47" s="410"/>
      <c r="HF47" s="410"/>
      <c r="HG47" s="410"/>
      <c r="HH47" s="410"/>
      <c r="HI47" s="410"/>
      <c r="HJ47" s="410"/>
      <c r="HK47" s="410"/>
      <c r="HL47" s="410"/>
      <c r="HM47" s="410"/>
      <c r="HN47" s="410"/>
      <c r="HO47" s="410"/>
      <c r="HP47" s="410"/>
      <c r="HQ47" s="410"/>
      <c r="HR47" s="410"/>
      <c r="HS47" s="410"/>
      <c r="HT47" s="410"/>
      <c r="HU47" s="410"/>
      <c r="HV47" s="410"/>
      <c r="HW47" s="410"/>
      <c r="HX47" s="410"/>
      <c r="HY47" s="410"/>
      <c r="HZ47" s="410"/>
      <c r="IA47" s="410"/>
      <c r="IB47" s="410"/>
      <c r="IC47" s="410"/>
      <c r="ID47" s="410"/>
      <c r="IE47" s="410"/>
      <c r="IF47" s="410"/>
      <c r="IG47" s="410"/>
      <c r="IH47" s="410"/>
      <c r="II47" s="410"/>
      <c r="IJ47" s="410"/>
      <c r="IK47" s="410"/>
      <c r="IL47" s="410"/>
      <c r="IM47" s="410"/>
      <c r="IN47" s="410"/>
      <c r="IO47" s="410"/>
      <c r="IP47" s="410"/>
      <c r="IQ47" s="410"/>
      <c r="IR47" s="410"/>
      <c r="IS47" s="410"/>
      <c r="IT47" s="410"/>
      <c r="IU47" s="410"/>
      <c r="IV47" s="410"/>
      <c r="IW47" s="410"/>
      <c r="IX47" s="410"/>
      <c r="IY47" s="410"/>
      <c r="IZ47" s="410"/>
      <c r="JA47" s="410"/>
      <c r="JB47" s="410"/>
      <c r="JC47" s="410"/>
      <c r="JD47" s="410"/>
      <c r="JE47" s="410"/>
      <c r="JF47" s="410"/>
      <c r="JG47" s="410"/>
      <c r="JH47" s="410"/>
      <c r="JI47" s="410"/>
      <c r="JJ47" s="410"/>
      <c r="JK47" s="410"/>
      <c r="JL47" s="410"/>
      <c r="JM47" s="410"/>
      <c r="JN47" s="410"/>
      <c r="JO47" s="410"/>
      <c r="JP47" s="410"/>
      <c r="JQ47" s="410"/>
      <c r="JR47" s="410"/>
      <c r="JS47" s="410"/>
      <c r="JT47" s="410"/>
      <c r="JU47" s="410"/>
      <c r="JV47" s="410"/>
      <c r="JW47" s="410"/>
      <c r="JX47" s="410"/>
      <c r="JY47" s="410"/>
      <c r="JZ47" s="410"/>
      <c r="KA47" s="410"/>
      <c r="KB47" s="410"/>
      <c r="KC47" s="410"/>
      <c r="KD47" s="410"/>
      <c r="KE47" s="410"/>
      <c r="KF47" s="410"/>
      <c r="KG47" s="410"/>
      <c r="KH47" s="410"/>
      <c r="KI47" s="410"/>
      <c r="KJ47" s="410"/>
      <c r="KK47" s="410"/>
      <c r="KL47" s="410"/>
      <c r="KM47" s="410"/>
      <c r="KN47" s="410"/>
      <c r="KO47" s="410"/>
      <c r="KP47" s="410"/>
      <c r="KQ47" s="410"/>
      <c r="KR47" s="410"/>
      <c r="KS47" s="410"/>
      <c r="KT47" s="410"/>
      <c r="KU47" s="410"/>
      <c r="KV47" s="410"/>
      <c r="KW47" s="410"/>
      <c r="KX47" s="410"/>
      <c r="KY47" s="410"/>
      <c r="KZ47" s="410"/>
      <c r="LA47" s="410"/>
      <c r="LB47" s="410"/>
      <c r="LC47" s="410"/>
      <c r="LD47" s="410"/>
      <c r="LE47" s="410"/>
      <c r="LF47" s="410"/>
      <c r="LG47" s="410"/>
      <c r="LH47" s="410"/>
      <c r="LI47" s="410"/>
      <c r="LJ47" s="410"/>
      <c r="LK47" s="410"/>
      <c r="LL47" s="410"/>
      <c r="LM47" s="410"/>
      <c r="LN47" s="410"/>
      <c r="LO47" s="410"/>
      <c r="LP47" s="410"/>
      <c r="LQ47" s="410"/>
      <c r="LR47" s="410"/>
      <c r="LS47" s="410"/>
      <c r="LT47" s="410"/>
      <c r="LU47" s="410"/>
      <c r="LV47" s="410"/>
      <c r="LW47" s="410"/>
      <c r="LX47" s="410"/>
      <c r="LY47" s="410"/>
      <c r="LZ47" s="410"/>
      <c r="MA47" s="410"/>
      <c r="MB47" s="410"/>
      <c r="MC47" s="410"/>
      <c r="MD47" s="410"/>
      <c r="ME47" s="410"/>
      <c r="MF47" s="410"/>
      <c r="MG47" s="410"/>
      <c r="MH47" s="410"/>
      <c r="MI47" s="410"/>
      <c r="MJ47" s="410"/>
      <c r="MK47" s="410"/>
      <c r="ML47" s="410"/>
      <c r="MM47" s="410"/>
      <c r="MN47" s="410"/>
      <c r="MO47" s="410"/>
      <c r="MP47" s="410"/>
      <c r="MQ47" s="410"/>
      <c r="MR47" s="410"/>
      <c r="MS47" s="410"/>
      <c r="MT47" s="410"/>
      <c r="MU47" s="410"/>
      <c r="MV47" s="410"/>
      <c r="MW47" s="410"/>
      <c r="MX47" s="410"/>
      <c r="MY47" s="410"/>
      <c r="MZ47" s="410"/>
      <c r="NA47" s="410"/>
      <c r="NB47" s="410"/>
      <c r="NC47" s="410"/>
      <c r="ND47" s="410"/>
      <c r="NE47" s="410"/>
      <c r="NF47" s="410"/>
      <c r="NG47" s="410"/>
      <c r="NH47" s="410"/>
      <c r="NI47" s="410"/>
      <c r="NJ47" s="410"/>
      <c r="NK47" s="410"/>
      <c r="NL47" s="410"/>
      <c r="NM47" s="410"/>
      <c r="NN47" s="410"/>
      <c r="NO47" s="410"/>
      <c r="NP47" s="410"/>
      <c r="NQ47" s="410"/>
      <c r="NR47" s="410"/>
      <c r="NS47" s="410"/>
      <c r="NT47" s="410"/>
      <c r="NU47" s="410"/>
      <c r="NV47" s="410"/>
      <c r="NW47" s="410"/>
      <c r="NX47" s="410"/>
      <c r="NY47" s="410"/>
      <c r="NZ47" s="410"/>
      <c r="OA47" s="410"/>
      <c r="OB47" s="410"/>
      <c r="OC47" s="410"/>
      <c r="OD47" s="410"/>
      <c r="OE47" s="410"/>
      <c r="OF47" s="410"/>
      <c r="OG47" s="410"/>
      <c r="OH47" s="410"/>
      <c r="OI47" s="410"/>
      <c r="OJ47" s="410"/>
      <c r="OK47" s="410"/>
      <c r="OL47" s="410"/>
      <c r="OM47" s="410"/>
      <c r="ON47" s="410"/>
      <c r="OO47" s="410"/>
      <c r="OP47" s="410"/>
      <c r="OQ47" s="410"/>
      <c r="OR47" s="410"/>
      <c r="OS47" s="410"/>
      <c r="OT47" s="410"/>
      <c r="OU47" s="410"/>
      <c r="OV47" s="410"/>
      <c r="OW47" s="410"/>
      <c r="OX47" s="410"/>
      <c r="OY47" s="410"/>
      <c r="OZ47" s="410"/>
      <c r="PA47" s="410"/>
      <c r="PB47" s="410"/>
      <c r="PC47" s="410"/>
      <c r="PD47" s="410"/>
      <c r="PE47" s="410"/>
      <c r="PF47" s="410"/>
      <c r="PG47" s="410"/>
      <c r="PH47" s="410"/>
      <c r="PI47" s="410"/>
      <c r="PJ47" s="410"/>
      <c r="PK47" s="410"/>
      <c r="PL47" s="410"/>
      <c r="PM47" s="410"/>
      <c r="PN47" s="410"/>
      <c r="PO47" s="410"/>
      <c r="PP47" s="410"/>
      <c r="PQ47" s="410"/>
      <c r="PR47" s="410"/>
      <c r="PS47" s="410"/>
      <c r="PT47" s="410"/>
      <c r="PU47" s="410"/>
      <c r="PV47" s="410"/>
      <c r="PW47" s="410"/>
      <c r="PX47" s="410"/>
      <c r="PY47" s="410"/>
      <c r="PZ47" s="410"/>
      <c r="QA47" s="410"/>
      <c r="QB47" s="410"/>
      <c r="QC47" s="410"/>
      <c r="QD47" s="410"/>
      <c r="QE47" s="410"/>
      <c r="QF47" s="410"/>
      <c r="QG47" s="410"/>
      <c r="QH47" s="410"/>
      <c r="QI47" s="410"/>
      <c r="QJ47" s="410"/>
      <c r="QK47" s="410"/>
      <c r="QL47" s="410"/>
      <c r="QM47" s="410"/>
      <c r="QN47" s="410"/>
      <c r="QO47" s="410"/>
      <c r="QP47" s="410"/>
      <c r="QQ47" s="410"/>
      <c r="QR47" s="410"/>
      <c r="QS47" s="410"/>
      <c r="QT47" s="410"/>
      <c r="QU47" s="410"/>
      <c r="QV47" s="410"/>
      <c r="QW47" s="410"/>
      <c r="QX47" s="410"/>
      <c r="QY47" s="410"/>
      <c r="QZ47" s="410"/>
      <c r="RA47" s="410"/>
      <c r="RB47" s="410"/>
      <c r="RC47" s="410"/>
      <c r="RD47" s="410"/>
      <c r="RE47" s="410"/>
      <c r="RF47" s="410"/>
      <c r="RG47" s="410"/>
      <c r="RH47" s="410"/>
      <c r="RI47" s="410"/>
      <c r="RJ47" s="410"/>
      <c r="RK47" s="410"/>
      <c r="RL47" s="410"/>
      <c r="RM47" s="410"/>
      <c r="RN47" s="410"/>
      <c r="RO47" s="410"/>
      <c r="RP47" s="410"/>
      <c r="RQ47" s="410"/>
      <c r="RR47" s="410"/>
      <c r="RS47" s="410"/>
      <c r="RT47" s="410"/>
      <c r="RU47" s="410"/>
      <c r="RV47" s="410"/>
      <c r="RW47" s="410"/>
      <c r="RX47" s="410"/>
      <c r="RY47" s="410"/>
      <c r="RZ47" s="410"/>
      <c r="SA47" s="410"/>
      <c r="SB47" s="410"/>
      <c r="SC47" s="410"/>
      <c r="SD47" s="410"/>
      <c r="SE47" s="410"/>
      <c r="SF47" s="410"/>
      <c r="SG47" s="410"/>
      <c r="SH47" s="410"/>
      <c r="SI47" s="410"/>
      <c r="SJ47" s="410"/>
      <c r="SK47" s="410"/>
      <c r="SL47" s="410"/>
      <c r="SM47" s="410"/>
      <c r="SN47" s="410"/>
      <c r="SO47" s="410"/>
      <c r="SP47" s="410"/>
      <c r="SQ47" s="410"/>
      <c r="SR47" s="410"/>
      <c r="SS47" s="410"/>
      <c r="ST47" s="410"/>
      <c r="SU47" s="410"/>
      <c r="SV47" s="410"/>
      <c r="SW47" s="410"/>
      <c r="SX47" s="410"/>
      <c r="SY47" s="410"/>
      <c r="SZ47" s="410"/>
      <c r="TA47" s="410"/>
      <c r="TB47" s="410"/>
      <c r="TC47" s="410"/>
    </row>
    <row r="48" spans="1:523" s="411" customFormat="1">
      <c r="A48" s="353" t="s">
        <v>646</v>
      </c>
      <c r="B48" s="613" t="s">
        <v>514</v>
      </c>
      <c r="C48" s="548" t="s">
        <v>945</v>
      </c>
      <c r="D48" s="548" t="s">
        <v>1074</v>
      </c>
      <c r="E48" s="549" t="s">
        <v>1075</v>
      </c>
      <c r="F48" s="554" t="s">
        <v>914</v>
      </c>
      <c r="G48" s="550" t="s">
        <v>907</v>
      </c>
      <c r="H48" s="548" t="s">
        <v>1076</v>
      </c>
      <c r="I48" s="548" t="s">
        <v>1008</v>
      </c>
      <c r="J48" s="453" t="s">
        <v>1077</v>
      </c>
      <c r="K48" s="564" t="s">
        <v>1054</v>
      </c>
      <c r="L48" s="614">
        <v>1254</v>
      </c>
      <c r="M48" s="406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10"/>
      <c r="BK48" s="410"/>
      <c r="BL48" s="410"/>
      <c r="BM48" s="410"/>
      <c r="BN48" s="410"/>
      <c r="BO48" s="410"/>
      <c r="BP48" s="410"/>
      <c r="BQ48" s="410"/>
      <c r="BR48" s="410"/>
      <c r="BS48" s="410"/>
      <c r="BT48" s="410"/>
      <c r="BU48" s="410"/>
      <c r="BV48" s="410"/>
      <c r="BW48" s="410"/>
      <c r="BX48" s="410"/>
      <c r="BY48" s="410"/>
      <c r="BZ48" s="410"/>
      <c r="CA48" s="410"/>
      <c r="CB48" s="410"/>
      <c r="CC48" s="410"/>
      <c r="CD48" s="410"/>
      <c r="CE48" s="410"/>
      <c r="CF48" s="410"/>
      <c r="CG48" s="410"/>
      <c r="CH48" s="410"/>
      <c r="CI48" s="410"/>
      <c r="CJ48" s="410"/>
      <c r="CK48" s="410"/>
      <c r="CL48" s="410"/>
      <c r="CM48" s="410"/>
      <c r="CN48" s="410"/>
      <c r="CO48" s="410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10"/>
      <c r="DD48" s="410"/>
      <c r="DE48" s="410"/>
      <c r="DF48" s="410"/>
      <c r="DG48" s="410"/>
      <c r="DH48" s="410"/>
      <c r="DI48" s="410"/>
      <c r="DJ48" s="410"/>
      <c r="DK48" s="410"/>
      <c r="DL48" s="410"/>
      <c r="DM48" s="410"/>
      <c r="DN48" s="410"/>
      <c r="DO48" s="410"/>
      <c r="DP48" s="410"/>
      <c r="DQ48" s="410"/>
      <c r="DR48" s="410"/>
      <c r="DS48" s="410"/>
      <c r="DT48" s="410"/>
      <c r="DU48" s="410"/>
      <c r="DV48" s="410"/>
      <c r="DW48" s="410"/>
      <c r="DX48" s="410"/>
      <c r="DY48" s="410"/>
      <c r="DZ48" s="410"/>
      <c r="EA48" s="410"/>
      <c r="EB48" s="410"/>
      <c r="EC48" s="410"/>
      <c r="ED48" s="410"/>
      <c r="EE48" s="410"/>
      <c r="EF48" s="410"/>
      <c r="EG48" s="410"/>
      <c r="EH48" s="410"/>
      <c r="EI48" s="410"/>
      <c r="EJ48" s="410"/>
      <c r="EK48" s="410"/>
      <c r="EL48" s="410"/>
      <c r="EM48" s="410"/>
      <c r="EN48" s="410"/>
      <c r="EO48" s="410"/>
      <c r="EP48" s="410"/>
      <c r="EQ48" s="410"/>
      <c r="ER48" s="410"/>
      <c r="ES48" s="410"/>
      <c r="ET48" s="410"/>
      <c r="EU48" s="410"/>
      <c r="EV48" s="410"/>
      <c r="EW48" s="410"/>
      <c r="EX48" s="410"/>
      <c r="EY48" s="410"/>
      <c r="EZ48" s="410"/>
      <c r="FA48" s="410"/>
      <c r="FB48" s="410"/>
      <c r="FC48" s="410"/>
      <c r="FD48" s="410"/>
      <c r="FE48" s="410"/>
      <c r="FF48" s="410"/>
      <c r="FG48" s="410"/>
      <c r="FH48" s="410"/>
      <c r="FI48" s="410"/>
      <c r="FJ48" s="410"/>
      <c r="FK48" s="410"/>
      <c r="FL48" s="410"/>
      <c r="FM48" s="410"/>
      <c r="FN48" s="410"/>
      <c r="FO48" s="410"/>
      <c r="FP48" s="410"/>
      <c r="FQ48" s="410"/>
      <c r="FR48" s="410"/>
      <c r="FS48" s="410"/>
      <c r="FT48" s="410"/>
      <c r="FU48" s="410"/>
      <c r="FV48" s="410"/>
      <c r="FW48" s="410"/>
      <c r="FX48" s="410"/>
      <c r="FY48" s="410"/>
      <c r="FZ48" s="410"/>
      <c r="GA48" s="410"/>
      <c r="GB48" s="410"/>
      <c r="GC48" s="410"/>
      <c r="GD48" s="410"/>
      <c r="GE48" s="410"/>
      <c r="GF48" s="410"/>
      <c r="GG48" s="410"/>
      <c r="GH48" s="410"/>
      <c r="GI48" s="410"/>
      <c r="GJ48" s="410"/>
      <c r="GK48" s="410"/>
      <c r="GL48" s="410"/>
      <c r="GM48" s="410"/>
      <c r="GN48" s="410"/>
      <c r="GO48" s="410"/>
      <c r="GP48" s="410"/>
      <c r="GQ48" s="410"/>
      <c r="GR48" s="410"/>
      <c r="GS48" s="410"/>
      <c r="GT48" s="410"/>
      <c r="GU48" s="410"/>
      <c r="GV48" s="410"/>
      <c r="GW48" s="410"/>
      <c r="GX48" s="410"/>
      <c r="GY48" s="410"/>
      <c r="GZ48" s="410"/>
      <c r="HA48" s="410"/>
      <c r="HB48" s="410"/>
      <c r="HC48" s="410"/>
      <c r="HD48" s="410"/>
      <c r="HE48" s="410"/>
      <c r="HF48" s="410"/>
      <c r="HG48" s="410"/>
      <c r="HH48" s="410"/>
      <c r="HI48" s="410"/>
      <c r="HJ48" s="410"/>
      <c r="HK48" s="410"/>
      <c r="HL48" s="410"/>
      <c r="HM48" s="410"/>
      <c r="HN48" s="410"/>
      <c r="HO48" s="410"/>
      <c r="HP48" s="410"/>
      <c r="HQ48" s="410"/>
      <c r="HR48" s="410"/>
      <c r="HS48" s="410"/>
      <c r="HT48" s="410"/>
      <c r="HU48" s="410"/>
      <c r="HV48" s="410"/>
      <c r="HW48" s="410"/>
      <c r="HX48" s="410"/>
      <c r="HY48" s="410"/>
      <c r="HZ48" s="410"/>
      <c r="IA48" s="410"/>
      <c r="IB48" s="410"/>
      <c r="IC48" s="410"/>
      <c r="ID48" s="410"/>
      <c r="IE48" s="410"/>
      <c r="IF48" s="410"/>
      <c r="IG48" s="410"/>
      <c r="IH48" s="410"/>
      <c r="II48" s="410"/>
      <c r="IJ48" s="410"/>
      <c r="IK48" s="410"/>
      <c r="IL48" s="410"/>
      <c r="IM48" s="410"/>
      <c r="IN48" s="410"/>
      <c r="IO48" s="410"/>
      <c r="IP48" s="410"/>
      <c r="IQ48" s="410"/>
      <c r="IR48" s="410"/>
      <c r="IS48" s="410"/>
      <c r="IT48" s="410"/>
      <c r="IU48" s="410"/>
      <c r="IV48" s="410"/>
      <c r="IW48" s="410"/>
      <c r="IX48" s="410"/>
      <c r="IY48" s="410"/>
      <c r="IZ48" s="410"/>
      <c r="JA48" s="410"/>
      <c r="JB48" s="410"/>
      <c r="JC48" s="410"/>
      <c r="JD48" s="410"/>
      <c r="JE48" s="410"/>
      <c r="JF48" s="410"/>
      <c r="JG48" s="410"/>
      <c r="JH48" s="410"/>
      <c r="JI48" s="410"/>
      <c r="JJ48" s="410"/>
      <c r="JK48" s="410"/>
      <c r="JL48" s="410"/>
      <c r="JM48" s="410"/>
      <c r="JN48" s="410"/>
      <c r="JO48" s="410"/>
      <c r="JP48" s="410"/>
      <c r="JQ48" s="410"/>
      <c r="JR48" s="410"/>
      <c r="JS48" s="410"/>
      <c r="JT48" s="410"/>
      <c r="JU48" s="410"/>
      <c r="JV48" s="410"/>
      <c r="JW48" s="410"/>
      <c r="JX48" s="410"/>
      <c r="JY48" s="410"/>
      <c r="JZ48" s="410"/>
      <c r="KA48" s="410"/>
      <c r="KB48" s="410"/>
      <c r="KC48" s="410"/>
      <c r="KD48" s="410"/>
      <c r="KE48" s="410"/>
      <c r="KF48" s="410"/>
      <c r="KG48" s="410"/>
      <c r="KH48" s="410"/>
      <c r="KI48" s="410"/>
      <c r="KJ48" s="410"/>
      <c r="KK48" s="410"/>
      <c r="KL48" s="410"/>
      <c r="KM48" s="410"/>
      <c r="KN48" s="410"/>
      <c r="KO48" s="410"/>
      <c r="KP48" s="410"/>
      <c r="KQ48" s="410"/>
      <c r="KR48" s="410"/>
      <c r="KS48" s="410"/>
      <c r="KT48" s="410"/>
      <c r="KU48" s="410"/>
      <c r="KV48" s="410"/>
      <c r="KW48" s="410"/>
      <c r="KX48" s="410"/>
      <c r="KY48" s="410"/>
      <c r="KZ48" s="410"/>
      <c r="LA48" s="410"/>
      <c r="LB48" s="410"/>
      <c r="LC48" s="410"/>
      <c r="LD48" s="410"/>
      <c r="LE48" s="410"/>
      <c r="LF48" s="410"/>
      <c r="LG48" s="410"/>
      <c r="LH48" s="410"/>
      <c r="LI48" s="410"/>
      <c r="LJ48" s="410"/>
      <c r="LK48" s="410"/>
      <c r="LL48" s="410"/>
      <c r="LM48" s="410"/>
      <c r="LN48" s="410"/>
      <c r="LO48" s="410"/>
      <c r="LP48" s="410"/>
      <c r="LQ48" s="410"/>
      <c r="LR48" s="410"/>
      <c r="LS48" s="410"/>
      <c r="LT48" s="410"/>
      <c r="LU48" s="410"/>
      <c r="LV48" s="410"/>
      <c r="LW48" s="410"/>
      <c r="LX48" s="410"/>
      <c r="LY48" s="410"/>
      <c r="LZ48" s="410"/>
      <c r="MA48" s="410"/>
      <c r="MB48" s="410"/>
      <c r="MC48" s="410"/>
      <c r="MD48" s="410"/>
      <c r="ME48" s="410"/>
      <c r="MF48" s="410"/>
      <c r="MG48" s="410"/>
      <c r="MH48" s="410"/>
      <c r="MI48" s="410"/>
      <c r="MJ48" s="410"/>
      <c r="MK48" s="410"/>
      <c r="ML48" s="410"/>
      <c r="MM48" s="410"/>
      <c r="MN48" s="410"/>
      <c r="MO48" s="410"/>
      <c r="MP48" s="410"/>
      <c r="MQ48" s="410"/>
      <c r="MR48" s="410"/>
      <c r="MS48" s="410"/>
      <c r="MT48" s="410"/>
      <c r="MU48" s="410"/>
      <c r="MV48" s="410"/>
      <c r="MW48" s="410"/>
      <c r="MX48" s="410"/>
      <c r="MY48" s="410"/>
      <c r="MZ48" s="410"/>
      <c r="NA48" s="410"/>
      <c r="NB48" s="410"/>
      <c r="NC48" s="410"/>
      <c r="ND48" s="410"/>
      <c r="NE48" s="410"/>
      <c r="NF48" s="410"/>
      <c r="NG48" s="410"/>
      <c r="NH48" s="410"/>
      <c r="NI48" s="410"/>
      <c r="NJ48" s="410"/>
      <c r="NK48" s="410"/>
      <c r="NL48" s="410"/>
      <c r="NM48" s="410"/>
      <c r="NN48" s="410"/>
      <c r="NO48" s="410"/>
      <c r="NP48" s="410"/>
      <c r="NQ48" s="410"/>
      <c r="NR48" s="410"/>
      <c r="NS48" s="410"/>
      <c r="NT48" s="410"/>
      <c r="NU48" s="410"/>
      <c r="NV48" s="410"/>
      <c r="NW48" s="410"/>
      <c r="NX48" s="410"/>
      <c r="NY48" s="410"/>
      <c r="NZ48" s="410"/>
      <c r="OA48" s="410"/>
      <c r="OB48" s="410"/>
      <c r="OC48" s="410"/>
      <c r="OD48" s="410"/>
      <c r="OE48" s="410"/>
      <c r="OF48" s="410"/>
      <c r="OG48" s="410"/>
      <c r="OH48" s="410"/>
      <c r="OI48" s="410"/>
      <c r="OJ48" s="410"/>
      <c r="OK48" s="410"/>
      <c r="OL48" s="410"/>
      <c r="OM48" s="410"/>
      <c r="ON48" s="410"/>
      <c r="OO48" s="410"/>
      <c r="OP48" s="410"/>
      <c r="OQ48" s="410"/>
      <c r="OR48" s="410"/>
      <c r="OS48" s="410"/>
      <c r="OT48" s="410"/>
      <c r="OU48" s="410"/>
      <c r="OV48" s="410"/>
      <c r="OW48" s="410"/>
      <c r="OX48" s="410"/>
      <c r="OY48" s="410"/>
      <c r="OZ48" s="410"/>
      <c r="PA48" s="410"/>
      <c r="PB48" s="410"/>
      <c r="PC48" s="410"/>
      <c r="PD48" s="410"/>
      <c r="PE48" s="410"/>
      <c r="PF48" s="410"/>
      <c r="PG48" s="410"/>
      <c r="PH48" s="410"/>
      <c r="PI48" s="410"/>
      <c r="PJ48" s="410"/>
      <c r="PK48" s="410"/>
      <c r="PL48" s="410"/>
      <c r="PM48" s="410"/>
      <c r="PN48" s="410"/>
      <c r="PO48" s="410"/>
      <c r="PP48" s="410"/>
      <c r="PQ48" s="410"/>
      <c r="PR48" s="410"/>
      <c r="PS48" s="410"/>
      <c r="PT48" s="410"/>
      <c r="PU48" s="410"/>
      <c r="PV48" s="410"/>
      <c r="PW48" s="410"/>
      <c r="PX48" s="410"/>
      <c r="PY48" s="410"/>
      <c r="PZ48" s="410"/>
      <c r="QA48" s="410"/>
      <c r="QB48" s="410"/>
      <c r="QC48" s="410"/>
      <c r="QD48" s="410"/>
      <c r="QE48" s="410"/>
      <c r="QF48" s="410"/>
      <c r="QG48" s="410"/>
      <c r="QH48" s="410"/>
      <c r="QI48" s="410"/>
      <c r="QJ48" s="410"/>
      <c r="QK48" s="410"/>
      <c r="QL48" s="410"/>
      <c r="QM48" s="410"/>
      <c r="QN48" s="410"/>
      <c r="QO48" s="410"/>
      <c r="QP48" s="410"/>
      <c r="QQ48" s="410"/>
      <c r="QR48" s="410"/>
      <c r="QS48" s="410"/>
      <c r="QT48" s="410"/>
      <c r="QU48" s="410"/>
      <c r="QV48" s="410"/>
      <c r="QW48" s="410"/>
      <c r="QX48" s="410"/>
      <c r="QY48" s="410"/>
      <c r="QZ48" s="410"/>
      <c r="RA48" s="410"/>
      <c r="RB48" s="410"/>
      <c r="RC48" s="410"/>
      <c r="RD48" s="410"/>
      <c r="RE48" s="410"/>
      <c r="RF48" s="410"/>
      <c r="RG48" s="410"/>
      <c r="RH48" s="410"/>
      <c r="RI48" s="410"/>
      <c r="RJ48" s="410"/>
      <c r="RK48" s="410"/>
      <c r="RL48" s="410"/>
      <c r="RM48" s="410"/>
      <c r="RN48" s="410"/>
      <c r="RO48" s="410"/>
      <c r="RP48" s="410"/>
      <c r="RQ48" s="410"/>
      <c r="RR48" s="410"/>
      <c r="RS48" s="410"/>
      <c r="RT48" s="410"/>
      <c r="RU48" s="410"/>
      <c r="RV48" s="410"/>
      <c r="RW48" s="410"/>
      <c r="RX48" s="410"/>
      <c r="RY48" s="410"/>
      <c r="RZ48" s="410"/>
      <c r="SA48" s="410"/>
      <c r="SB48" s="410"/>
      <c r="SC48" s="410"/>
      <c r="SD48" s="410"/>
      <c r="SE48" s="410"/>
      <c r="SF48" s="410"/>
      <c r="SG48" s="410"/>
      <c r="SH48" s="410"/>
      <c r="SI48" s="410"/>
      <c r="SJ48" s="410"/>
      <c r="SK48" s="410"/>
      <c r="SL48" s="410"/>
      <c r="SM48" s="410"/>
      <c r="SN48" s="410"/>
      <c r="SO48" s="410"/>
      <c r="SP48" s="410"/>
      <c r="SQ48" s="410"/>
      <c r="SR48" s="410"/>
      <c r="SS48" s="410"/>
      <c r="ST48" s="410"/>
      <c r="SU48" s="410"/>
      <c r="SV48" s="410"/>
      <c r="SW48" s="410"/>
      <c r="SX48" s="410"/>
      <c r="SY48" s="410"/>
      <c r="SZ48" s="410"/>
      <c r="TA48" s="410"/>
      <c r="TB48" s="410"/>
      <c r="TC48" s="410"/>
    </row>
    <row r="49" spans="1:523" s="411" customFormat="1">
      <c r="A49" s="353" t="s">
        <v>646</v>
      </c>
      <c r="B49" s="613" t="s">
        <v>514</v>
      </c>
      <c r="C49" s="548" t="s">
        <v>945</v>
      </c>
      <c r="D49" s="548" t="s">
        <v>975</v>
      </c>
      <c r="E49" s="549" t="s">
        <v>976</v>
      </c>
      <c r="F49" s="554" t="s">
        <v>914</v>
      </c>
      <c r="G49" s="550" t="s">
        <v>907</v>
      </c>
      <c r="H49" s="548" t="s">
        <v>1078</v>
      </c>
      <c r="I49" s="548" t="s">
        <v>1058</v>
      </c>
      <c r="J49" s="453" t="s">
        <v>1079</v>
      </c>
      <c r="K49" s="564" t="s">
        <v>1080</v>
      </c>
      <c r="L49" s="614">
        <v>2176.92</v>
      </c>
      <c r="M49" s="406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10"/>
      <c r="BK49" s="410"/>
      <c r="BL49" s="410"/>
      <c r="BM49" s="410"/>
      <c r="BN49" s="410"/>
      <c r="BO49" s="410"/>
      <c r="BP49" s="410"/>
      <c r="BQ49" s="410"/>
      <c r="BR49" s="410"/>
      <c r="BS49" s="410"/>
      <c r="BT49" s="410"/>
      <c r="BU49" s="410"/>
      <c r="BV49" s="410"/>
      <c r="BW49" s="410"/>
      <c r="BX49" s="410"/>
      <c r="BY49" s="410"/>
      <c r="BZ49" s="410"/>
      <c r="CA49" s="410"/>
      <c r="CB49" s="410"/>
      <c r="CC49" s="410"/>
      <c r="CD49" s="410"/>
      <c r="CE49" s="410"/>
      <c r="CF49" s="410"/>
      <c r="CG49" s="410"/>
      <c r="CH49" s="410"/>
      <c r="CI49" s="410"/>
      <c r="CJ49" s="410"/>
      <c r="CK49" s="410"/>
      <c r="CL49" s="410"/>
      <c r="CM49" s="410"/>
      <c r="CN49" s="410"/>
      <c r="CO49" s="410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10"/>
      <c r="DD49" s="410"/>
      <c r="DE49" s="410"/>
      <c r="DF49" s="410"/>
      <c r="DG49" s="410"/>
      <c r="DH49" s="410"/>
      <c r="DI49" s="410"/>
      <c r="DJ49" s="410"/>
      <c r="DK49" s="410"/>
      <c r="DL49" s="410"/>
      <c r="DM49" s="410"/>
      <c r="DN49" s="410"/>
      <c r="DO49" s="410"/>
      <c r="DP49" s="410"/>
      <c r="DQ49" s="410"/>
      <c r="DR49" s="410"/>
      <c r="DS49" s="410"/>
      <c r="DT49" s="410"/>
      <c r="DU49" s="410"/>
      <c r="DV49" s="410"/>
      <c r="DW49" s="410"/>
      <c r="DX49" s="410"/>
      <c r="DY49" s="410"/>
      <c r="DZ49" s="410"/>
      <c r="EA49" s="410"/>
      <c r="EB49" s="410"/>
      <c r="EC49" s="410"/>
      <c r="ED49" s="410"/>
      <c r="EE49" s="410"/>
      <c r="EF49" s="410"/>
      <c r="EG49" s="410"/>
      <c r="EH49" s="410"/>
      <c r="EI49" s="410"/>
      <c r="EJ49" s="410"/>
      <c r="EK49" s="410"/>
      <c r="EL49" s="410"/>
      <c r="EM49" s="410"/>
      <c r="EN49" s="410"/>
      <c r="EO49" s="410"/>
      <c r="EP49" s="410"/>
      <c r="EQ49" s="410"/>
      <c r="ER49" s="410"/>
      <c r="ES49" s="410"/>
      <c r="ET49" s="410"/>
      <c r="EU49" s="410"/>
      <c r="EV49" s="410"/>
      <c r="EW49" s="410"/>
      <c r="EX49" s="410"/>
      <c r="EY49" s="410"/>
      <c r="EZ49" s="410"/>
      <c r="FA49" s="410"/>
      <c r="FB49" s="410"/>
      <c r="FC49" s="410"/>
      <c r="FD49" s="410"/>
      <c r="FE49" s="410"/>
      <c r="FF49" s="410"/>
      <c r="FG49" s="410"/>
      <c r="FH49" s="410"/>
      <c r="FI49" s="410"/>
      <c r="FJ49" s="410"/>
      <c r="FK49" s="410"/>
      <c r="FL49" s="410"/>
      <c r="FM49" s="410"/>
      <c r="FN49" s="410"/>
      <c r="FO49" s="410"/>
      <c r="FP49" s="410"/>
      <c r="FQ49" s="410"/>
      <c r="FR49" s="410"/>
      <c r="FS49" s="410"/>
      <c r="FT49" s="410"/>
      <c r="FU49" s="410"/>
      <c r="FV49" s="410"/>
      <c r="FW49" s="410"/>
      <c r="FX49" s="410"/>
      <c r="FY49" s="410"/>
      <c r="FZ49" s="410"/>
      <c r="GA49" s="410"/>
      <c r="GB49" s="410"/>
      <c r="GC49" s="410"/>
      <c r="GD49" s="410"/>
      <c r="GE49" s="410"/>
      <c r="GF49" s="410"/>
      <c r="GG49" s="410"/>
      <c r="GH49" s="410"/>
      <c r="GI49" s="410"/>
      <c r="GJ49" s="410"/>
      <c r="GK49" s="410"/>
      <c r="GL49" s="410"/>
      <c r="GM49" s="410"/>
      <c r="GN49" s="410"/>
      <c r="GO49" s="410"/>
      <c r="GP49" s="410"/>
      <c r="GQ49" s="410"/>
      <c r="GR49" s="410"/>
      <c r="GS49" s="410"/>
      <c r="GT49" s="410"/>
      <c r="GU49" s="410"/>
      <c r="GV49" s="410"/>
      <c r="GW49" s="410"/>
      <c r="GX49" s="410"/>
      <c r="GY49" s="410"/>
      <c r="GZ49" s="410"/>
      <c r="HA49" s="410"/>
      <c r="HB49" s="410"/>
      <c r="HC49" s="410"/>
      <c r="HD49" s="410"/>
      <c r="HE49" s="410"/>
      <c r="HF49" s="410"/>
      <c r="HG49" s="410"/>
      <c r="HH49" s="410"/>
      <c r="HI49" s="410"/>
      <c r="HJ49" s="410"/>
      <c r="HK49" s="410"/>
      <c r="HL49" s="410"/>
      <c r="HM49" s="410"/>
      <c r="HN49" s="410"/>
      <c r="HO49" s="410"/>
      <c r="HP49" s="410"/>
      <c r="HQ49" s="410"/>
      <c r="HR49" s="410"/>
      <c r="HS49" s="410"/>
      <c r="HT49" s="410"/>
      <c r="HU49" s="410"/>
      <c r="HV49" s="410"/>
      <c r="HW49" s="410"/>
      <c r="HX49" s="410"/>
      <c r="HY49" s="410"/>
      <c r="HZ49" s="410"/>
      <c r="IA49" s="410"/>
      <c r="IB49" s="410"/>
      <c r="IC49" s="410"/>
      <c r="ID49" s="410"/>
      <c r="IE49" s="410"/>
      <c r="IF49" s="410"/>
      <c r="IG49" s="410"/>
      <c r="IH49" s="410"/>
      <c r="II49" s="410"/>
      <c r="IJ49" s="410"/>
      <c r="IK49" s="410"/>
      <c r="IL49" s="410"/>
      <c r="IM49" s="410"/>
      <c r="IN49" s="410"/>
      <c r="IO49" s="410"/>
      <c r="IP49" s="410"/>
      <c r="IQ49" s="410"/>
      <c r="IR49" s="410"/>
      <c r="IS49" s="410"/>
      <c r="IT49" s="410"/>
      <c r="IU49" s="410"/>
      <c r="IV49" s="410"/>
      <c r="IW49" s="410"/>
      <c r="IX49" s="410"/>
      <c r="IY49" s="410"/>
      <c r="IZ49" s="410"/>
      <c r="JA49" s="410"/>
      <c r="JB49" s="410"/>
      <c r="JC49" s="410"/>
      <c r="JD49" s="410"/>
      <c r="JE49" s="410"/>
      <c r="JF49" s="410"/>
      <c r="JG49" s="410"/>
      <c r="JH49" s="410"/>
      <c r="JI49" s="410"/>
      <c r="JJ49" s="410"/>
      <c r="JK49" s="410"/>
      <c r="JL49" s="410"/>
      <c r="JM49" s="410"/>
      <c r="JN49" s="410"/>
      <c r="JO49" s="410"/>
      <c r="JP49" s="410"/>
      <c r="JQ49" s="410"/>
      <c r="JR49" s="410"/>
      <c r="JS49" s="410"/>
      <c r="JT49" s="410"/>
      <c r="JU49" s="410"/>
      <c r="JV49" s="410"/>
      <c r="JW49" s="410"/>
      <c r="JX49" s="410"/>
      <c r="JY49" s="410"/>
      <c r="JZ49" s="410"/>
      <c r="KA49" s="410"/>
      <c r="KB49" s="410"/>
      <c r="KC49" s="410"/>
      <c r="KD49" s="410"/>
      <c r="KE49" s="410"/>
      <c r="KF49" s="410"/>
      <c r="KG49" s="410"/>
      <c r="KH49" s="410"/>
      <c r="KI49" s="410"/>
      <c r="KJ49" s="410"/>
      <c r="KK49" s="410"/>
      <c r="KL49" s="410"/>
      <c r="KM49" s="410"/>
      <c r="KN49" s="410"/>
      <c r="KO49" s="410"/>
      <c r="KP49" s="410"/>
      <c r="KQ49" s="410"/>
      <c r="KR49" s="410"/>
      <c r="KS49" s="410"/>
      <c r="KT49" s="410"/>
      <c r="KU49" s="410"/>
      <c r="KV49" s="410"/>
      <c r="KW49" s="410"/>
      <c r="KX49" s="410"/>
      <c r="KY49" s="410"/>
      <c r="KZ49" s="410"/>
      <c r="LA49" s="410"/>
      <c r="LB49" s="410"/>
      <c r="LC49" s="410"/>
      <c r="LD49" s="410"/>
      <c r="LE49" s="410"/>
      <c r="LF49" s="410"/>
      <c r="LG49" s="410"/>
      <c r="LH49" s="410"/>
      <c r="LI49" s="410"/>
      <c r="LJ49" s="410"/>
      <c r="LK49" s="410"/>
      <c r="LL49" s="410"/>
      <c r="LM49" s="410"/>
      <c r="LN49" s="410"/>
      <c r="LO49" s="410"/>
      <c r="LP49" s="410"/>
      <c r="LQ49" s="410"/>
      <c r="LR49" s="410"/>
      <c r="LS49" s="410"/>
      <c r="LT49" s="410"/>
      <c r="LU49" s="410"/>
      <c r="LV49" s="410"/>
      <c r="LW49" s="410"/>
      <c r="LX49" s="410"/>
      <c r="LY49" s="410"/>
      <c r="LZ49" s="410"/>
      <c r="MA49" s="410"/>
      <c r="MB49" s="410"/>
      <c r="MC49" s="410"/>
      <c r="MD49" s="410"/>
      <c r="ME49" s="410"/>
      <c r="MF49" s="410"/>
      <c r="MG49" s="410"/>
      <c r="MH49" s="410"/>
      <c r="MI49" s="410"/>
      <c r="MJ49" s="410"/>
      <c r="MK49" s="410"/>
      <c r="ML49" s="410"/>
      <c r="MM49" s="410"/>
      <c r="MN49" s="410"/>
      <c r="MO49" s="410"/>
      <c r="MP49" s="410"/>
      <c r="MQ49" s="410"/>
      <c r="MR49" s="410"/>
      <c r="MS49" s="410"/>
      <c r="MT49" s="410"/>
      <c r="MU49" s="410"/>
      <c r="MV49" s="410"/>
      <c r="MW49" s="410"/>
      <c r="MX49" s="410"/>
      <c r="MY49" s="410"/>
      <c r="MZ49" s="410"/>
      <c r="NA49" s="410"/>
      <c r="NB49" s="410"/>
      <c r="NC49" s="410"/>
      <c r="ND49" s="410"/>
      <c r="NE49" s="410"/>
      <c r="NF49" s="410"/>
      <c r="NG49" s="410"/>
      <c r="NH49" s="410"/>
      <c r="NI49" s="410"/>
      <c r="NJ49" s="410"/>
      <c r="NK49" s="410"/>
      <c r="NL49" s="410"/>
      <c r="NM49" s="410"/>
      <c r="NN49" s="410"/>
      <c r="NO49" s="410"/>
      <c r="NP49" s="410"/>
      <c r="NQ49" s="410"/>
      <c r="NR49" s="410"/>
      <c r="NS49" s="410"/>
      <c r="NT49" s="410"/>
      <c r="NU49" s="410"/>
      <c r="NV49" s="410"/>
      <c r="NW49" s="410"/>
      <c r="NX49" s="410"/>
      <c r="NY49" s="410"/>
      <c r="NZ49" s="410"/>
      <c r="OA49" s="410"/>
      <c r="OB49" s="410"/>
      <c r="OC49" s="410"/>
      <c r="OD49" s="410"/>
      <c r="OE49" s="410"/>
      <c r="OF49" s="410"/>
      <c r="OG49" s="410"/>
      <c r="OH49" s="410"/>
      <c r="OI49" s="410"/>
      <c r="OJ49" s="410"/>
      <c r="OK49" s="410"/>
      <c r="OL49" s="410"/>
      <c r="OM49" s="410"/>
      <c r="ON49" s="410"/>
      <c r="OO49" s="410"/>
      <c r="OP49" s="410"/>
      <c r="OQ49" s="410"/>
      <c r="OR49" s="410"/>
      <c r="OS49" s="410"/>
      <c r="OT49" s="410"/>
      <c r="OU49" s="410"/>
      <c r="OV49" s="410"/>
      <c r="OW49" s="410"/>
      <c r="OX49" s="410"/>
      <c r="OY49" s="410"/>
      <c r="OZ49" s="410"/>
      <c r="PA49" s="410"/>
      <c r="PB49" s="410"/>
      <c r="PC49" s="410"/>
      <c r="PD49" s="410"/>
      <c r="PE49" s="410"/>
      <c r="PF49" s="410"/>
      <c r="PG49" s="410"/>
      <c r="PH49" s="410"/>
      <c r="PI49" s="410"/>
      <c r="PJ49" s="410"/>
      <c r="PK49" s="410"/>
      <c r="PL49" s="410"/>
      <c r="PM49" s="410"/>
      <c r="PN49" s="410"/>
      <c r="PO49" s="410"/>
      <c r="PP49" s="410"/>
      <c r="PQ49" s="410"/>
      <c r="PR49" s="410"/>
      <c r="PS49" s="410"/>
      <c r="PT49" s="410"/>
      <c r="PU49" s="410"/>
      <c r="PV49" s="410"/>
      <c r="PW49" s="410"/>
      <c r="PX49" s="410"/>
      <c r="PY49" s="410"/>
      <c r="PZ49" s="410"/>
      <c r="QA49" s="410"/>
      <c r="QB49" s="410"/>
      <c r="QC49" s="410"/>
      <c r="QD49" s="410"/>
      <c r="QE49" s="410"/>
      <c r="QF49" s="410"/>
      <c r="QG49" s="410"/>
      <c r="QH49" s="410"/>
      <c r="QI49" s="410"/>
      <c r="QJ49" s="410"/>
      <c r="QK49" s="410"/>
      <c r="QL49" s="410"/>
      <c r="QM49" s="410"/>
      <c r="QN49" s="410"/>
      <c r="QO49" s="410"/>
      <c r="QP49" s="410"/>
      <c r="QQ49" s="410"/>
      <c r="QR49" s="410"/>
      <c r="QS49" s="410"/>
      <c r="QT49" s="410"/>
      <c r="QU49" s="410"/>
      <c r="QV49" s="410"/>
      <c r="QW49" s="410"/>
      <c r="QX49" s="410"/>
      <c r="QY49" s="410"/>
      <c r="QZ49" s="410"/>
      <c r="RA49" s="410"/>
      <c r="RB49" s="410"/>
      <c r="RC49" s="410"/>
      <c r="RD49" s="410"/>
      <c r="RE49" s="410"/>
      <c r="RF49" s="410"/>
      <c r="RG49" s="410"/>
      <c r="RH49" s="410"/>
      <c r="RI49" s="410"/>
      <c r="RJ49" s="410"/>
      <c r="RK49" s="410"/>
      <c r="RL49" s="410"/>
      <c r="RM49" s="410"/>
      <c r="RN49" s="410"/>
      <c r="RO49" s="410"/>
      <c r="RP49" s="410"/>
      <c r="RQ49" s="410"/>
      <c r="RR49" s="410"/>
      <c r="RS49" s="410"/>
      <c r="RT49" s="410"/>
      <c r="RU49" s="410"/>
      <c r="RV49" s="410"/>
      <c r="RW49" s="410"/>
      <c r="RX49" s="410"/>
      <c r="RY49" s="410"/>
      <c r="RZ49" s="410"/>
      <c r="SA49" s="410"/>
      <c r="SB49" s="410"/>
      <c r="SC49" s="410"/>
      <c r="SD49" s="410"/>
      <c r="SE49" s="410"/>
      <c r="SF49" s="410"/>
      <c r="SG49" s="410"/>
      <c r="SH49" s="410"/>
      <c r="SI49" s="410"/>
      <c r="SJ49" s="410"/>
      <c r="SK49" s="410"/>
      <c r="SL49" s="410"/>
      <c r="SM49" s="410"/>
      <c r="SN49" s="410"/>
      <c r="SO49" s="410"/>
      <c r="SP49" s="410"/>
      <c r="SQ49" s="410"/>
      <c r="SR49" s="410"/>
      <c r="SS49" s="410"/>
      <c r="ST49" s="410"/>
      <c r="SU49" s="410"/>
      <c r="SV49" s="410"/>
      <c r="SW49" s="410"/>
      <c r="SX49" s="410"/>
      <c r="SY49" s="410"/>
      <c r="SZ49" s="410"/>
      <c r="TA49" s="410"/>
      <c r="TB49" s="410"/>
      <c r="TC49" s="410"/>
    </row>
    <row r="50" spans="1:523" s="411" customFormat="1">
      <c r="A50" s="565" t="s">
        <v>646</v>
      </c>
      <c r="B50" s="613" t="s">
        <v>514</v>
      </c>
      <c r="C50" s="551" t="s">
        <v>945</v>
      </c>
      <c r="D50" s="551" t="s">
        <v>941</v>
      </c>
      <c r="E50" s="620" t="s">
        <v>942</v>
      </c>
      <c r="F50" s="620" t="s">
        <v>914</v>
      </c>
      <c r="G50" s="550" t="s">
        <v>907</v>
      </c>
      <c r="H50" s="551" t="s">
        <v>1081</v>
      </c>
      <c r="I50" s="551" t="s">
        <v>1058</v>
      </c>
      <c r="J50" s="552" t="s">
        <v>1082</v>
      </c>
      <c r="K50" s="562">
        <v>2610606</v>
      </c>
      <c r="L50" s="614">
        <v>671.48</v>
      </c>
      <c r="M50" s="406"/>
      <c r="N50" s="410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10"/>
      <c r="BK50" s="410"/>
      <c r="BL50" s="410"/>
      <c r="BM50" s="410"/>
      <c r="BN50" s="410"/>
      <c r="BO50" s="410"/>
      <c r="BP50" s="410"/>
      <c r="BQ50" s="410"/>
      <c r="BR50" s="410"/>
      <c r="BS50" s="410"/>
      <c r="BT50" s="410"/>
      <c r="BU50" s="410"/>
      <c r="BV50" s="410"/>
      <c r="BW50" s="410"/>
      <c r="BX50" s="410"/>
      <c r="BY50" s="410"/>
      <c r="BZ50" s="410"/>
      <c r="CA50" s="410"/>
      <c r="CB50" s="410"/>
      <c r="CC50" s="410"/>
      <c r="CD50" s="410"/>
      <c r="CE50" s="410"/>
      <c r="CF50" s="410"/>
      <c r="CG50" s="410"/>
      <c r="CH50" s="410"/>
      <c r="CI50" s="410"/>
      <c r="CJ50" s="410"/>
      <c r="CK50" s="410"/>
      <c r="CL50" s="410"/>
      <c r="CM50" s="410"/>
      <c r="CN50" s="410"/>
      <c r="CO50" s="410"/>
      <c r="CP50" s="410"/>
      <c r="CQ50" s="410"/>
      <c r="CR50" s="410"/>
      <c r="CS50" s="410"/>
      <c r="CT50" s="410"/>
      <c r="CU50" s="410"/>
      <c r="CV50" s="410"/>
      <c r="CW50" s="410"/>
      <c r="CX50" s="410"/>
      <c r="CY50" s="410"/>
      <c r="CZ50" s="410"/>
      <c r="DA50" s="410"/>
      <c r="DB50" s="410"/>
      <c r="DC50" s="410"/>
      <c r="DD50" s="410"/>
      <c r="DE50" s="410"/>
      <c r="DF50" s="410"/>
      <c r="DG50" s="410"/>
      <c r="DH50" s="410"/>
      <c r="DI50" s="410"/>
      <c r="DJ50" s="410"/>
      <c r="DK50" s="410"/>
      <c r="DL50" s="410"/>
      <c r="DM50" s="410"/>
      <c r="DN50" s="410"/>
      <c r="DO50" s="410"/>
      <c r="DP50" s="410"/>
      <c r="DQ50" s="410"/>
      <c r="DR50" s="410"/>
      <c r="DS50" s="410"/>
      <c r="DT50" s="410"/>
      <c r="DU50" s="410"/>
      <c r="DV50" s="410"/>
      <c r="DW50" s="410"/>
      <c r="DX50" s="410"/>
      <c r="DY50" s="410"/>
      <c r="DZ50" s="410"/>
      <c r="EA50" s="410"/>
      <c r="EB50" s="410"/>
      <c r="EC50" s="410"/>
      <c r="ED50" s="410"/>
      <c r="EE50" s="410"/>
      <c r="EF50" s="410"/>
      <c r="EG50" s="410"/>
      <c r="EH50" s="410"/>
      <c r="EI50" s="410"/>
      <c r="EJ50" s="410"/>
      <c r="EK50" s="410"/>
      <c r="EL50" s="410"/>
      <c r="EM50" s="410"/>
      <c r="EN50" s="410"/>
      <c r="EO50" s="410"/>
      <c r="EP50" s="410"/>
      <c r="EQ50" s="410"/>
      <c r="ER50" s="410"/>
      <c r="ES50" s="410"/>
      <c r="ET50" s="410"/>
      <c r="EU50" s="410"/>
      <c r="EV50" s="410"/>
      <c r="EW50" s="410"/>
      <c r="EX50" s="410"/>
      <c r="EY50" s="410"/>
      <c r="EZ50" s="410"/>
      <c r="FA50" s="410"/>
      <c r="FB50" s="410"/>
      <c r="FC50" s="410"/>
      <c r="FD50" s="410"/>
      <c r="FE50" s="410"/>
      <c r="FF50" s="410"/>
      <c r="FG50" s="410"/>
      <c r="FH50" s="410"/>
      <c r="FI50" s="410"/>
      <c r="FJ50" s="410"/>
      <c r="FK50" s="410"/>
      <c r="FL50" s="410"/>
      <c r="FM50" s="410"/>
      <c r="FN50" s="410"/>
      <c r="FO50" s="410"/>
      <c r="FP50" s="410"/>
      <c r="FQ50" s="410"/>
      <c r="FR50" s="410"/>
      <c r="FS50" s="410"/>
      <c r="FT50" s="410"/>
      <c r="FU50" s="410"/>
      <c r="FV50" s="410"/>
      <c r="FW50" s="410"/>
      <c r="FX50" s="410"/>
      <c r="FY50" s="410"/>
      <c r="FZ50" s="410"/>
      <c r="GA50" s="410"/>
      <c r="GB50" s="410"/>
      <c r="GC50" s="410"/>
      <c r="GD50" s="410"/>
      <c r="GE50" s="410"/>
      <c r="GF50" s="410"/>
      <c r="GG50" s="410"/>
      <c r="GH50" s="410"/>
      <c r="GI50" s="410"/>
      <c r="GJ50" s="410"/>
      <c r="GK50" s="410"/>
      <c r="GL50" s="410"/>
      <c r="GM50" s="410"/>
      <c r="GN50" s="410"/>
      <c r="GO50" s="410"/>
      <c r="GP50" s="410"/>
      <c r="GQ50" s="410"/>
      <c r="GR50" s="410"/>
      <c r="GS50" s="410"/>
      <c r="GT50" s="410"/>
      <c r="GU50" s="410"/>
      <c r="GV50" s="410"/>
      <c r="GW50" s="410"/>
      <c r="GX50" s="410"/>
      <c r="GY50" s="410"/>
      <c r="GZ50" s="410"/>
      <c r="HA50" s="410"/>
      <c r="HB50" s="410"/>
      <c r="HC50" s="410"/>
      <c r="HD50" s="410"/>
      <c r="HE50" s="410"/>
      <c r="HF50" s="410"/>
      <c r="HG50" s="410"/>
      <c r="HH50" s="410"/>
      <c r="HI50" s="410"/>
      <c r="HJ50" s="410"/>
      <c r="HK50" s="410"/>
      <c r="HL50" s="410"/>
      <c r="HM50" s="410"/>
      <c r="HN50" s="410"/>
      <c r="HO50" s="410"/>
      <c r="HP50" s="410"/>
      <c r="HQ50" s="410"/>
      <c r="HR50" s="410"/>
      <c r="HS50" s="410"/>
      <c r="HT50" s="410"/>
      <c r="HU50" s="410"/>
      <c r="HV50" s="410"/>
      <c r="HW50" s="410"/>
      <c r="HX50" s="410"/>
      <c r="HY50" s="410"/>
      <c r="HZ50" s="410"/>
      <c r="IA50" s="410"/>
      <c r="IB50" s="410"/>
      <c r="IC50" s="410"/>
      <c r="ID50" s="410"/>
      <c r="IE50" s="410"/>
      <c r="IF50" s="410"/>
      <c r="IG50" s="410"/>
      <c r="IH50" s="410"/>
      <c r="II50" s="410"/>
      <c r="IJ50" s="410"/>
      <c r="IK50" s="410"/>
      <c r="IL50" s="410"/>
      <c r="IM50" s="410"/>
      <c r="IN50" s="410"/>
      <c r="IO50" s="410"/>
      <c r="IP50" s="410"/>
      <c r="IQ50" s="410"/>
      <c r="IR50" s="410"/>
      <c r="IS50" s="410"/>
      <c r="IT50" s="410"/>
      <c r="IU50" s="410"/>
      <c r="IV50" s="410"/>
      <c r="IW50" s="410"/>
      <c r="IX50" s="410"/>
      <c r="IY50" s="410"/>
      <c r="IZ50" s="410"/>
      <c r="JA50" s="410"/>
      <c r="JB50" s="410"/>
      <c r="JC50" s="410"/>
      <c r="JD50" s="410"/>
      <c r="JE50" s="410"/>
      <c r="JF50" s="410"/>
      <c r="JG50" s="410"/>
      <c r="JH50" s="410"/>
      <c r="JI50" s="410"/>
      <c r="JJ50" s="410"/>
      <c r="JK50" s="410"/>
      <c r="JL50" s="410"/>
      <c r="JM50" s="410"/>
      <c r="JN50" s="410"/>
      <c r="JO50" s="410"/>
      <c r="JP50" s="410"/>
      <c r="JQ50" s="410"/>
      <c r="JR50" s="410"/>
      <c r="JS50" s="410"/>
      <c r="JT50" s="410"/>
      <c r="JU50" s="410"/>
      <c r="JV50" s="410"/>
      <c r="JW50" s="410"/>
      <c r="JX50" s="410"/>
      <c r="JY50" s="410"/>
      <c r="JZ50" s="410"/>
      <c r="KA50" s="410"/>
      <c r="KB50" s="410"/>
      <c r="KC50" s="410"/>
      <c r="KD50" s="410"/>
      <c r="KE50" s="410"/>
      <c r="KF50" s="410"/>
      <c r="KG50" s="410"/>
      <c r="KH50" s="410"/>
      <c r="KI50" s="410"/>
      <c r="KJ50" s="410"/>
      <c r="KK50" s="410"/>
      <c r="KL50" s="410"/>
      <c r="KM50" s="410"/>
      <c r="KN50" s="410"/>
      <c r="KO50" s="410"/>
      <c r="KP50" s="410"/>
      <c r="KQ50" s="410"/>
      <c r="KR50" s="410"/>
      <c r="KS50" s="410"/>
      <c r="KT50" s="410"/>
      <c r="KU50" s="410"/>
      <c r="KV50" s="410"/>
      <c r="KW50" s="410"/>
      <c r="KX50" s="410"/>
      <c r="KY50" s="410"/>
      <c r="KZ50" s="410"/>
      <c r="LA50" s="410"/>
      <c r="LB50" s="410"/>
      <c r="LC50" s="410"/>
      <c r="LD50" s="410"/>
      <c r="LE50" s="410"/>
      <c r="LF50" s="410"/>
      <c r="LG50" s="410"/>
      <c r="LH50" s="410"/>
      <c r="LI50" s="410"/>
      <c r="LJ50" s="410"/>
      <c r="LK50" s="410"/>
      <c r="LL50" s="410"/>
      <c r="LM50" s="410"/>
      <c r="LN50" s="410"/>
      <c r="LO50" s="410"/>
      <c r="LP50" s="410"/>
      <c r="LQ50" s="410"/>
      <c r="LR50" s="410"/>
      <c r="LS50" s="410"/>
      <c r="LT50" s="410"/>
      <c r="LU50" s="410"/>
      <c r="LV50" s="410"/>
      <c r="LW50" s="410"/>
      <c r="LX50" s="410"/>
      <c r="LY50" s="410"/>
      <c r="LZ50" s="410"/>
      <c r="MA50" s="410"/>
      <c r="MB50" s="410"/>
      <c r="MC50" s="410"/>
      <c r="MD50" s="410"/>
      <c r="ME50" s="410"/>
      <c r="MF50" s="410"/>
      <c r="MG50" s="410"/>
      <c r="MH50" s="410"/>
      <c r="MI50" s="410"/>
      <c r="MJ50" s="410"/>
      <c r="MK50" s="410"/>
      <c r="ML50" s="410"/>
      <c r="MM50" s="410"/>
      <c r="MN50" s="410"/>
      <c r="MO50" s="410"/>
      <c r="MP50" s="410"/>
      <c r="MQ50" s="410"/>
      <c r="MR50" s="410"/>
      <c r="MS50" s="410"/>
      <c r="MT50" s="410"/>
      <c r="MU50" s="410"/>
      <c r="MV50" s="410"/>
      <c r="MW50" s="410"/>
      <c r="MX50" s="410"/>
      <c r="MY50" s="410"/>
      <c r="MZ50" s="410"/>
      <c r="NA50" s="410"/>
      <c r="NB50" s="410"/>
      <c r="NC50" s="410"/>
      <c r="ND50" s="410"/>
      <c r="NE50" s="410"/>
      <c r="NF50" s="410"/>
      <c r="NG50" s="410"/>
      <c r="NH50" s="410"/>
      <c r="NI50" s="410"/>
      <c r="NJ50" s="410"/>
      <c r="NK50" s="410"/>
      <c r="NL50" s="410"/>
      <c r="NM50" s="410"/>
      <c r="NN50" s="410"/>
      <c r="NO50" s="410"/>
      <c r="NP50" s="410"/>
      <c r="NQ50" s="410"/>
      <c r="NR50" s="410"/>
      <c r="NS50" s="410"/>
      <c r="NT50" s="410"/>
      <c r="NU50" s="410"/>
      <c r="NV50" s="410"/>
      <c r="NW50" s="410"/>
      <c r="NX50" s="410"/>
      <c r="NY50" s="410"/>
      <c r="NZ50" s="410"/>
      <c r="OA50" s="410"/>
      <c r="OB50" s="410"/>
      <c r="OC50" s="410"/>
      <c r="OD50" s="410"/>
      <c r="OE50" s="410"/>
      <c r="OF50" s="410"/>
      <c r="OG50" s="410"/>
      <c r="OH50" s="410"/>
      <c r="OI50" s="410"/>
      <c r="OJ50" s="410"/>
      <c r="OK50" s="410"/>
      <c r="OL50" s="410"/>
      <c r="OM50" s="410"/>
      <c r="ON50" s="410"/>
      <c r="OO50" s="410"/>
      <c r="OP50" s="410"/>
      <c r="OQ50" s="410"/>
      <c r="OR50" s="410"/>
      <c r="OS50" s="410"/>
      <c r="OT50" s="410"/>
      <c r="OU50" s="410"/>
      <c r="OV50" s="410"/>
      <c r="OW50" s="410"/>
      <c r="OX50" s="410"/>
      <c r="OY50" s="410"/>
      <c r="OZ50" s="410"/>
      <c r="PA50" s="410"/>
      <c r="PB50" s="410"/>
      <c r="PC50" s="410"/>
      <c r="PD50" s="410"/>
      <c r="PE50" s="410"/>
      <c r="PF50" s="410"/>
      <c r="PG50" s="410"/>
      <c r="PH50" s="410"/>
      <c r="PI50" s="410"/>
      <c r="PJ50" s="410"/>
      <c r="PK50" s="410"/>
      <c r="PL50" s="410"/>
      <c r="PM50" s="410"/>
      <c r="PN50" s="410"/>
      <c r="PO50" s="410"/>
      <c r="PP50" s="410"/>
      <c r="PQ50" s="410"/>
      <c r="PR50" s="410"/>
      <c r="PS50" s="410"/>
      <c r="PT50" s="410"/>
      <c r="PU50" s="410"/>
      <c r="PV50" s="410"/>
      <c r="PW50" s="410"/>
      <c r="PX50" s="410"/>
      <c r="PY50" s="410"/>
      <c r="PZ50" s="410"/>
      <c r="QA50" s="410"/>
      <c r="QB50" s="410"/>
      <c r="QC50" s="410"/>
      <c r="QD50" s="410"/>
      <c r="QE50" s="410"/>
      <c r="QF50" s="410"/>
      <c r="QG50" s="410"/>
      <c r="QH50" s="410"/>
      <c r="QI50" s="410"/>
      <c r="QJ50" s="410"/>
      <c r="QK50" s="410"/>
      <c r="QL50" s="410"/>
      <c r="QM50" s="410"/>
      <c r="QN50" s="410"/>
      <c r="QO50" s="410"/>
      <c r="QP50" s="410"/>
      <c r="QQ50" s="410"/>
      <c r="QR50" s="410"/>
      <c r="QS50" s="410"/>
      <c r="QT50" s="410"/>
      <c r="QU50" s="410"/>
      <c r="QV50" s="410"/>
      <c r="QW50" s="410"/>
      <c r="QX50" s="410"/>
      <c r="QY50" s="410"/>
      <c r="QZ50" s="410"/>
      <c r="RA50" s="410"/>
      <c r="RB50" s="410"/>
      <c r="RC50" s="410"/>
      <c r="RD50" s="410"/>
      <c r="RE50" s="410"/>
      <c r="RF50" s="410"/>
      <c r="RG50" s="410"/>
      <c r="RH50" s="410"/>
      <c r="RI50" s="410"/>
      <c r="RJ50" s="410"/>
      <c r="RK50" s="410"/>
      <c r="RL50" s="410"/>
      <c r="RM50" s="410"/>
      <c r="RN50" s="410"/>
      <c r="RO50" s="410"/>
      <c r="RP50" s="410"/>
      <c r="RQ50" s="410"/>
      <c r="RR50" s="410"/>
      <c r="RS50" s="410"/>
      <c r="RT50" s="410"/>
      <c r="RU50" s="410"/>
      <c r="RV50" s="410"/>
      <c r="RW50" s="410"/>
      <c r="RX50" s="410"/>
      <c r="RY50" s="410"/>
      <c r="RZ50" s="410"/>
      <c r="SA50" s="410"/>
      <c r="SB50" s="410"/>
      <c r="SC50" s="410"/>
      <c r="SD50" s="410"/>
      <c r="SE50" s="410"/>
      <c r="SF50" s="410"/>
      <c r="SG50" s="410"/>
      <c r="SH50" s="410"/>
      <c r="SI50" s="410"/>
      <c r="SJ50" s="410"/>
      <c r="SK50" s="410"/>
      <c r="SL50" s="410"/>
      <c r="SM50" s="410"/>
      <c r="SN50" s="410"/>
      <c r="SO50" s="410"/>
      <c r="SP50" s="410"/>
      <c r="SQ50" s="410"/>
      <c r="SR50" s="410"/>
      <c r="SS50" s="410"/>
      <c r="ST50" s="410"/>
      <c r="SU50" s="410"/>
      <c r="SV50" s="410"/>
      <c r="SW50" s="410"/>
      <c r="SX50" s="410"/>
      <c r="SY50" s="410"/>
      <c r="SZ50" s="410"/>
      <c r="TA50" s="410"/>
      <c r="TB50" s="410"/>
      <c r="TC50" s="410"/>
    </row>
    <row r="51" spans="1:523" s="411" customFormat="1">
      <c r="A51" s="565" t="s">
        <v>646</v>
      </c>
      <c r="B51" s="613" t="s">
        <v>514</v>
      </c>
      <c r="C51" s="551" t="s">
        <v>1083</v>
      </c>
      <c r="D51" s="551" t="s">
        <v>551</v>
      </c>
      <c r="E51" s="620" t="s">
        <v>1084</v>
      </c>
      <c r="F51" s="620" t="s">
        <v>907</v>
      </c>
      <c r="G51" s="550" t="s">
        <v>907</v>
      </c>
      <c r="H51" s="551" t="s">
        <v>1085</v>
      </c>
      <c r="I51" s="551" t="s">
        <v>897</v>
      </c>
      <c r="J51" s="552" t="s">
        <v>910</v>
      </c>
      <c r="K51" s="562">
        <v>2610606</v>
      </c>
      <c r="L51" s="614">
        <v>480</v>
      </c>
      <c r="M51" s="406"/>
      <c r="N51" s="410"/>
      <c r="O51" s="410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410"/>
      <c r="BI51" s="410"/>
      <c r="BJ51" s="410"/>
      <c r="BK51" s="410"/>
      <c r="BL51" s="410"/>
      <c r="BM51" s="410"/>
      <c r="BN51" s="410"/>
      <c r="BO51" s="410"/>
      <c r="BP51" s="410"/>
      <c r="BQ51" s="410"/>
      <c r="BR51" s="410"/>
      <c r="BS51" s="410"/>
      <c r="BT51" s="410"/>
      <c r="BU51" s="410"/>
      <c r="BV51" s="410"/>
      <c r="BW51" s="410"/>
      <c r="BX51" s="410"/>
      <c r="BY51" s="410"/>
      <c r="BZ51" s="410"/>
      <c r="CA51" s="410"/>
      <c r="CB51" s="410"/>
      <c r="CC51" s="410"/>
      <c r="CD51" s="410"/>
      <c r="CE51" s="410"/>
      <c r="CF51" s="410"/>
      <c r="CG51" s="410"/>
      <c r="CH51" s="410"/>
      <c r="CI51" s="410"/>
      <c r="CJ51" s="410"/>
      <c r="CK51" s="410"/>
      <c r="CL51" s="410"/>
      <c r="CM51" s="410"/>
      <c r="CN51" s="410"/>
      <c r="CO51" s="410"/>
      <c r="CP51" s="410"/>
      <c r="CQ51" s="410"/>
      <c r="CR51" s="410"/>
      <c r="CS51" s="410"/>
      <c r="CT51" s="410"/>
      <c r="CU51" s="410"/>
      <c r="CV51" s="410"/>
      <c r="CW51" s="410"/>
      <c r="CX51" s="410"/>
      <c r="CY51" s="410"/>
      <c r="CZ51" s="410"/>
      <c r="DA51" s="410"/>
      <c r="DB51" s="410"/>
      <c r="DC51" s="410"/>
      <c r="DD51" s="410"/>
      <c r="DE51" s="410"/>
      <c r="DF51" s="410"/>
      <c r="DG51" s="410"/>
      <c r="DH51" s="410"/>
      <c r="DI51" s="410"/>
      <c r="DJ51" s="410"/>
      <c r="DK51" s="410"/>
      <c r="DL51" s="410"/>
      <c r="DM51" s="410"/>
      <c r="DN51" s="410"/>
      <c r="DO51" s="410"/>
      <c r="DP51" s="410"/>
      <c r="DQ51" s="410"/>
      <c r="DR51" s="410"/>
      <c r="DS51" s="410"/>
      <c r="DT51" s="410"/>
      <c r="DU51" s="410"/>
      <c r="DV51" s="410"/>
      <c r="DW51" s="410"/>
      <c r="DX51" s="410"/>
      <c r="DY51" s="410"/>
      <c r="DZ51" s="410"/>
      <c r="EA51" s="410"/>
      <c r="EB51" s="410"/>
      <c r="EC51" s="410"/>
      <c r="ED51" s="410"/>
      <c r="EE51" s="410"/>
      <c r="EF51" s="410"/>
      <c r="EG51" s="410"/>
      <c r="EH51" s="410"/>
      <c r="EI51" s="410"/>
      <c r="EJ51" s="410"/>
      <c r="EK51" s="410"/>
      <c r="EL51" s="410"/>
      <c r="EM51" s="410"/>
      <c r="EN51" s="410"/>
      <c r="EO51" s="410"/>
      <c r="EP51" s="410"/>
      <c r="EQ51" s="410"/>
      <c r="ER51" s="410"/>
      <c r="ES51" s="410"/>
      <c r="ET51" s="410"/>
      <c r="EU51" s="410"/>
      <c r="EV51" s="410"/>
      <c r="EW51" s="410"/>
      <c r="EX51" s="410"/>
      <c r="EY51" s="410"/>
      <c r="EZ51" s="410"/>
      <c r="FA51" s="410"/>
      <c r="FB51" s="410"/>
      <c r="FC51" s="410"/>
      <c r="FD51" s="410"/>
      <c r="FE51" s="410"/>
      <c r="FF51" s="410"/>
      <c r="FG51" s="410"/>
      <c r="FH51" s="410"/>
      <c r="FI51" s="410"/>
      <c r="FJ51" s="410"/>
      <c r="FK51" s="410"/>
      <c r="FL51" s="410"/>
      <c r="FM51" s="410"/>
      <c r="FN51" s="410"/>
      <c r="FO51" s="410"/>
      <c r="FP51" s="410"/>
      <c r="FQ51" s="410"/>
      <c r="FR51" s="410"/>
      <c r="FS51" s="410"/>
      <c r="FT51" s="410"/>
      <c r="FU51" s="410"/>
      <c r="FV51" s="410"/>
      <c r="FW51" s="410"/>
      <c r="FX51" s="410"/>
      <c r="FY51" s="410"/>
      <c r="FZ51" s="410"/>
      <c r="GA51" s="410"/>
      <c r="GB51" s="410"/>
      <c r="GC51" s="410"/>
      <c r="GD51" s="410"/>
      <c r="GE51" s="410"/>
      <c r="GF51" s="410"/>
      <c r="GG51" s="410"/>
      <c r="GH51" s="410"/>
      <c r="GI51" s="410"/>
      <c r="GJ51" s="410"/>
      <c r="GK51" s="410"/>
      <c r="GL51" s="410"/>
      <c r="GM51" s="410"/>
      <c r="GN51" s="410"/>
      <c r="GO51" s="410"/>
      <c r="GP51" s="410"/>
      <c r="GQ51" s="410"/>
      <c r="GR51" s="410"/>
      <c r="GS51" s="410"/>
      <c r="GT51" s="410"/>
      <c r="GU51" s="410"/>
      <c r="GV51" s="410"/>
      <c r="GW51" s="410"/>
      <c r="GX51" s="410"/>
      <c r="GY51" s="410"/>
      <c r="GZ51" s="410"/>
      <c r="HA51" s="410"/>
      <c r="HB51" s="410"/>
      <c r="HC51" s="410"/>
      <c r="HD51" s="410"/>
      <c r="HE51" s="410"/>
      <c r="HF51" s="410"/>
      <c r="HG51" s="410"/>
      <c r="HH51" s="410"/>
      <c r="HI51" s="410"/>
      <c r="HJ51" s="410"/>
      <c r="HK51" s="410"/>
      <c r="HL51" s="410"/>
      <c r="HM51" s="410"/>
      <c r="HN51" s="410"/>
      <c r="HO51" s="410"/>
      <c r="HP51" s="410"/>
      <c r="HQ51" s="410"/>
      <c r="HR51" s="410"/>
      <c r="HS51" s="410"/>
      <c r="HT51" s="410"/>
      <c r="HU51" s="410"/>
      <c r="HV51" s="410"/>
      <c r="HW51" s="410"/>
      <c r="HX51" s="410"/>
      <c r="HY51" s="410"/>
      <c r="HZ51" s="410"/>
      <c r="IA51" s="410"/>
      <c r="IB51" s="410"/>
      <c r="IC51" s="410"/>
      <c r="ID51" s="410"/>
      <c r="IE51" s="410"/>
      <c r="IF51" s="410"/>
      <c r="IG51" s="410"/>
      <c r="IH51" s="410"/>
      <c r="II51" s="410"/>
      <c r="IJ51" s="410"/>
      <c r="IK51" s="410"/>
      <c r="IL51" s="410"/>
      <c r="IM51" s="410"/>
      <c r="IN51" s="410"/>
      <c r="IO51" s="410"/>
      <c r="IP51" s="410"/>
      <c r="IQ51" s="410"/>
      <c r="IR51" s="410"/>
      <c r="IS51" s="410"/>
      <c r="IT51" s="410"/>
      <c r="IU51" s="410"/>
      <c r="IV51" s="410"/>
      <c r="IW51" s="410"/>
      <c r="IX51" s="410"/>
      <c r="IY51" s="410"/>
      <c r="IZ51" s="410"/>
      <c r="JA51" s="410"/>
      <c r="JB51" s="410"/>
      <c r="JC51" s="410"/>
      <c r="JD51" s="410"/>
      <c r="JE51" s="410"/>
      <c r="JF51" s="410"/>
      <c r="JG51" s="410"/>
      <c r="JH51" s="410"/>
      <c r="JI51" s="410"/>
      <c r="JJ51" s="410"/>
      <c r="JK51" s="410"/>
      <c r="JL51" s="410"/>
      <c r="JM51" s="410"/>
      <c r="JN51" s="410"/>
      <c r="JO51" s="410"/>
      <c r="JP51" s="410"/>
      <c r="JQ51" s="410"/>
      <c r="JR51" s="410"/>
      <c r="JS51" s="410"/>
      <c r="JT51" s="410"/>
      <c r="JU51" s="410"/>
      <c r="JV51" s="410"/>
      <c r="JW51" s="410"/>
      <c r="JX51" s="410"/>
      <c r="JY51" s="410"/>
      <c r="JZ51" s="410"/>
      <c r="KA51" s="410"/>
      <c r="KB51" s="410"/>
      <c r="KC51" s="410"/>
      <c r="KD51" s="410"/>
      <c r="KE51" s="410"/>
      <c r="KF51" s="410"/>
      <c r="KG51" s="410"/>
      <c r="KH51" s="410"/>
      <c r="KI51" s="410"/>
      <c r="KJ51" s="410"/>
      <c r="KK51" s="410"/>
      <c r="KL51" s="410"/>
      <c r="KM51" s="410"/>
      <c r="KN51" s="410"/>
      <c r="KO51" s="410"/>
      <c r="KP51" s="410"/>
      <c r="KQ51" s="410"/>
      <c r="KR51" s="410"/>
      <c r="KS51" s="410"/>
      <c r="KT51" s="410"/>
      <c r="KU51" s="410"/>
      <c r="KV51" s="410"/>
      <c r="KW51" s="410"/>
      <c r="KX51" s="410"/>
      <c r="KY51" s="410"/>
      <c r="KZ51" s="410"/>
      <c r="LA51" s="410"/>
      <c r="LB51" s="410"/>
      <c r="LC51" s="410"/>
      <c r="LD51" s="410"/>
      <c r="LE51" s="410"/>
      <c r="LF51" s="410"/>
      <c r="LG51" s="410"/>
      <c r="LH51" s="410"/>
      <c r="LI51" s="410"/>
      <c r="LJ51" s="410"/>
      <c r="LK51" s="410"/>
      <c r="LL51" s="410"/>
      <c r="LM51" s="410"/>
      <c r="LN51" s="410"/>
      <c r="LO51" s="410"/>
      <c r="LP51" s="410"/>
      <c r="LQ51" s="410"/>
      <c r="LR51" s="410"/>
      <c r="LS51" s="410"/>
      <c r="LT51" s="410"/>
      <c r="LU51" s="410"/>
      <c r="LV51" s="410"/>
      <c r="LW51" s="410"/>
      <c r="LX51" s="410"/>
      <c r="LY51" s="410"/>
      <c r="LZ51" s="410"/>
      <c r="MA51" s="410"/>
      <c r="MB51" s="410"/>
      <c r="MC51" s="410"/>
      <c r="MD51" s="410"/>
      <c r="ME51" s="410"/>
      <c r="MF51" s="410"/>
      <c r="MG51" s="410"/>
      <c r="MH51" s="410"/>
      <c r="MI51" s="410"/>
      <c r="MJ51" s="410"/>
      <c r="MK51" s="410"/>
      <c r="ML51" s="410"/>
      <c r="MM51" s="410"/>
      <c r="MN51" s="410"/>
      <c r="MO51" s="410"/>
      <c r="MP51" s="410"/>
      <c r="MQ51" s="410"/>
      <c r="MR51" s="410"/>
      <c r="MS51" s="410"/>
      <c r="MT51" s="410"/>
      <c r="MU51" s="410"/>
      <c r="MV51" s="410"/>
      <c r="MW51" s="410"/>
      <c r="MX51" s="410"/>
      <c r="MY51" s="410"/>
      <c r="MZ51" s="410"/>
      <c r="NA51" s="410"/>
      <c r="NB51" s="410"/>
      <c r="NC51" s="410"/>
      <c r="ND51" s="410"/>
      <c r="NE51" s="410"/>
      <c r="NF51" s="410"/>
      <c r="NG51" s="410"/>
      <c r="NH51" s="410"/>
      <c r="NI51" s="410"/>
      <c r="NJ51" s="410"/>
      <c r="NK51" s="410"/>
      <c r="NL51" s="410"/>
      <c r="NM51" s="410"/>
      <c r="NN51" s="410"/>
      <c r="NO51" s="410"/>
      <c r="NP51" s="410"/>
      <c r="NQ51" s="410"/>
      <c r="NR51" s="410"/>
      <c r="NS51" s="410"/>
      <c r="NT51" s="410"/>
      <c r="NU51" s="410"/>
      <c r="NV51" s="410"/>
      <c r="NW51" s="410"/>
      <c r="NX51" s="410"/>
      <c r="NY51" s="410"/>
      <c r="NZ51" s="410"/>
      <c r="OA51" s="410"/>
      <c r="OB51" s="410"/>
      <c r="OC51" s="410"/>
      <c r="OD51" s="410"/>
      <c r="OE51" s="410"/>
      <c r="OF51" s="410"/>
      <c r="OG51" s="410"/>
      <c r="OH51" s="410"/>
      <c r="OI51" s="410"/>
      <c r="OJ51" s="410"/>
      <c r="OK51" s="410"/>
      <c r="OL51" s="410"/>
      <c r="OM51" s="410"/>
      <c r="ON51" s="410"/>
      <c r="OO51" s="410"/>
      <c r="OP51" s="410"/>
      <c r="OQ51" s="410"/>
      <c r="OR51" s="410"/>
      <c r="OS51" s="410"/>
      <c r="OT51" s="410"/>
      <c r="OU51" s="410"/>
      <c r="OV51" s="410"/>
      <c r="OW51" s="410"/>
      <c r="OX51" s="410"/>
      <c r="OY51" s="410"/>
      <c r="OZ51" s="410"/>
      <c r="PA51" s="410"/>
      <c r="PB51" s="410"/>
      <c r="PC51" s="410"/>
      <c r="PD51" s="410"/>
      <c r="PE51" s="410"/>
      <c r="PF51" s="410"/>
      <c r="PG51" s="410"/>
      <c r="PH51" s="410"/>
      <c r="PI51" s="410"/>
      <c r="PJ51" s="410"/>
      <c r="PK51" s="410"/>
      <c r="PL51" s="410"/>
      <c r="PM51" s="410"/>
      <c r="PN51" s="410"/>
      <c r="PO51" s="410"/>
      <c r="PP51" s="410"/>
      <c r="PQ51" s="410"/>
      <c r="PR51" s="410"/>
      <c r="PS51" s="410"/>
      <c r="PT51" s="410"/>
      <c r="PU51" s="410"/>
      <c r="PV51" s="410"/>
      <c r="PW51" s="410"/>
      <c r="PX51" s="410"/>
      <c r="PY51" s="410"/>
      <c r="PZ51" s="410"/>
      <c r="QA51" s="410"/>
      <c r="QB51" s="410"/>
      <c r="QC51" s="410"/>
      <c r="QD51" s="410"/>
      <c r="QE51" s="410"/>
      <c r="QF51" s="410"/>
      <c r="QG51" s="410"/>
      <c r="QH51" s="410"/>
      <c r="QI51" s="410"/>
      <c r="QJ51" s="410"/>
      <c r="QK51" s="410"/>
      <c r="QL51" s="410"/>
      <c r="QM51" s="410"/>
      <c r="QN51" s="410"/>
      <c r="QO51" s="410"/>
      <c r="QP51" s="410"/>
      <c r="QQ51" s="410"/>
      <c r="QR51" s="410"/>
      <c r="QS51" s="410"/>
      <c r="QT51" s="410"/>
      <c r="QU51" s="410"/>
      <c r="QV51" s="410"/>
      <c r="QW51" s="410"/>
      <c r="QX51" s="410"/>
      <c r="QY51" s="410"/>
      <c r="QZ51" s="410"/>
      <c r="RA51" s="410"/>
      <c r="RB51" s="410"/>
      <c r="RC51" s="410"/>
      <c r="RD51" s="410"/>
      <c r="RE51" s="410"/>
      <c r="RF51" s="410"/>
      <c r="RG51" s="410"/>
      <c r="RH51" s="410"/>
      <c r="RI51" s="410"/>
      <c r="RJ51" s="410"/>
      <c r="RK51" s="410"/>
      <c r="RL51" s="410"/>
      <c r="RM51" s="410"/>
      <c r="RN51" s="410"/>
      <c r="RO51" s="410"/>
      <c r="RP51" s="410"/>
      <c r="RQ51" s="410"/>
      <c r="RR51" s="410"/>
      <c r="RS51" s="410"/>
      <c r="RT51" s="410"/>
      <c r="RU51" s="410"/>
      <c r="RV51" s="410"/>
      <c r="RW51" s="410"/>
      <c r="RX51" s="410"/>
      <c r="RY51" s="410"/>
      <c r="RZ51" s="410"/>
      <c r="SA51" s="410"/>
      <c r="SB51" s="410"/>
      <c r="SC51" s="410"/>
      <c r="SD51" s="410"/>
      <c r="SE51" s="410"/>
      <c r="SF51" s="410"/>
      <c r="SG51" s="410"/>
      <c r="SH51" s="410"/>
      <c r="SI51" s="410"/>
      <c r="SJ51" s="410"/>
      <c r="SK51" s="410"/>
      <c r="SL51" s="410"/>
      <c r="SM51" s="410"/>
      <c r="SN51" s="410"/>
      <c r="SO51" s="410"/>
      <c r="SP51" s="410"/>
      <c r="SQ51" s="410"/>
      <c r="SR51" s="410"/>
      <c r="SS51" s="410"/>
      <c r="ST51" s="410"/>
      <c r="SU51" s="410"/>
      <c r="SV51" s="410"/>
      <c r="SW51" s="410"/>
      <c r="SX51" s="410"/>
      <c r="SY51" s="410"/>
      <c r="SZ51" s="410"/>
      <c r="TA51" s="410"/>
      <c r="TB51" s="410"/>
      <c r="TC51" s="410"/>
    </row>
    <row r="52" spans="1:523" s="411" customFormat="1">
      <c r="A52" s="565" t="s">
        <v>646</v>
      </c>
      <c r="B52" s="613" t="s">
        <v>514</v>
      </c>
      <c r="C52" s="551" t="s">
        <v>1086</v>
      </c>
      <c r="D52" s="551" t="s">
        <v>1233</v>
      </c>
      <c r="E52" s="554" t="s">
        <v>1087</v>
      </c>
      <c r="F52" s="620" t="s">
        <v>907</v>
      </c>
      <c r="G52" s="550" t="s">
        <v>907</v>
      </c>
      <c r="H52" s="551" t="s">
        <v>1088</v>
      </c>
      <c r="I52" s="551" t="s">
        <v>897</v>
      </c>
      <c r="J52" s="552" t="s">
        <v>1089</v>
      </c>
      <c r="K52" s="562">
        <v>2603454</v>
      </c>
      <c r="L52" s="614">
        <v>1500</v>
      </c>
      <c r="M52" s="406"/>
      <c r="N52" s="410"/>
      <c r="O52" s="410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  <c r="AZ52" s="410"/>
      <c r="BA52" s="410"/>
      <c r="BB52" s="410"/>
      <c r="BC52" s="410"/>
      <c r="BD52" s="410"/>
      <c r="BE52" s="410"/>
      <c r="BF52" s="410"/>
      <c r="BG52" s="410"/>
      <c r="BH52" s="410"/>
      <c r="BI52" s="410"/>
      <c r="BJ52" s="410"/>
      <c r="BK52" s="410"/>
      <c r="BL52" s="410"/>
      <c r="BM52" s="410"/>
      <c r="BN52" s="410"/>
      <c r="BO52" s="410"/>
      <c r="BP52" s="410"/>
      <c r="BQ52" s="410"/>
      <c r="BR52" s="410"/>
      <c r="BS52" s="410"/>
      <c r="BT52" s="410"/>
      <c r="BU52" s="410"/>
      <c r="BV52" s="410"/>
      <c r="BW52" s="410"/>
      <c r="BX52" s="410"/>
      <c r="BY52" s="410"/>
      <c r="BZ52" s="410"/>
      <c r="CA52" s="410"/>
      <c r="CB52" s="410"/>
      <c r="CC52" s="410"/>
      <c r="CD52" s="410"/>
      <c r="CE52" s="410"/>
      <c r="CF52" s="410"/>
      <c r="CG52" s="410"/>
      <c r="CH52" s="410"/>
      <c r="CI52" s="410"/>
      <c r="CJ52" s="410"/>
      <c r="CK52" s="410"/>
      <c r="CL52" s="410"/>
      <c r="CM52" s="410"/>
      <c r="CN52" s="410"/>
      <c r="CO52" s="410"/>
      <c r="CP52" s="410"/>
      <c r="CQ52" s="410"/>
      <c r="CR52" s="410"/>
      <c r="CS52" s="410"/>
      <c r="CT52" s="410"/>
      <c r="CU52" s="410"/>
      <c r="CV52" s="410"/>
      <c r="CW52" s="410"/>
      <c r="CX52" s="410"/>
      <c r="CY52" s="410"/>
      <c r="CZ52" s="410"/>
      <c r="DA52" s="410"/>
      <c r="DB52" s="410"/>
      <c r="DC52" s="410"/>
      <c r="DD52" s="410"/>
      <c r="DE52" s="410"/>
      <c r="DF52" s="410"/>
      <c r="DG52" s="410"/>
      <c r="DH52" s="410"/>
      <c r="DI52" s="410"/>
      <c r="DJ52" s="410"/>
      <c r="DK52" s="410"/>
      <c r="DL52" s="410"/>
      <c r="DM52" s="410"/>
      <c r="DN52" s="410"/>
      <c r="DO52" s="410"/>
      <c r="DP52" s="410"/>
      <c r="DQ52" s="410"/>
      <c r="DR52" s="410"/>
      <c r="DS52" s="410"/>
      <c r="DT52" s="410"/>
      <c r="DU52" s="410"/>
      <c r="DV52" s="410"/>
      <c r="DW52" s="410"/>
      <c r="DX52" s="410"/>
      <c r="DY52" s="410"/>
      <c r="DZ52" s="410"/>
      <c r="EA52" s="410"/>
      <c r="EB52" s="410"/>
      <c r="EC52" s="410"/>
      <c r="ED52" s="410"/>
      <c r="EE52" s="410"/>
      <c r="EF52" s="410"/>
      <c r="EG52" s="410"/>
      <c r="EH52" s="410"/>
      <c r="EI52" s="410"/>
      <c r="EJ52" s="410"/>
      <c r="EK52" s="410"/>
      <c r="EL52" s="410"/>
      <c r="EM52" s="410"/>
      <c r="EN52" s="410"/>
      <c r="EO52" s="410"/>
      <c r="EP52" s="410"/>
      <c r="EQ52" s="410"/>
      <c r="ER52" s="410"/>
      <c r="ES52" s="410"/>
      <c r="ET52" s="410"/>
      <c r="EU52" s="410"/>
      <c r="EV52" s="410"/>
      <c r="EW52" s="410"/>
      <c r="EX52" s="410"/>
      <c r="EY52" s="410"/>
      <c r="EZ52" s="410"/>
      <c r="FA52" s="410"/>
      <c r="FB52" s="410"/>
      <c r="FC52" s="410"/>
      <c r="FD52" s="410"/>
      <c r="FE52" s="410"/>
      <c r="FF52" s="410"/>
      <c r="FG52" s="410"/>
      <c r="FH52" s="410"/>
      <c r="FI52" s="410"/>
      <c r="FJ52" s="410"/>
      <c r="FK52" s="410"/>
      <c r="FL52" s="410"/>
      <c r="FM52" s="410"/>
      <c r="FN52" s="410"/>
      <c r="FO52" s="410"/>
      <c r="FP52" s="410"/>
      <c r="FQ52" s="410"/>
      <c r="FR52" s="410"/>
      <c r="FS52" s="410"/>
      <c r="FT52" s="410"/>
      <c r="FU52" s="410"/>
      <c r="FV52" s="410"/>
      <c r="FW52" s="410"/>
      <c r="FX52" s="410"/>
      <c r="FY52" s="410"/>
      <c r="FZ52" s="410"/>
      <c r="GA52" s="410"/>
      <c r="GB52" s="410"/>
      <c r="GC52" s="410"/>
      <c r="GD52" s="410"/>
      <c r="GE52" s="410"/>
      <c r="GF52" s="410"/>
      <c r="GG52" s="410"/>
      <c r="GH52" s="410"/>
      <c r="GI52" s="410"/>
      <c r="GJ52" s="410"/>
      <c r="GK52" s="410"/>
      <c r="GL52" s="410"/>
      <c r="GM52" s="410"/>
      <c r="GN52" s="410"/>
      <c r="GO52" s="410"/>
      <c r="GP52" s="410"/>
      <c r="GQ52" s="410"/>
      <c r="GR52" s="410"/>
      <c r="GS52" s="410"/>
      <c r="GT52" s="410"/>
      <c r="GU52" s="410"/>
      <c r="GV52" s="410"/>
      <c r="GW52" s="410"/>
      <c r="GX52" s="410"/>
      <c r="GY52" s="410"/>
      <c r="GZ52" s="410"/>
      <c r="HA52" s="410"/>
      <c r="HB52" s="410"/>
      <c r="HC52" s="410"/>
      <c r="HD52" s="410"/>
      <c r="HE52" s="410"/>
      <c r="HF52" s="410"/>
      <c r="HG52" s="410"/>
      <c r="HH52" s="410"/>
      <c r="HI52" s="410"/>
      <c r="HJ52" s="410"/>
      <c r="HK52" s="410"/>
      <c r="HL52" s="410"/>
      <c r="HM52" s="410"/>
      <c r="HN52" s="410"/>
      <c r="HO52" s="410"/>
      <c r="HP52" s="410"/>
      <c r="HQ52" s="410"/>
      <c r="HR52" s="410"/>
      <c r="HS52" s="410"/>
      <c r="HT52" s="410"/>
      <c r="HU52" s="410"/>
      <c r="HV52" s="410"/>
      <c r="HW52" s="410"/>
      <c r="HX52" s="410"/>
      <c r="HY52" s="410"/>
      <c r="HZ52" s="410"/>
      <c r="IA52" s="410"/>
      <c r="IB52" s="410"/>
      <c r="IC52" s="410"/>
      <c r="ID52" s="410"/>
      <c r="IE52" s="410"/>
      <c r="IF52" s="410"/>
      <c r="IG52" s="410"/>
      <c r="IH52" s="410"/>
      <c r="II52" s="410"/>
      <c r="IJ52" s="410"/>
      <c r="IK52" s="410"/>
      <c r="IL52" s="410"/>
      <c r="IM52" s="410"/>
      <c r="IN52" s="410"/>
      <c r="IO52" s="410"/>
      <c r="IP52" s="410"/>
      <c r="IQ52" s="410"/>
      <c r="IR52" s="410"/>
      <c r="IS52" s="410"/>
      <c r="IT52" s="410"/>
      <c r="IU52" s="410"/>
      <c r="IV52" s="410"/>
      <c r="IW52" s="410"/>
      <c r="IX52" s="410"/>
      <c r="IY52" s="410"/>
      <c r="IZ52" s="410"/>
      <c r="JA52" s="410"/>
      <c r="JB52" s="410"/>
      <c r="JC52" s="410"/>
      <c r="JD52" s="410"/>
      <c r="JE52" s="410"/>
      <c r="JF52" s="410"/>
      <c r="JG52" s="410"/>
      <c r="JH52" s="410"/>
      <c r="JI52" s="410"/>
      <c r="JJ52" s="410"/>
      <c r="JK52" s="410"/>
      <c r="JL52" s="410"/>
      <c r="JM52" s="410"/>
      <c r="JN52" s="410"/>
      <c r="JO52" s="410"/>
      <c r="JP52" s="410"/>
      <c r="JQ52" s="410"/>
      <c r="JR52" s="410"/>
      <c r="JS52" s="410"/>
      <c r="JT52" s="410"/>
      <c r="JU52" s="410"/>
      <c r="JV52" s="410"/>
      <c r="JW52" s="410"/>
      <c r="JX52" s="410"/>
      <c r="JY52" s="410"/>
      <c r="JZ52" s="410"/>
      <c r="KA52" s="410"/>
      <c r="KB52" s="410"/>
      <c r="KC52" s="410"/>
      <c r="KD52" s="410"/>
      <c r="KE52" s="410"/>
      <c r="KF52" s="410"/>
      <c r="KG52" s="410"/>
      <c r="KH52" s="410"/>
      <c r="KI52" s="410"/>
      <c r="KJ52" s="410"/>
      <c r="KK52" s="410"/>
      <c r="KL52" s="410"/>
      <c r="KM52" s="410"/>
      <c r="KN52" s="410"/>
      <c r="KO52" s="410"/>
      <c r="KP52" s="410"/>
      <c r="KQ52" s="410"/>
      <c r="KR52" s="410"/>
      <c r="KS52" s="410"/>
      <c r="KT52" s="410"/>
      <c r="KU52" s="410"/>
      <c r="KV52" s="410"/>
      <c r="KW52" s="410"/>
      <c r="KX52" s="410"/>
      <c r="KY52" s="410"/>
      <c r="KZ52" s="410"/>
      <c r="LA52" s="410"/>
      <c r="LB52" s="410"/>
      <c r="LC52" s="410"/>
      <c r="LD52" s="410"/>
      <c r="LE52" s="410"/>
      <c r="LF52" s="410"/>
      <c r="LG52" s="410"/>
      <c r="LH52" s="410"/>
      <c r="LI52" s="410"/>
      <c r="LJ52" s="410"/>
      <c r="LK52" s="410"/>
      <c r="LL52" s="410"/>
      <c r="LM52" s="410"/>
      <c r="LN52" s="410"/>
      <c r="LO52" s="410"/>
      <c r="LP52" s="410"/>
      <c r="LQ52" s="410"/>
      <c r="LR52" s="410"/>
      <c r="LS52" s="410"/>
      <c r="LT52" s="410"/>
      <c r="LU52" s="410"/>
      <c r="LV52" s="410"/>
      <c r="LW52" s="410"/>
      <c r="LX52" s="410"/>
      <c r="LY52" s="410"/>
      <c r="LZ52" s="410"/>
      <c r="MA52" s="410"/>
      <c r="MB52" s="410"/>
      <c r="MC52" s="410"/>
      <c r="MD52" s="410"/>
      <c r="ME52" s="410"/>
      <c r="MF52" s="410"/>
      <c r="MG52" s="410"/>
      <c r="MH52" s="410"/>
      <c r="MI52" s="410"/>
      <c r="MJ52" s="410"/>
      <c r="MK52" s="410"/>
      <c r="ML52" s="410"/>
      <c r="MM52" s="410"/>
      <c r="MN52" s="410"/>
      <c r="MO52" s="410"/>
      <c r="MP52" s="410"/>
      <c r="MQ52" s="410"/>
      <c r="MR52" s="410"/>
      <c r="MS52" s="410"/>
      <c r="MT52" s="410"/>
      <c r="MU52" s="410"/>
      <c r="MV52" s="410"/>
      <c r="MW52" s="410"/>
      <c r="MX52" s="410"/>
      <c r="MY52" s="410"/>
      <c r="MZ52" s="410"/>
      <c r="NA52" s="410"/>
      <c r="NB52" s="410"/>
      <c r="NC52" s="410"/>
      <c r="ND52" s="410"/>
      <c r="NE52" s="410"/>
      <c r="NF52" s="410"/>
      <c r="NG52" s="410"/>
      <c r="NH52" s="410"/>
      <c r="NI52" s="410"/>
      <c r="NJ52" s="410"/>
      <c r="NK52" s="410"/>
      <c r="NL52" s="410"/>
      <c r="NM52" s="410"/>
      <c r="NN52" s="410"/>
      <c r="NO52" s="410"/>
      <c r="NP52" s="410"/>
      <c r="NQ52" s="410"/>
      <c r="NR52" s="410"/>
      <c r="NS52" s="410"/>
      <c r="NT52" s="410"/>
      <c r="NU52" s="410"/>
      <c r="NV52" s="410"/>
      <c r="NW52" s="410"/>
      <c r="NX52" s="410"/>
      <c r="NY52" s="410"/>
      <c r="NZ52" s="410"/>
      <c r="OA52" s="410"/>
      <c r="OB52" s="410"/>
      <c r="OC52" s="410"/>
      <c r="OD52" s="410"/>
      <c r="OE52" s="410"/>
      <c r="OF52" s="410"/>
      <c r="OG52" s="410"/>
      <c r="OH52" s="410"/>
      <c r="OI52" s="410"/>
      <c r="OJ52" s="410"/>
      <c r="OK52" s="410"/>
      <c r="OL52" s="410"/>
      <c r="OM52" s="410"/>
      <c r="ON52" s="410"/>
      <c r="OO52" s="410"/>
      <c r="OP52" s="410"/>
      <c r="OQ52" s="410"/>
      <c r="OR52" s="410"/>
      <c r="OS52" s="410"/>
      <c r="OT52" s="410"/>
      <c r="OU52" s="410"/>
      <c r="OV52" s="410"/>
      <c r="OW52" s="410"/>
      <c r="OX52" s="410"/>
      <c r="OY52" s="410"/>
      <c r="OZ52" s="410"/>
      <c r="PA52" s="410"/>
      <c r="PB52" s="410"/>
      <c r="PC52" s="410"/>
      <c r="PD52" s="410"/>
      <c r="PE52" s="410"/>
      <c r="PF52" s="410"/>
      <c r="PG52" s="410"/>
      <c r="PH52" s="410"/>
      <c r="PI52" s="410"/>
      <c r="PJ52" s="410"/>
      <c r="PK52" s="410"/>
      <c r="PL52" s="410"/>
      <c r="PM52" s="410"/>
      <c r="PN52" s="410"/>
      <c r="PO52" s="410"/>
      <c r="PP52" s="410"/>
      <c r="PQ52" s="410"/>
      <c r="PR52" s="410"/>
      <c r="PS52" s="410"/>
      <c r="PT52" s="410"/>
      <c r="PU52" s="410"/>
      <c r="PV52" s="410"/>
      <c r="PW52" s="410"/>
      <c r="PX52" s="410"/>
      <c r="PY52" s="410"/>
      <c r="PZ52" s="410"/>
      <c r="QA52" s="410"/>
      <c r="QB52" s="410"/>
      <c r="QC52" s="410"/>
      <c r="QD52" s="410"/>
      <c r="QE52" s="410"/>
      <c r="QF52" s="410"/>
      <c r="QG52" s="410"/>
      <c r="QH52" s="410"/>
      <c r="QI52" s="410"/>
      <c r="QJ52" s="410"/>
      <c r="QK52" s="410"/>
      <c r="QL52" s="410"/>
      <c r="QM52" s="410"/>
      <c r="QN52" s="410"/>
      <c r="QO52" s="410"/>
      <c r="QP52" s="410"/>
      <c r="QQ52" s="410"/>
      <c r="QR52" s="410"/>
      <c r="QS52" s="410"/>
      <c r="QT52" s="410"/>
      <c r="QU52" s="410"/>
      <c r="QV52" s="410"/>
      <c r="QW52" s="410"/>
      <c r="QX52" s="410"/>
      <c r="QY52" s="410"/>
      <c r="QZ52" s="410"/>
      <c r="RA52" s="410"/>
      <c r="RB52" s="410"/>
      <c r="RC52" s="410"/>
      <c r="RD52" s="410"/>
      <c r="RE52" s="410"/>
      <c r="RF52" s="410"/>
      <c r="RG52" s="410"/>
      <c r="RH52" s="410"/>
      <c r="RI52" s="410"/>
      <c r="RJ52" s="410"/>
      <c r="RK52" s="410"/>
      <c r="RL52" s="410"/>
      <c r="RM52" s="410"/>
      <c r="RN52" s="410"/>
      <c r="RO52" s="410"/>
      <c r="RP52" s="410"/>
      <c r="RQ52" s="410"/>
      <c r="RR52" s="410"/>
      <c r="RS52" s="410"/>
      <c r="RT52" s="410"/>
      <c r="RU52" s="410"/>
      <c r="RV52" s="410"/>
      <c r="RW52" s="410"/>
      <c r="RX52" s="410"/>
      <c r="RY52" s="410"/>
      <c r="RZ52" s="410"/>
      <c r="SA52" s="410"/>
      <c r="SB52" s="410"/>
      <c r="SC52" s="410"/>
      <c r="SD52" s="410"/>
      <c r="SE52" s="410"/>
      <c r="SF52" s="410"/>
      <c r="SG52" s="410"/>
      <c r="SH52" s="410"/>
      <c r="SI52" s="410"/>
      <c r="SJ52" s="410"/>
      <c r="SK52" s="410"/>
      <c r="SL52" s="410"/>
      <c r="SM52" s="410"/>
      <c r="SN52" s="410"/>
      <c r="SO52" s="410"/>
      <c r="SP52" s="410"/>
      <c r="SQ52" s="410"/>
      <c r="SR52" s="410"/>
      <c r="SS52" s="410"/>
      <c r="ST52" s="410"/>
      <c r="SU52" s="410"/>
      <c r="SV52" s="410"/>
      <c r="SW52" s="410"/>
      <c r="SX52" s="410"/>
      <c r="SY52" s="410"/>
      <c r="SZ52" s="410"/>
      <c r="TA52" s="410"/>
      <c r="TB52" s="410"/>
      <c r="TC52" s="410"/>
    </row>
    <row r="53" spans="1:523" s="411" customFormat="1">
      <c r="A53" s="565" t="s">
        <v>646</v>
      </c>
      <c r="B53" s="613" t="s">
        <v>514</v>
      </c>
      <c r="C53" s="551" t="s">
        <v>1090</v>
      </c>
      <c r="D53" s="551" t="s">
        <v>541</v>
      </c>
      <c r="E53" s="554" t="s">
        <v>1091</v>
      </c>
      <c r="F53" s="620" t="s">
        <v>907</v>
      </c>
      <c r="G53" s="550" t="s">
        <v>907</v>
      </c>
      <c r="H53" s="551" t="s">
        <v>1092</v>
      </c>
      <c r="I53" s="551" t="s">
        <v>897</v>
      </c>
      <c r="J53" s="552" t="s">
        <v>1093</v>
      </c>
      <c r="K53" s="562">
        <v>2610606</v>
      </c>
      <c r="L53" s="614">
        <v>6200</v>
      </c>
      <c r="M53" s="406"/>
      <c r="N53" s="410"/>
      <c r="O53" s="410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0"/>
      <c r="BI53" s="410"/>
      <c r="BJ53" s="410"/>
      <c r="BK53" s="410"/>
      <c r="BL53" s="410"/>
      <c r="BM53" s="410"/>
      <c r="BN53" s="410"/>
      <c r="BO53" s="410"/>
      <c r="BP53" s="410"/>
      <c r="BQ53" s="410"/>
      <c r="BR53" s="410"/>
      <c r="BS53" s="410"/>
      <c r="BT53" s="410"/>
      <c r="BU53" s="410"/>
      <c r="BV53" s="410"/>
      <c r="BW53" s="410"/>
      <c r="BX53" s="410"/>
      <c r="BY53" s="410"/>
      <c r="BZ53" s="410"/>
      <c r="CA53" s="410"/>
      <c r="CB53" s="410"/>
      <c r="CC53" s="410"/>
      <c r="CD53" s="410"/>
      <c r="CE53" s="410"/>
      <c r="CF53" s="410"/>
      <c r="CG53" s="410"/>
      <c r="CH53" s="410"/>
      <c r="CI53" s="410"/>
      <c r="CJ53" s="410"/>
      <c r="CK53" s="410"/>
      <c r="CL53" s="410"/>
      <c r="CM53" s="410"/>
      <c r="CN53" s="410"/>
      <c r="CO53" s="410"/>
      <c r="CP53" s="410"/>
      <c r="CQ53" s="410"/>
      <c r="CR53" s="410"/>
      <c r="CS53" s="410"/>
      <c r="CT53" s="410"/>
      <c r="CU53" s="410"/>
      <c r="CV53" s="410"/>
      <c r="CW53" s="410"/>
      <c r="CX53" s="410"/>
      <c r="CY53" s="410"/>
      <c r="CZ53" s="410"/>
      <c r="DA53" s="410"/>
      <c r="DB53" s="410"/>
      <c r="DC53" s="410"/>
      <c r="DD53" s="410"/>
      <c r="DE53" s="410"/>
      <c r="DF53" s="410"/>
      <c r="DG53" s="410"/>
      <c r="DH53" s="410"/>
      <c r="DI53" s="410"/>
      <c r="DJ53" s="410"/>
      <c r="DK53" s="410"/>
      <c r="DL53" s="410"/>
      <c r="DM53" s="410"/>
      <c r="DN53" s="410"/>
      <c r="DO53" s="410"/>
      <c r="DP53" s="410"/>
      <c r="DQ53" s="410"/>
      <c r="DR53" s="410"/>
      <c r="DS53" s="410"/>
      <c r="DT53" s="410"/>
      <c r="DU53" s="410"/>
      <c r="DV53" s="410"/>
      <c r="DW53" s="410"/>
      <c r="DX53" s="410"/>
      <c r="DY53" s="410"/>
      <c r="DZ53" s="410"/>
      <c r="EA53" s="410"/>
      <c r="EB53" s="410"/>
      <c r="EC53" s="410"/>
      <c r="ED53" s="410"/>
      <c r="EE53" s="410"/>
      <c r="EF53" s="410"/>
      <c r="EG53" s="410"/>
      <c r="EH53" s="410"/>
      <c r="EI53" s="410"/>
      <c r="EJ53" s="410"/>
      <c r="EK53" s="410"/>
      <c r="EL53" s="410"/>
      <c r="EM53" s="410"/>
      <c r="EN53" s="410"/>
      <c r="EO53" s="410"/>
      <c r="EP53" s="410"/>
      <c r="EQ53" s="410"/>
      <c r="ER53" s="410"/>
      <c r="ES53" s="410"/>
      <c r="ET53" s="410"/>
      <c r="EU53" s="410"/>
      <c r="EV53" s="410"/>
      <c r="EW53" s="410"/>
      <c r="EX53" s="410"/>
      <c r="EY53" s="410"/>
      <c r="EZ53" s="410"/>
      <c r="FA53" s="410"/>
      <c r="FB53" s="410"/>
      <c r="FC53" s="410"/>
      <c r="FD53" s="410"/>
      <c r="FE53" s="410"/>
      <c r="FF53" s="410"/>
      <c r="FG53" s="410"/>
      <c r="FH53" s="410"/>
      <c r="FI53" s="410"/>
      <c r="FJ53" s="410"/>
      <c r="FK53" s="410"/>
      <c r="FL53" s="410"/>
      <c r="FM53" s="410"/>
      <c r="FN53" s="410"/>
      <c r="FO53" s="410"/>
      <c r="FP53" s="410"/>
      <c r="FQ53" s="410"/>
      <c r="FR53" s="410"/>
      <c r="FS53" s="410"/>
      <c r="FT53" s="410"/>
      <c r="FU53" s="410"/>
      <c r="FV53" s="410"/>
      <c r="FW53" s="410"/>
      <c r="FX53" s="410"/>
      <c r="FY53" s="410"/>
      <c r="FZ53" s="410"/>
      <c r="GA53" s="410"/>
      <c r="GB53" s="410"/>
      <c r="GC53" s="410"/>
      <c r="GD53" s="410"/>
      <c r="GE53" s="410"/>
      <c r="GF53" s="410"/>
      <c r="GG53" s="410"/>
      <c r="GH53" s="410"/>
      <c r="GI53" s="410"/>
      <c r="GJ53" s="410"/>
      <c r="GK53" s="410"/>
      <c r="GL53" s="410"/>
      <c r="GM53" s="410"/>
      <c r="GN53" s="410"/>
      <c r="GO53" s="410"/>
      <c r="GP53" s="410"/>
      <c r="GQ53" s="410"/>
      <c r="GR53" s="410"/>
      <c r="GS53" s="410"/>
      <c r="GT53" s="410"/>
      <c r="GU53" s="410"/>
      <c r="GV53" s="410"/>
      <c r="GW53" s="410"/>
      <c r="GX53" s="410"/>
      <c r="GY53" s="410"/>
      <c r="GZ53" s="410"/>
      <c r="HA53" s="410"/>
      <c r="HB53" s="410"/>
      <c r="HC53" s="410"/>
      <c r="HD53" s="410"/>
      <c r="HE53" s="410"/>
      <c r="HF53" s="410"/>
      <c r="HG53" s="410"/>
      <c r="HH53" s="410"/>
      <c r="HI53" s="410"/>
      <c r="HJ53" s="410"/>
      <c r="HK53" s="410"/>
      <c r="HL53" s="410"/>
      <c r="HM53" s="410"/>
      <c r="HN53" s="410"/>
      <c r="HO53" s="410"/>
      <c r="HP53" s="410"/>
      <c r="HQ53" s="410"/>
      <c r="HR53" s="410"/>
      <c r="HS53" s="410"/>
      <c r="HT53" s="410"/>
      <c r="HU53" s="410"/>
      <c r="HV53" s="410"/>
      <c r="HW53" s="410"/>
      <c r="HX53" s="410"/>
      <c r="HY53" s="410"/>
      <c r="HZ53" s="410"/>
      <c r="IA53" s="410"/>
      <c r="IB53" s="410"/>
      <c r="IC53" s="410"/>
      <c r="ID53" s="410"/>
      <c r="IE53" s="410"/>
      <c r="IF53" s="410"/>
      <c r="IG53" s="410"/>
      <c r="IH53" s="410"/>
      <c r="II53" s="410"/>
      <c r="IJ53" s="410"/>
      <c r="IK53" s="410"/>
      <c r="IL53" s="410"/>
      <c r="IM53" s="410"/>
      <c r="IN53" s="410"/>
      <c r="IO53" s="410"/>
      <c r="IP53" s="410"/>
      <c r="IQ53" s="410"/>
      <c r="IR53" s="410"/>
      <c r="IS53" s="410"/>
      <c r="IT53" s="410"/>
      <c r="IU53" s="410"/>
      <c r="IV53" s="410"/>
      <c r="IW53" s="410"/>
      <c r="IX53" s="410"/>
      <c r="IY53" s="410"/>
      <c r="IZ53" s="410"/>
      <c r="JA53" s="410"/>
      <c r="JB53" s="410"/>
      <c r="JC53" s="410"/>
      <c r="JD53" s="410"/>
      <c r="JE53" s="410"/>
      <c r="JF53" s="410"/>
      <c r="JG53" s="410"/>
      <c r="JH53" s="410"/>
      <c r="JI53" s="410"/>
      <c r="JJ53" s="410"/>
      <c r="JK53" s="410"/>
      <c r="JL53" s="410"/>
      <c r="JM53" s="410"/>
      <c r="JN53" s="410"/>
      <c r="JO53" s="410"/>
      <c r="JP53" s="410"/>
      <c r="JQ53" s="410"/>
      <c r="JR53" s="410"/>
      <c r="JS53" s="410"/>
      <c r="JT53" s="410"/>
      <c r="JU53" s="410"/>
      <c r="JV53" s="410"/>
      <c r="JW53" s="410"/>
      <c r="JX53" s="410"/>
      <c r="JY53" s="410"/>
      <c r="JZ53" s="410"/>
      <c r="KA53" s="410"/>
      <c r="KB53" s="410"/>
      <c r="KC53" s="410"/>
      <c r="KD53" s="410"/>
      <c r="KE53" s="410"/>
      <c r="KF53" s="410"/>
      <c r="KG53" s="410"/>
      <c r="KH53" s="410"/>
      <c r="KI53" s="410"/>
      <c r="KJ53" s="410"/>
      <c r="KK53" s="410"/>
      <c r="KL53" s="410"/>
      <c r="KM53" s="410"/>
      <c r="KN53" s="410"/>
      <c r="KO53" s="410"/>
      <c r="KP53" s="410"/>
      <c r="KQ53" s="410"/>
      <c r="KR53" s="410"/>
      <c r="KS53" s="410"/>
      <c r="KT53" s="410"/>
      <c r="KU53" s="410"/>
      <c r="KV53" s="410"/>
      <c r="KW53" s="410"/>
      <c r="KX53" s="410"/>
      <c r="KY53" s="410"/>
      <c r="KZ53" s="410"/>
      <c r="LA53" s="410"/>
      <c r="LB53" s="410"/>
      <c r="LC53" s="410"/>
      <c r="LD53" s="410"/>
      <c r="LE53" s="410"/>
      <c r="LF53" s="410"/>
      <c r="LG53" s="410"/>
      <c r="LH53" s="410"/>
      <c r="LI53" s="410"/>
      <c r="LJ53" s="410"/>
      <c r="LK53" s="410"/>
      <c r="LL53" s="410"/>
      <c r="LM53" s="410"/>
      <c r="LN53" s="410"/>
      <c r="LO53" s="410"/>
      <c r="LP53" s="410"/>
      <c r="LQ53" s="410"/>
      <c r="LR53" s="410"/>
      <c r="LS53" s="410"/>
      <c r="LT53" s="410"/>
      <c r="LU53" s="410"/>
      <c r="LV53" s="410"/>
      <c r="LW53" s="410"/>
      <c r="LX53" s="410"/>
      <c r="LY53" s="410"/>
      <c r="LZ53" s="410"/>
      <c r="MA53" s="410"/>
      <c r="MB53" s="410"/>
      <c r="MC53" s="410"/>
      <c r="MD53" s="410"/>
      <c r="ME53" s="410"/>
      <c r="MF53" s="410"/>
      <c r="MG53" s="410"/>
      <c r="MH53" s="410"/>
      <c r="MI53" s="410"/>
      <c r="MJ53" s="410"/>
      <c r="MK53" s="410"/>
      <c r="ML53" s="410"/>
      <c r="MM53" s="410"/>
      <c r="MN53" s="410"/>
      <c r="MO53" s="410"/>
      <c r="MP53" s="410"/>
      <c r="MQ53" s="410"/>
      <c r="MR53" s="410"/>
      <c r="MS53" s="410"/>
      <c r="MT53" s="410"/>
      <c r="MU53" s="410"/>
      <c r="MV53" s="410"/>
      <c r="MW53" s="410"/>
      <c r="MX53" s="410"/>
      <c r="MY53" s="410"/>
      <c r="MZ53" s="410"/>
      <c r="NA53" s="410"/>
      <c r="NB53" s="410"/>
      <c r="NC53" s="410"/>
      <c r="ND53" s="410"/>
      <c r="NE53" s="410"/>
      <c r="NF53" s="410"/>
      <c r="NG53" s="410"/>
      <c r="NH53" s="410"/>
      <c r="NI53" s="410"/>
      <c r="NJ53" s="410"/>
      <c r="NK53" s="410"/>
      <c r="NL53" s="410"/>
      <c r="NM53" s="410"/>
      <c r="NN53" s="410"/>
      <c r="NO53" s="410"/>
      <c r="NP53" s="410"/>
      <c r="NQ53" s="410"/>
      <c r="NR53" s="410"/>
      <c r="NS53" s="410"/>
      <c r="NT53" s="410"/>
      <c r="NU53" s="410"/>
      <c r="NV53" s="410"/>
      <c r="NW53" s="410"/>
      <c r="NX53" s="410"/>
      <c r="NY53" s="410"/>
      <c r="NZ53" s="410"/>
      <c r="OA53" s="410"/>
      <c r="OB53" s="410"/>
      <c r="OC53" s="410"/>
      <c r="OD53" s="410"/>
      <c r="OE53" s="410"/>
      <c r="OF53" s="410"/>
      <c r="OG53" s="410"/>
      <c r="OH53" s="410"/>
      <c r="OI53" s="410"/>
      <c r="OJ53" s="410"/>
      <c r="OK53" s="410"/>
      <c r="OL53" s="410"/>
      <c r="OM53" s="410"/>
      <c r="ON53" s="410"/>
      <c r="OO53" s="410"/>
      <c r="OP53" s="410"/>
      <c r="OQ53" s="410"/>
      <c r="OR53" s="410"/>
      <c r="OS53" s="410"/>
      <c r="OT53" s="410"/>
      <c r="OU53" s="410"/>
      <c r="OV53" s="410"/>
      <c r="OW53" s="410"/>
      <c r="OX53" s="410"/>
      <c r="OY53" s="410"/>
      <c r="OZ53" s="410"/>
      <c r="PA53" s="410"/>
      <c r="PB53" s="410"/>
      <c r="PC53" s="410"/>
      <c r="PD53" s="410"/>
      <c r="PE53" s="410"/>
      <c r="PF53" s="410"/>
      <c r="PG53" s="410"/>
      <c r="PH53" s="410"/>
      <c r="PI53" s="410"/>
      <c r="PJ53" s="410"/>
      <c r="PK53" s="410"/>
      <c r="PL53" s="410"/>
      <c r="PM53" s="410"/>
      <c r="PN53" s="410"/>
      <c r="PO53" s="410"/>
      <c r="PP53" s="410"/>
      <c r="PQ53" s="410"/>
      <c r="PR53" s="410"/>
      <c r="PS53" s="410"/>
      <c r="PT53" s="410"/>
      <c r="PU53" s="410"/>
      <c r="PV53" s="410"/>
      <c r="PW53" s="410"/>
      <c r="PX53" s="410"/>
      <c r="PY53" s="410"/>
      <c r="PZ53" s="410"/>
      <c r="QA53" s="410"/>
      <c r="QB53" s="410"/>
      <c r="QC53" s="410"/>
      <c r="QD53" s="410"/>
      <c r="QE53" s="410"/>
      <c r="QF53" s="410"/>
      <c r="QG53" s="410"/>
      <c r="QH53" s="410"/>
      <c r="QI53" s="410"/>
      <c r="QJ53" s="410"/>
      <c r="QK53" s="410"/>
      <c r="QL53" s="410"/>
      <c r="QM53" s="410"/>
      <c r="QN53" s="410"/>
      <c r="QO53" s="410"/>
      <c r="QP53" s="410"/>
      <c r="QQ53" s="410"/>
      <c r="QR53" s="410"/>
      <c r="QS53" s="410"/>
      <c r="QT53" s="410"/>
      <c r="QU53" s="410"/>
      <c r="QV53" s="410"/>
      <c r="QW53" s="410"/>
      <c r="QX53" s="410"/>
      <c r="QY53" s="410"/>
      <c r="QZ53" s="410"/>
      <c r="RA53" s="410"/>
      <c r="RB53" s="410"/>
      <c r="RC53" s="410"/>
      <c r="RD53" s="410"/>
      <c r="RE53" s="410"/>
      <c r="RF53" s="410"/>
      <c r="RG53" s="410"/>
      <c r="RH53" s="410"/>
      <c r="RI53" s="410"/>
      <c r="RJ53" s="410"/>
      <c r="RK53" s="410"/>
      <c r="RL53" s="410"/>
      <c r="RM53" s="410"/>
      <c r="RN53" s="410"/>
      <c r="RO53" s="410"/>
      <c r="RP53" s="410"/>
      <c r="RQ53" s="410"/>
      <c r="RR53" s="410"/>
      <c r="RS53" s="410"/>
      <c r="RT53" s="410"/>
      <c r="RU53" s="410"/>
      <c r="RV53" s="410"/>
      <c r="RW53" s="410"/>
      <c r="RX53" s="410"/>
      <c r="RY53" s="410"/>
      <c r="RZ53" s="410"/>
      <c r="SA53" s="410"/>
      <c r="SB53" s="410"/>
      <c r="SC53" s="410"/>
      <c r="SD53" s="410"/>
      <c r="SE53" s="410"/>
      <c r="SF53" s="410"/>
      <c r="SG53" s="410"/>
      <c r="SH53" s="410"/>
      <c r="SI53" s="410"/>
      <c r="SJ53" s="410"/>
      <c r="SK53" s="410"/>
      <c r="SL53" s="410"/>
      <c r="SM53" s="410"/>
      <c r="SN53" s="410"/>
      <c r="SO53" s="410"/>
      <c r="SP53" s="410"/>
      <c r="SQ53" s="410"/>
      <c r="SR53" s="410"/>
      <c r="SS53" s="410"/>
      <c r="ST53" s="410"/>
      <c r="SU53" s="410"/>
      <c r="SV53" s="410"/>
      <c r="SW53" s="410"/>
      <c r="SX53" s="410"/>
      <c r="SY53" s="410"/>
      <c r="SZ53" s="410"/>
      <c r="TA53" s="410"/>
      <c r="TB53" s="410"/>
      <c r="TC53" s="410"/>
    </row>
    <row r="54" spans="1:523" s="411" customFormat="1">
      <c r="A54" s="565" t="s">
        <v>646</v>
      </c>
      <c r="B54" s="613" t="s">
        <v>514</v>
      </c>
      <c r="C54" s="551" t="s">
        <v>1090</v>
      </c>
      <c r="D54" s="551" t="s">
        <v>541</v>
      </c>
      <c r="E54" s="554" t="s">
        <v>1091</v>
      </c>
      <c r="F54" s="620" t="s">
        <v>907</v>
      </c>
      <c r="G54" s="550" t="s">
        <v>907</v>
      </c>
      <c r="H54" s="551" t="s">
        <v>1094</v>
      </c>
      <c r="I54" s="551" t="s">
        <v>897</v>
      </c>
      <c r="J54" s="552" t="s">
        <v>1095</v>
      </c>
      <c r="K54" s="562">
        <v>2610606</v>
      </c>
      <c r="L54" s="614">
        <v>1400</v>
      </c>
      <c r="M54" s="406"/>
      <c r="N54" s="410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0"/>
      <c r="BH54" s="410"/>
      <c r="BI54" s="410"/>
      <c r="BJ54" s="410"/>
      <c r="BK54" s="410"/>
      <c r="BL54" s="410"/>
      <c r="BM54" s="410"/>
      <c r="BN54" s="410"/>
      <c r="BO54" s="410"/>
      <c r="BP54" s="410"/>
      <c r="BQ54" s="410"/>
      <c r="BR54" s="410"/>
      <c r="BS54" s="410"/>
      <c r="BT54" s="410"/>
      <c r="BU54" s="410"/>
      <c r="BV54" s="410"/>
      <c r="BW54" s="410"/>
      <c r="BX54" s="410"/>
      <c r="BY54" s="410"/>
      <c r="BZ54" s="410"/>
      <c r="CA54" s="410"/>
      <c r="CB54" s="410"/>
      <c r="CC54" s="410"/>
      <c r="CD54" s="410"/>
      <c r="CE54" s="410"/>
      <c r="CF54" s="410"/>
      <c r="CG54" s="410"/>
      <c r="CH54" s="410"/>
      <c r="CI54" s="410"/>
      <c r="CJ54" s="410"/>
      <c r="CK54" s="410"/>
      <c r="CL54" s="410"/>
      <c r="CM54" s="410"/>
      <c r="CN54" s="410"/>
      <c r="CO54" s="410"/>
      <c r="CP54" s="410"/>
      <c r="CQ54" s="410"/>
      <c r="CR54" s="410"/>
      <c r="CS54" s="410"/>
      <c r="CT54" s="410"/>
      <c r="CU54" s="410"/>
      <c r="CV54" s="410"/>
      <c r="CW54" s="410"/>
      <c r="CX54" s="410"/>
      <c r="CY54" s="410"/>
      <c r="CZ54" s="410"/>
      <c r="DA54" s="410"/>
      <c r="DB54" s="410"/>
      <c r="DC54" s="410"/>
      <c r="DD54" s="410"/>
      <c r="DE54" s="410"/>
      <c r="DF54" s="410"/>
      <c r="DG54" s="410"/>
      <c r="DH54" s="410"/>
      <c r="DI54" s="410"/>
      <c r="DJ54" s="410"/>
      <c r="DK54" s="410"/>
      <c r="DL54" s="410"/>
      <c r="DM54" s="410"/>
      <c r="DN54" s="410"/>
      <c r="DO54" s="410"/>
      <c r="DP54" s="410"/>
      <c r="DQ54" s="410"/>
      <c r="DR54" s="410"/>
      <c r="DS54" s="410"/>
      <c r="DT54" s="410"/>
      <c r="DU54" s="410"/>
      <c r="DV54" s="410"/>
      <c r="DW54" s="410"/>
      <c r="DX54" s="410"/>
      <c r="DY54" s="410"/>
      <c r="DZ54" s="410"/>
      <c r="EA54" s="410"/>
      <c r="EB54" s="410"/>
      <c r="EC54" s="410"/>
      <c r="ED54" s="410"/>
      <c r="EE54" s="410"/>
      <c r="EF54" s="410"/>
      <c r="EG54" s="410"/>
      <c r="EH54" s="410"/>
      <c r="EI54" s="410"/>
      <c r="EJ54" s="410"/>
      <c r="EK54" s="410"/>
      <c r="EL54" s="410"/>
      <c r="EM54" s="410"/>
      <c r="EN54" s="410"/>
      <c r="EO54" s="410"/>
      <c r="EP54" s="410"/>
      <c r="EQ54" s="410"/>
      <c r="ER54" s="410"/>
      <c r="ES54" s="410"/>
      <c r="ET54" s="410"/>
      <c r="EU54" s="410"/>
      <c r="EV54" s="410"/>
      <c r="EW54" s="410"/>
      <c r="EX54" s="410"/>
      <c r="EY54" s="410"/>
      <c r="EZ54" s="410"/>
      <c r="FA54" s="410"/>
      <c r="FB54" s="410"/>
      <c r="FC54" s="410"/>
      <c r="FD54" s="410"/>
      <c r="FE54" s="410"/>
      <c r="FF54" s="410"/>
      <c r="FG54" s="410"/>
      <c r="FH54" s="410"/>
      <c r="FI54" s="410"/>
      <c r="FJ54" s="410"/>
      <c r="FK54" s="410"/>
      <c r="FL54" s="410"/>
      <c r="FM54" s="410"/>
      <c r="FN54" s="410"/>
      <c r="FO54" s="410"/>
      <c r="FP54" s="410"/>
      <c r="FQ54" s="410"/>
      <c r="FR54" s="410"/>
      <c r="FS54" s="410"/>
      <c r="FT54" s="410"/>
      <c r="FU54" s="410"/>
      <c r="FV54" s="410"/>
      <c r="FW54" s="410"/>
      <c r="FX54" s="410"/>
      <c r="FY54" s="410"/>
      <c r="FZ54" s="410"/>
      <c r="GA54" s="410"/>
      <c r="GB54" s="410"/>
      <c r="GC54" s="410"/>
      <c r="GD54" s="410"/>
      <c r="GE54" s="410"/>
      <c r="GF54" s="410"/>
      <c r="GG54" s="410"/>
      <c r="GH54" s="410"/>
      <c r="GI54" s="410"/>
      <c r="GJ54" s="410"/>
      <c r="GK54" s="410"/>
      <c r="GL54" s="410"/>
      <c r="GM54" s="410"/>
      <c r="GN54" s="410"/>
      <c r="GO54" s="410"/>
      <c r="GP54" s="410"/>
      <c r="GQ54" s="410"/>
      <c r="GR54" s="410"/>
      <c r="GS54" s="410"/>
      <c r="GT54" s="410"/>
      <c r="GU54" s="410"/>
      <c r="GV54" s="410"/>
      <c r="GW54" s="410"/>
      <c r="GX54" s="410"/>
      <c r="GY54" s="410"/>
      <c r="GZ54" s="410"/>
      <c r="HA54" s="410"/>
      <c r="HB54" s="410"/>
      <c r="HC54" s="410"/>
      <c r="HD54" s="410"/>
      <c r="HE54" s="410"/>
      <c r="HF54" s="410"/>
      <c r="HG54" s="410"/>
      <c r="HH54" s="410"/>
      <c r="HI54" s="410"/>
      <c r="HJ54" s="410"/>
      <c r="HK54" s="410"/>
      <c r="HL54" s="410"/>
      <c r="HM54" s="410"/>
      <c r="HN54" s="410"/>
      <c r="HO54" s="410"/>
      <c r="HP54" s="410"/>
      <c r="HQ54" s="410"/>
      <c r="HR54" s="410"/>
      <c r="HS54" s="410"/>
      <c r="HT54" s="410"/>
      <c r="HU54" s="410"/>
      <c r="HV54" s="410"/>
      <c r="HW54" s="410"/>
      <c r="HX54" s="410"/>
      <c r="HY54" s="410"/>
      <c r="HZ54" s="410"/>
      <c r="IA54" s="410"/>
      <c r="IB54" s="410"/>
      <c r="IC54" s="410"/>
      <c r="ID54" s="410"/>
      <c r="IE54" s="410"/>
      <c r="IF54" s="410"/>
      <c r="IG54" s="410"/>
      <c r="IH54" s="410"/>
      <c r="II54" s="410"/>
      <c r="IJ54" s="410"/>
      <c r="IK54" s="410"/>
      <c r="IL54" s="410"/>
      <c r="IM54" s="410"/>
      <c r="IN54" s="410"/>
      <c r="IO54" s="410"/>
      <c r="IP54" s="410"/>
      <c r="IQ54" s="410"/>
      <c r="IR54" s="410"/>
      <c r="IS54" s="410"/>
      <c r="IT54" s="410"/>
      <c r="IU54" s="410"/>
      <c r="IV54" s="410"/>
      <c r="IW54" s="410"/>
      <c r="IX54" s="410"/>
      <c r="IY54" s="410"/>
      <c r="IZ54" s="410"/>
      <c r="JA54" s="410"/>
      <c r="JB54" s="410"/>
      <c r="JC54" s="410"/>
      <c r="JD54" s="410"/>
      <c r="JE54" s="410"/>
      <c r="JF54" s="410"/>
      <c r="JG54" s="410"/>
      <c r="JH54" s="410"/>
      <c r="JI54" s="410"/>
      <c r="JJ54" s="410"/>
      <c r="JK54" s="410"/>
      <c r="JL54" s="410"/>
      <c r="JM54" s="410"/>
      <c r="JN54" s="410"/>
      <c r="JO54" s="410"/>
      <c r="JP54" s="410"/>
      <c r="JQ54" s="410"/>
      <c r="JR54" s="410"/>
      <c r="JS54" s="410"/>
      <c r="JT54" s="410"/>
      <c r="JU54" s="410"/>
      <c r="JV54" s="410"/>
      <c r="JW54" s="410"/>
      <c r="JX54" s="410"/>
      <c r="JY54" s="410"/>
      <c r="JZ54" s="410"/>
      <c r="KA54" s="410"/>
      <c r="KB54" s="410"/>
      <c r="KC54" s="410"/>
      <c r="KD54" s="410"/>
      <c r="KE54" s="410"/>
      <c r="KF54" s="410"/>
      <c r="KG54" s="410"/>
      <c r="KH54" s="410"/>
      <c r="KI54" s="410"/>
      <c r="KJ54" s="410"/>
      <c r="KK54" s="410"/>
      <c r="KL54" s="410"/>
      <c r="KM54" s="410"/>
      <c r="KN54" s="410"/>
      <c r="KO54" s="410"/>
      <c r="KP54" s="410"/>
      <c r="KQ54" s="410"/>
      <c r="KR54" s="410"/>
      <c r="KS54" s="410"/>
      <c r="KT54" s="410"/>
      <c r="KU54" s="410"/>
      <c r="KV54" s="410"/>
      <c r="KW54" s="410"/>
      <c r="KX54" s="410"/>
      <c r="KY54" s="410"/>
      <c r="KZ54" s="410"/>
      <c r="LA54" s="410"/>
      <c r="LB54" s="410"/>
      <c r="LC54" s="410"/>
      <c r="LD54" s="410"/>
      <c r="LE54" s="410"/>
      <c r="LF54" s="410"/>
      <c r="LG54" s="410"/>
      <c r="LH54" s="410"/>
      <c r="LI54" s="410"/>
      <c r="LJ54" s="410"/>
      <c r="LK54" s="410"/>
      <c r="LL54" s="410"/>
      <c r="LM54" s="410"/>
      <c r="LN54" s="410"/>
      <c r="LO54" s="410"/>
      <c r="LP54" s="410"/>
      <c r="LQ54" s="410"/>
      <c r="LR54" s="410"/>
      <c r="LS54" s="410"/>
      <c r="LT54" s="410"/>
      <c r="LU54" s="410"/>
      <c r="LV54" s="410"/>
      <c r="LW54" s="410"/>
      <c r="LX54" s="410"/>
      <c r="LY54" s="410"/>
      <c r="LZ54" s="410"/>
      <c r="MA54" s="410"/>
      <c r="MB54" s="410"/>
      <c r="MC54" s="410"/>
      <c r="MD54" s="410"/>
      <c r="ME54" s="410"/>
      <c r="MF54" s="410"/>
      <c r="MG54" s="410"/>
      <c r="MH54" s="410"/>
      <c r="MI54" s="410"/>
      <c r="MJ54" s="410"/>
      <c r="MK54" s="410"/>
      <c r="ML54" s="410"/>
      <c r="MM54" s="410"/>
      <c r="MN54" s="410"/>
      <c r="MO54" s="410"/>
      <c r="MP54" s="410"/>
      <c r="MQ54" s="410"/>
      <c r="MR54" s="410"/>
      <c r="MS54" s="410"/>
      <c r="MT54" s="410"/>
      <c r="MU54" s="410"/>
      <c r="MV54" s="410"/>
      <c r="MW54" s="410"/>
      <c r="MX54" s="410"/>
      <c r="MY54" s="410"/>
      <c r="MZ54" s="410"/>
      <c r="NA54" s="410"/>
      <c r="NB54" s="410"/>
      <c r="NC54" s="410"/>
      <c r="ND54" s="410"/>
      <c r="NE54" s="410"/>
      <c r="NF54" s="410"/>
      <c r="NG54" s="410"/>
      <c r="NH54" s="410"/>
      <c r="NI54" s="410"/>
      <c r="NJ54" s="410"/>
      <c r="NK54" s="410"/>
      <c r="NL54" s="410"/>
      <c r="NM54" s="410"/>
      <c r="NN54" s="410"/>
      <c r="NO54" s="410"/>
      <c r="NP54" s="410"/>
      <c r="NQ54" s="410"/>
      <c r="NR54" s="410"/>
      <c r="NS54" s="410"/>
      <c r="NT54" s="410"/>
      <c r="NU54" s="410"/>
      <c r="NV54" s="410"/>
      <c r="NW54" s="410"/>
      <c r="NX54" s="410"/>
      <c r="NY54" s="410"/>
      <c r="NZ54" s="410"/>
      <c r="OA54" s="410"/>
      <c r="OB54" s="410"/>
      <c r="OC54" s="410"/>
      <c r="OD54" s="410"/>
      <c r="OE54" s="410"/>
      <c r="OF54" s="410"/>
      <c r="OG54" s="410"/>
      <c r="OH54" s="410"/>
      <c r="OI54" s="410"/>
      <c r="OJ54" s="410"/>
      <c r="OK54" s="410"/>
      <c r="OL54" s="410"/>
      <c r="OM54" s="410"/>
      <c r="ON54" s="410"/>
      <c r="OO54" s="410"/>
      <c r="OP54" s="410"/>
      <c r="OQ54" s="410"/>
      <c r="OR54" s="410"/>
      <c r="OS54" s="410"/>
      <c r="OT54" s="410"/>
      <c r="OU54" s="410"/>
      <c r="OV54" s="410"/>
      <c r="OW54" s="410"/>
      <c r="OX54" s="410"/>
      <c r="OY54" s="410"/>
      <c r="OZ54" s="410"/>
      <c r="PA54" s="410"/>
      <c r="PB54" s="410"/>
      <c r="PC54" s="410"/>
      <c r="PD54" s="410"/>
      <c r="PE54" s="410"/>
      <c r="PF54" s="410"/>
      <c r="PG54" s="410"/>
      <c r="PH54" s="410"/>
      <c r="PI54" s="410"/>
      <c r="PJ54" s="410"/>
      <c r="PK54" s="410"/>
      <c r="PL54" s="410"/>
      <c r="PM54" s="410"/>
      <c r="PN54" s="410"/>
      <c r="PO54" s="410"/>
      <c r="PP54" s="410"/>
      <c r="PQ54" s="410"/>
      <c r="PR54" s="410"/>
      <c r="PS54" s="410"/>
      <c r="PT54" s="410"/>
      <c r="PU54" s="410"/>
      <c r="PV54" s="410"/>
      <c r="PW54" s="410"/>
      <c r="PX54" s="410"/>
      <c r="PY54" s="410"/>
      <c r="PZ54" s="410"/>
      <c r="QA54" s="410"/>
      <c r="QB54" s="410"/>
      <c r="QC54" s="410"/>
      <c r="QD54" s="410"/>
      <c r="QE54" s="410"/>
      <c r="QF54" s="410"/>
      <c r="QG54" s="410"/>
      <c r="QH54" s="410"/>
      <c r="QI54" s="410"/>
      <c r="QJ54" s="410"/>
      <c r="QK54" s="410"/>
      <c r="QL54" s="410"/>
      <c r="QM54" s="410"/>
      <c r="QN54" s="410"/>
      <c r="QO54" s="410"/>
      <c r="QP54" s="410"/>
      <c r="QQ54" s="410"/>
      <c r="QR54" s="410"/>
      <c r="QS54" s="410"/>
      <c r="QT54" s="410"/>
      <c r="QU54" s="410"/>
      <c r="QV54" s="410"/>
      <c r="QW54" s="410"/>
      <c r="QX54" s="410"/>
      <c r="QY54" s="410"/>
      <c r="QZ54" s="410"/>
      <c r="RA54" s="410"/>
      <c r="RB54" s="410"/>
      <c r="RC54" s="410"/>
      <c r="RD54" s="410"/>
      <c r="RE54" s="410"/>
      <c r="RF54" s="410"/>
      <c r="RG54" s="410"/>
      <c r="RH54" s="410"/>
      <c r="RI54" s="410"/>
      <c r="RJ54" s="410"/>
      <c r="RK54" s="410"/>
      <c r="RL54" s="410"/>
      <c r="RM54" s="410"/>
      <c r="RN54" s="410"/>
      <c r="RO54" s="410"/>
      <c r="RP54" s="410"/>
      <c r="RQ54" s="410"/>
      <c r="RR54" s="410"/>
      <c r="RS54" s="410"/>
      <c r="RT54" s="410"/>
      <c r="RU54" s="410"/>
      <c r="RV54" s="410"/>
      <c r="RW54" s="410"/>
      <c r="RX54" s="410"/>
      <c r="RY54" s="410"/>
      <c r="RZ54" s="410"/>
      <c r="SA54" s="410"/>
      <c r="SB54" s="410"/>
      <c r="SC54" s="410"/>
      <c r="SD54" s="410"/>
      <c r="SE54" s="410"/>
      <c r="SF54" s="410"/>
      <c r="SG54" s="410"/>
      <c r="SH54" s="410"/>
      <c r="SI54" s="410"/>
      <c r="SJ54" s="410"/>
      <c r="SK54" s="410"/>
      <c r="SL54" s="410"/>
      <c r="SM54" s="410"/>
      <c r="SN54" s="410"/>
      <c r="SO54" s="410"/>
      <c r="SP54" s="410"/>
      <c r="SQ54" s="410"/>
      <c r="SR54" s="410"/>
      <c r="SS54" s="410"/>
      <c r="ST54" s="410"/>
      <c r="SU54" s="410"/>
      <c r="SV54" s="410"/>
      <c r="SW54" s="410"/>
      <c r="SX54" s="410"/>
      <c r="SY54" s="410"/>
      <c r="SZ54" s="410"/>
      <c r="TA54" s="410"/>
      <c r="TB54" s="410"/>
      <c r="TC54" s="410"/>
    </row>
    <row r="55" spans="1:523" s="411" customFormat="1">
      <c r="A55" s="565" t="s">
        <v>646</v>
      </c>
      <c r="B55" s="613" t="s">
        <v>514</v>
      </c>
      <c r="C55" s="619" t="s">
        <v>904</v>
      </c>
      <c r="D55" s="556" t="s">
        <v>536</v>
      </c>
      <c r="E55" s="557" t="s">
        <v>1096</v>
      </c>
      <c r="F55" s="550" t="s">
        <v>907</v>
      </c>
      <c r="G55" s="550" t="s">
        <v>907</v>
      </c>
      <c r="H55" s="551" t="s">
        <v>1097</v>
      </c>
      <c r="I55" s="551" t="s">
        <v>897</v>
      </c>
      <c r="J55" s="552" t="s">
        <v>1098</v>
      </c>
      <c r="K55" s="562">
        <v>2607901</v>
      </c>
      <c r="L55" s="614">
        <v>300</v>
      </c>
      <c r="M55" s="406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10"/>
      <c r="AY55" s="410"/>
      <c r="AZ55" s="410"/>
      <c r="BA55" s="410"/>
      <c r="BB55" s="410"/>
      <c r="BC55" s="410"/>
      <c r="BD55" s="410"/>
      <c r="BE55" s="410"/>
      <c r="BF55" s="410"/>
      <c r="BG55" s="410"/>
      <c r="BH55" s="410"/>
      <c r="BI55" s="410"/>
      <c r="BJ55" s="410"/>
      <c r="BK55" s="410"/>
      <c r="BL55" s="410"/>
      <c r="BM55" s="410"/>
      <c r="BN55" s="410"/>
      <c r="BO55" s="410"/>
      <c r="BP55" s="410"/>
      <c r="BQ55" s="410"/>
      <c r="BR55" s="410"/>
      <c r="BS55" s="410"/>
      <c r="BT55" s="410"/>
      <c r="BU55" s="410"/>
      <c r="BV55" s="410"/>
      <c r="BW55" s="410"/>
      <c r="BX55" s="410"/>
      <c r="BY55" s="410"/>
      <c r="BZ55" s="410"/>
      <c r="CA55" s="410"/>
      <c r="CB55" s="410"/>
      <c r="CC55" s="410"/>
      <c r="CD55" s="410"/>
      <c r="CE55" s="410"/>
      <c r="CF55" s="410"/>
      <c r="CG55" s="410"/>
      <c r="CH55" s="410"/>
      <c r="CI55" s="410"/>
      <c r="CJ55" s="410"/>
      <c r="CK55" s="410"/>
      <c r="CL55" s="410"/>
      <c r="CM55" s="410"/>
      <c r="CN55" s="410"/>
      <c r="CO55" s="410"/>
      <c r="CP55" s="410"/>
      <c r="CQ55" s="410"/>
      <c r="CR55" s="410"/>
      <c r="CS55" s="410"/>
      <c r="CT55" s="410"/>
      <c r="CU55" s="410"/>
      <c r="CV55" s="410"/>
      <c r="CW55" s="410"/>
      <c r="CX55" s="410"/>
      <c r="CY55" s="410"/>
      <c r="CZ55" s="410"/>
      <c r="DA55" s="410"/>
      <c r="DB55" s="410"/>
      <c r="DC55" s="410"/>
      <c r="DD55" s="410"/>
      <c r="DE55" s="410"/>
      <c r="DF55" s="410"/>
      <c r="DG55" s="410"/>
      <c r="DH55" s="410"/>
      <c r="DI55" s="410"/>
      <c r="DJ55" s="410"/>
      <c r="DK55" s="410"/>
      <c r="DL55" s="410"/>
      <c r="DM55" s="410"/>
      <c r="DN55" s="410"/>
      <c r="DO55" s="410"/>
      <c r="DP55" s="410"/>
      <c r="DQ55" s="410"/>
      <c r="DR55" s="410"/>
      <c r="DS55" s="410"/>
      <c r="DT55" s="410"/>
      <c r="DU55" s="410"/>
      <c r="DV55" s="410"/>
      <c r="DW55" s="410"/>
      <c r="DX55" s="410"/>
      <c r="DY55" s="410"/>
      <c r="DZ55" s="410"/>
      <c r="EA55" s="410"/>
      <c r="EB55" s="410"/>
      <c r="EC55" s="410"/>
      <c r="ED55" s="410"/>
      <c r="EE55" s="410"/>
      <c r="EF55" s="410"/>
      <c r="EG55" s="410"/>
      <c r="EH55" s="410"/>
      <c r="EI55" s="410"/>
      <c r="EJ55" s="410"/>
      <c r="EK55" s="410"/>
      <c r="EL55" s="410"/>
      <c r="EM55" s="410"/>
      <c r="EN55" s="410"/>
      <c r="EO55" s="410"/>
      <c r="EP55" s="410"/>
      <c r="EQ55" s="410"/>
      <c r="ER55" s="410"/>
      <c r="ES55" s="410"/>
      <c r="ET55" s="410"/>
      <c r="EU55" s="410"/>
      <c r="EV55" s="410"/>
      <c r="EW55" s="410"/>
      <c r="EX55" s="410"/>
      <c r="EY55" s="410"/>
      <c r="EZ55" s="410"/>
      <c r="FA55" s="410"/>
      <c r="FB55" s="410"/>
      <c r="FC55" s="410"/>
      <c r="FD55" s="410"/>
      <c r="FE55" s="410"/>
      <c r="FF55" s="410"/>
      <c r="FG55" s="410"/>
      <c r="FH55" s="410"/>
      <c r="FI55" s="410"/>
      <c r="FJ55" s="410"/>
      <c r="FK55" s="410"/>
      <c r="FL55" s="410"/>
      <c r="FM55" s="410"/>
      <c r="FN55" s="410"/>
      <c r="FO55" s="410"/>
      <c r="FP55" s="410"/>
      <c r="FQ55" s="410"/>
      <c r="FR55" s="410"/>
      <c r="FS55" s="410"/>
      <c r="FT55" s="410"/>
      <c r="FU55" s="410"/>
      <c r="FV55" s="410"/>
      <c r="FW55" s="410"/>
      <c r="FX55" s="410"/>
      <c r="FY55" s="410"/>
      <c r="FZ55" s="410"/>
      <c r="GA55" s="410"/>
      <c r="GB55" s="410"/>
      <c r="GC55" s="410"/>
      <c r="GD55" s="410"/>
      <c r="GE55" s="410"/>
      <c r="GF55" s="410"/>
      <c r="GG55" s="410"/>
      <c r="GH55" s="410"/>
      <c r="GI55" s="410"/>
      <c r="GJ55" s="410"/>
      <c r="GK55" s="410"/>
      <c r="GL55" s="410"/>
      <c r="GM55" s="410"/>
      <c r="GN55" s="410"/>
      <c r="GO55" s="410"/>
      <c r="GP55" s="410"/>
      <c r="GQ55" s="410"/>
      <c r="GR55" s="410"/>
      <c r="GS55" s="410"/>
      <c r="GT55" s="410"/>
      <c r="GU55" s="410"/>
      <c r="GV55" s="410"/>
      <c r="GW55" s="410"/>
      <c r="GX55" s="410"/>
      <c r="GY55" s="410"/>
      <c r="GZ55" s="410"/>
      <c r="HA55" s="410"/>
      <c r="HB55" s="410"/>
      <c r="HC55" s="410"/>
      <c r="HD55" s="410"/>
      <c r="HE55" s="410"/>
      <c r="HF55" s="410"/>
      <c r="HG55" s="410"/>
      <c r="HH55" s="410"/>
      <c r="HI55" s="410"/>
      <c r="HJ55" s="410"/>
      <c r="HK55" s="410"/>
      <c r="HL55" s="410"/>
      <c r="HM55" s="410"/>
      <c r="HN55" s="410"/>
      <c r="HO55" s="410"/>
      <c r="HP55" s="410"/>
      <c r="HQ55" s="410"/>
      <c r="HR55" s="410"/>
      <c r="HS55" s="410"/>
      <c r="HT55" s="410"/>
      <c r="HU55" s="410"/>
      <c r="HV55" s="410"/>
      <c r="HW55" s="410"/>
      <c r="HX55" s="410"/>
      <c r="HY55" s="410"/>
      <c r="HZ55" s="410"/>
      <c r="IA55" s="410"/>
      <c r="IB55" s="410"/>
      <c r="IC55" s="410"/>
      <c r="ID55" s="410"/>
      <c r="IE55" s="410"/>
      <c r="IF55" s="410"/>
      <c r="IG55" s="410"/>
      <c r="IH55" s="410"/>
      <c r="II55" s="410"/>
      <c r="IJ55" s="410"/>
      <c r="IK55" s="410"/>
      <c r="IL55" s="410"/>
      <c r="IM55" s="410"/>
      <c r="IN55" s="410"/>
      <c r="IO55" s="410"/>
      <c r="IP55" s="410"/>
      <c r="IQ55" s="410"/>
      <c r="IR55" s="410"/>
      <c r="IS55" s="410"/>
      <c r="IT55" s="410"/>
      <c r="IU55" s="410"/>
      <c r="IV55" s="410"/>
      <c r="IW55" s="410"/>
      <c r="IX55" s="410"/>
      <c r="IY55" s="410"/>
      <c r="IZ55" s="410"/>
      <c r="JA55" s="410"/>
      <c r="JB55" s="410"/>
      <c r="JC55" s="410"/>
      <c r="JD55" s="410"/>
      <c r="JE55" s="410"/>
      <c r="JF55" s="410"/>
      <c r="JG55" s="410"/>
      <c r="JH55" s="410"/>
      <c r="JI55" s="410"/>
      <c r="JJ55" s="410"/>
      <c r="JK55" s="410"/>
      <c r="JL55" s="410"/>
      <c r="JM55" s="410"/>
      <c r="JN55" s="410"/>
      <c r="JO55" s="410"/>
      <c r="JP55" s="410"/>
      <c r="JQ55" s="410"/>
      <c r="JR55" s="410"/>
      <c r="JS55" s="410"/>
      <c r="JT55" s="410"/>
      <c r="JU55" s="410"/>
      <c r="JV55" s="410"/>
      <c r="JW55" s="410"/>
      <c r="JX55" s="410"/>
      <c r="JY55" s="410"/>
      <c r="JZ55" s="410"/>
      <c r="KA55" s="410"/>
      <c r="KB55" s="410"/>
      <c r="KC55" s="410"/>
      <c r="KD55" s="410"/>
      <c r="KE55" s="410"/>
      <c r="KF55" s="410"/>
      <c r="KG55" s="410"/>
      <c r="KH55" s="410"/>
      <c r="KI55" s="410"/>
      <c r="KJ55" s="410"/>
      <c r="KK55" s="410"/>
      <c r="KL55" s="410"/>
      <c r="KM55" s="410"/>
      <c r="KN55" s="410"/>
      <c r="KO55" s="410"/>
      <c r="KP55" s="410"/>
      <c r="KQ55" s="410"/>
      <c r="KR55" s="410"/>
      <c r="KS55" s="410"/>
      <c r="KT55" s="410"/>
      <c r="KU55" s="410"/>
      <c r="KV55" s="410"/>
      <c r="KW55" s="410"/>
      <c r="KX55" s="410"/>
      <c r="KY55" s="410"/>
      <c r="KZ55" s="410"/>
      <c r="LA55" s="410"/>
      <c r="LB55" s="410"/>
      <c r="LC55" s="410"/>
      <c r="LD55" s="410"/>
      <c r="LE55" s="410"/>
      <c r="LF55" s="410"/>
      <c r="LG55" s="410"/>
      <c r="LH55" s="410"/>
      <c r="LI55" s="410"/>
      <c r="LJ55" s="410"/>
      <c r="LK55" s="410"/>
      <c r="LL55" s="410"/>
      <c r="LM55" s="410"/>
      <c r="LN55" s="410"/>
      <c r="LO55" s="410"/>
      <c r="LP55" s="410"/>
      <c r="LQ55" s="410"/>
      <c r="LR55" s="410"/>
      <c r="LS55" s="410"/>
      <c r="LT55" s="410"/>
      <c r="LU55" s="410"/>
      <c r="LV55" s="410"/>
      <c r="LW55" s="410"/>
      <c r="LX55" s="410"/>
      <c r="LY55" s="410"/>
      <c r="LZ55" s="410"/>
      <c r="MA55" s="410"/>
      <c r="MB55" s="410"/>
      <c r="MC55" s="410"/>
      <c r="MD55" s="410"/>
      <c r="ME55" s="410"/>
      <c r="MF55" s="410"/>
      <c r="MG55" s="410"/>
      <c r="MH55" s="410"/>
      <c r="MI55" s="410"/>
      <c r="MJ55" s="410"/>
      <c r="MK55" s="410"/>
      <c r="ML55" s="410"/>
      <c r="MM55" s="410"/>
      <c r="MN55" s="410"/>
      <c r="MO55" s="410"/>
      <c r="MP55" s="410"/>
      <c r="MQ55" s="410"/>
      <c r="MR55" s="410"/>
      <c r="MS55" s="410"/>
      <c r="MT55" s="410"/>
      <c r="MU55" s="410"/>
      <c r="MV55" s="410"/>
      <c r="MW55" s="410"/>
      <c r="MX55" s="410"/>
      <c r="MY55" s="410"/>
      <c r="MZ55" s="410"/>
      <c r="NA55" s="410"/>
      <c r="NB55" s="410"/>
      <c r="NC55" s="410"/>
      <c r="ND55" s="410"/>
      <c r="NE55" s="410"/>
      <c r="NF55" s="410"/>
      <c r="NG55" s="410"/>
      <c r="NH55" s="410"/>
      <c r="NI55" s="410"/>
      <c r="NJ55" s="410"/>
      <c r="NK55" s="410"/>
      <c r="NL55" s="410"/>
      <c r="NM55" s="410"/>
      <c r="NN55" s="410"/>
      <c r="NO55" s="410"/>
      <c r="NP55" s="410"/>
      <c r="NQ55" s="410"/>
      <c r="NR55" s="410"/>
      <c r="NS55" s="410"/>
      <c r="NT55" s="410"/>
      <c r="NU55" s="410"/>
      <c r="NV55" s="410"/>
      <c r="NW55" s="410"/>
      <c r="NX55" s="410"/>
      <c r="NY55" s="410"/>
      <c r="NZ55" s="410"/>
      <c r="OA55" s="410"/>
      <c r="OB55" s="410"/>
      <c r="OC55" s="410"/>
      <c r="OD55" s="410"/>
      <c r="OE55" s="410"/>
      <c r="OF55" s="410"/>
      <c r="OG55" s="410"/>
      <c r="OH55" s="410"/>
      <c r="OI55" s="410"/>
      <c r="OJ55" s="410"/>
      <c r="OK55" s="410"/>
      <c r="OL55" s="410"/>
      <c r="OM55" s="410"/>
      <c r="ON55" s="410"/>
      <c r="OO55" s="410"/>
      <c r="OP55" s="410"/>
      <c r="OQ55" s="410"/>
      <c r="OR55" s="410"/>
      <c r="OS55" s="410"/>
      <c r="OT55" s="410"/>
      <c r="OU55" s="410"/>
      <c r="OV55" s="410"/>
      <c r="OW55" s="410"/>
      <c r="OX55" s="410"/>
      <c r="OY55" s="410"/>
      <c r="OZ55" s="410"/>
      <c r="PA55" s="410"/>
      <c r="PB55" s="410"/>
      <c r="PC55" s="410"/>
      <c r="PD55" s="410"/>
      <c r="PE55" s="410"/>
      <c r="PF55" s="410"/>
      <c r="PG55" s="410"/>
      <c r="PH55" s="410"/>
      <c r="PI55" s="410"/>
      <c r="PJ55" s="410"/>
      <c r="PK55" s="410"/>
      <c r="PL55" s="410"/>
      <c r="PM55" s="410"/>
      <c r="PN55" s="410"/>
      <c r="PO55" s="410"/>
      <c r="PP55" s="410"/>
      <c r="PQ55" s="410"/>
      <c r="PR55" s="410"/>
      <c r="PS55" s="410"/>
      <c r="PT55" s="410"/>
      <c r="PU55" s="410"/>
      <c r="PV55" s="410"/>
      <c r="PW55" s="410"/>
      <c r="PX55" s="410"/>
      <c r="PY55" s="410"/>
      <c r="PZ55" s="410"/>
      <c r="QA55" s="410"/>
      <c r="QB55" s="410"/>
      <c r="QC55" s="410"/>
      <c r="QD55" s="410"/>
      <c r="QE55" s="410"/>
      <c r="QF55" s="410"/>
      <c r="QG55" s="410"/>
      <c r="QH55" s="410"/>
      <c r="QI55" s="410"/>
      <c r="QJ55" s="410"/>
      <c r="QK55" s="410"/>
      <c r="QL55" s="410"/>
      <c r="QM55" s="410"/>
      <c r="QN55" s="410"/>
      <c r="QO55" s="410"/>
      <c r="QP55" s="410"/>
      <c r="QQ55" s="410"/>
      <c r="QR55" s="410"/>
      <c r="QS55" s="410"/>
      <c r="QT55" s="410"/>
      <c r="QU55" s="410"/>
      <c r="QV55" s="410"/>
      <c r="QW55" s="410"/>
      <c r="QX55" s="410"/>
      <c r="QY55" s="410"/>
      <c r="QZ55" s="410"/>
      <c r="RA55" s="410"/>
      <c r="RB55" s="410"/>
      <c r="RC55" s="410"/>
      <c r="RD55" s="410"/>
      <c r="RE55" s="410"/>
      <c r="RF55" s="410"/>
      <c r="RG55" s="410"/>
      <c r="RH55" s="410"/>
      <c r="RI55" s="410"/>
      <c r="RJ55" s="410"/>
      <c r="RK55" s="410"/>
      <c r="RL55" s="410"/>
      <c r="RM55" s="410"/>
      <c r="RN55" s="410"/>
      <c r="RO55" s="410"/>
      <c r="RP55" s="410"/>
      <c r="RQ55" s="410"/>
      <c r="RR55" s="410"/>
      <c r="RS55" s="410"/>
      <c r="RT55" s="410"/>
      <c r="RU55" s="410"/>
      <c r="RV55" s="410"/>
      <c r="RW55" s="410"/>
      <c r="RX55" s="410"/>
      <c r="RY55" s="410"/>
      <c r="RZ55" s="410"/>
      <c r="SA55" s="410"/>
      <c r="SB55" s="410"/>
      <c r="SC55" s="410"/>
      <c r="SD55" s="410"/>
      <c r="SE55" s="410"/>
      <c r="SF55" s="410"/>
      <c r="SG55" s="410"/>
      <c r="SH55" s="410"/>
      <c r="SI55" s="410"/>
      <c r="SJ55" s="410"/>
      <c r="SK55" s="410"/>
      <c r="SL55" s="410"/>
      <c r="SM55" s="410"/>
      <c r="SN55" s="410"/>
      <c r="SO55" s="410"/>
      <c r="SP55" s="410"/>
      <c r="SQ55" s="410"/>
      <c r="SR55" s="410"/>
      <c r="SS55" s="410"/>
      <c r="ST55" s="410"/>
      <c r="SU55" s="410"/>
      <c r="SV55" s="410"/>
      <c r="SW55" s="410"/>
      <c r="SX55" s="410"/>
      <c r="SY55" s="410"/>
      <c r="SZ55" s="410"/>
      <c r="TA55" s="410"/>
      <c r="TB55" s="410"/>
      <c r="TC55" s="410"/>
    </row>
    <row r="56" spans="1:523" s="411" customFormat="1">
      <c r="A56" s="565" t="s">
        <v>646</v>
      </c>
      <c r="B56" s="613" t="s">
        <v>514</v>
      </c>
      <c r="C56" s="551" t="s">
        <v>156</v>
      </c>
      <c r="D56" s="551" t="s">
        <v>1099</v>
      </c>
      <c r="E56" s="554" t="s">
        <v>1100</v>
      </c>
      <c r="F56" s="620" t="s">
        <v>907</v>
      </c>
      <c r="G56" s="550" t="s">
        <v>907</v>
      </c>
      <c r="H56" s="551" t="s">
        <v>1101</v>
      </c>
      <c r="I56" s="551" t="s">
        <v>897</v>
      </c>
      <c r="J56" s="552" t="s">
        <v>1102</v>
      </c>
      <c r="K56" s="553">
        <v>2610707</v>
      </c>
      <c r="L56" s="614">
        <v>30373.200000000001</v>
      </c>
      <c r="M56" s="406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10"/>
      <c r="AW56" s="410"/>
      <c r="AX56" s="410"/>
      <c r="AY56" s="410"/>
      <c r="AZ56" s="410"/>
      <c r="BA56" s="410"/>
      <c r="BB56" s="410"/>
      <c r="BC56" s="410"/>
      <c r="BD56" s="410"/>
      <c r="BE56" s="410"/>
      <c r="BF56" s="410"/>
      <c r="BG56" s="410"/>
      <c r="BH56" s="410"/>
      <c r="BI56" s="410"/>
      <c r="BJ56" s="410"/>
      <c r="BK56" s="410"/>
      <c r="BL56" s="410"/>
      <c r="BM56" s="410"/>
      <c r="BN56" s="410"/>
      <c r="BO56" s="410"/>
      <c r="BP56" s="410"/>
      <c r="BQ56" s="410"/>
      <c r="BR56" s="410"/>
      <c r="BS56" s="410"/>
      <c r="BT56" s="410"/>
      <c r="BU56" s="410"/>
      <c r="BV56" s="410"/>
      <c r="BW56" s="410"/>
      <c r="BX56" s="410"/>
      <c r="BY56" s="410"/>
      <c r="BZ56" s="410"/>
      <c r="CA56" s="410"/>
      <c r="CB56" s="410"/>
      <c r="CC56" s="410"/>
      <c r="CD56" s="410"/>
      <c r="CE56" s="410"/>
      <c r="CF56" s="410"/>
      <c r="CG56" s="410"/>
      <c r="CH56" s="410"/>
      <c r="CI56" s="410"/>
      <c r="CJ56" s="410"/>
      <c r="CK56" s="410"/>
      <c r="CL56" s="410"/>
      <c r="CM56" s="410"/>
      <c r="CN56" s="410"/>
      <c r="CO56" s="410"/>
      <c r="CP56" s="410"/>
      <c r="CQ56" s="410"/>
      <c r="CR56" s="410"/>
      <c r="CS56" s="410"/>
      <c r="CT56" s="410"/>
      <c r="CU56" s="410"/>
      <c r="CV56" s="410"/>
      <c r="CW56" s="410"/>
      <c r="CX56" s="410"/>
      <c r="CY56" s="410"/>
      <c r="CZ56" s="410"/>
      <c r="DA56" s="410"/>
      <c r="DB56" s="410"/>
      <c r="DC56" s="410"/>
      <c r="DD56" s="410"/>
      <c r="DE56" s="410"/>
      <c r="DF56" s="410"/>
      <c r="DG56" s="410"/>
      <c r="DH56" s="410"/>
      <c r="DI56" s="410"/>
      <c r="DJ56" s="410"/>
      <c r="DK56" s="410"/>
      <c r="DL56" s="410"/>
      <c r="DM56" s="410"/>
      <c r="DN56" s="410"/>
      <c r="DO56" s="410"/>
      <c r="DP56" s="410"/>
      <c r="DQ56" s="410"/>
      <c r="DR56" s="410"/>
      <c r="DS56" s="410"/>
      <c r="DT56" s="410"/>
      <c r="DU56" s="410"/>
      <c r="DV56" s="410"/>
      <c r="DW56" s="410"/>
      <c r="DX56" s="410"/>
      <c r="DY56" s="410"/>
      <c r="DZ56" s="410"/>
      <c r="EA56" s="410"/>
      <c r="EB56" s="410"/>
      <c r="EC56" s="410"/>
      <c r="ED56" s="410"/>
      <c r="EE56" s="410"/>
      <c r="EF56" s="410"/>
      <c r="EG56" s="410"/>
      <c r="EH56" s="410"/>
      <c r="EI56" s="410"/>
      <c r="EJ56" s="410"/>
      <c r="EK56" s="410"/>
      <c r="EL56" s="410"/>
      <c r="EM56" s="410"/>
      <c r="EN56" s="410"/>
      <c r="EO56" s="410"/>
      <c r="EP56" s="410"/>
      <c r="EQ56" s="410"/>
      <c r="ER56" s="410"/>
      <c r="ES56" s="410"/>
      <c r="ET56" s="410"/>
      <c r="EU56" s="410"/>
      <c r="EV56" s="410"/>
      <c r="EW56" s="410"/>
      <c r="EX56" s="410"/>
      <c r="EY56" s="410"/>
      <c r="EZ56" s="410"/>
      <c r="FA56" s="410"/>
      <c r="FB56" s="410"/>
      <c r="FC56" s="410"/>
      <c r="FD56" s="410"/>
      <c r="FE56" s="410"/>
      <c r="FF56" s="410"/>
      <c r="FG56" s="410"/>
      <c r="FH56" s="410"/>
      <c r="FI56" s="410"/>
      <c r="FJ56" s="410"/>
      <c r="FK56" s="410"/>
      <c r="FL56" s="410"/>
      <c r="FM56" s="410"/>
      <c r="FN56" s="410"/>
      <c r="FO56" s="410"/>
      <c r="FP56" s="410"/>
      <c r="FQ56" s="410"/>
      <c r="FR56" s="410"/>
      <c r="FS56" s="410"/>
      <c r="FT56" s="410"/>
      <c r="FU56" s="410"/>
      <c r="FV56" s="410"/>
      <c r="FW56" s="410"/>
      <c r="FX56" s="410"/>
      <c r="FY56" s="410"/>
      <c r="FZ56" s="410"/>
      <c r="GA56" s="410"/>
      <c r="GB56" s="410"/>
      <c r="GC56" s="410"/>
      <c r="GD56" s="410"/>
      <c r="GE56" s="410"/>
      <c r="GF56" s="410"/>
      <c r="GG56" s="410"/>
      <c r="GH56" s="410"/>
      <c r="GI56" s="410"/>
      <c r="GJ56" s="410"/>
      <c r="GK56" s="410"/>
      <c r="GL56" s="410"/>
      <c r="GM56" s="410"/>
      <c r="GN56" s="410"/>
      <c r="GO56" s="410"/>
      <c r="GP56" s="410"/>
      <c r="GQ56" s="410"/>
      <c r="GR56" s="410"/>
      <c r="GS56" s="410"/>
      <c r="GT56" s="410"/>
      <c r="GU56" s="410"/>
      <c r="GV56" s="410"/>
      <c r="GW56" s="410"/>
      <c r="GX56" s="410"/>
      <c r="GY56" s="410"/>
      <c r="GZ56" s="410"/>
      <c r="HA56" s="410"/>
      <c r="HB56" s="410"/>
      <c r="HC56" s="410"/>
      <c r="HD56" s="410"/>
      <c r="HE56" s="410"/>
      <c r="HF56" s="410"/>
      <c r="HG56" s="410"/>
      <c r="HH56" s="410"/>
      <c r="HI56" s="410"/>
      <c r="HJ56" s="410"/>
      <c r="HK56" s="410"/>
      <c r="HL56" s="410"/>
      <c r="HM56" s="410"/>
      <c r="HN56" s="410"/>
      <c r="HO56" s="410"/>
      <c r="HP56" s="410"/>
      <c r="HQ56" s="410"/>
      <c r="HR56" s="410"/>
      <c r="HS56" s="410"/>
      <c r="HT56" s="410"/>
      <c r="HU56" s="410"/>
      <c r="HV56" s="410"/>
      <c r="HW56" s="410"/>
      <c r="HX56" s="410"/>
      <c r="HY56" s="410"/>
      <c r="HZ56" s="410"/>
      <c r="IA56" s="410"/>
      <c r="IB56" s="410"/>
      <c r="IC56" s="410"/>
      <c r="ID56" s="410"/>
      <c r="IE56" s="410"/>
      <c r="IF56" s="410"/>
      <c r="IG56" s="410"/>
      <c r="IH56" s="410"/>
      <c r="II56" s="410"/>
      <c r="IJ56" s="410"/>
      <c r="IK56" s="410"/>
      <c r="IL56" s="410"/>
      <c r="IM56" s="410"/>
      <c r="IN56" s="410"/>
      <c r="IO56" s="410"/>
      <c r="IP56" s="410"/>
      <c r="IQ56" s="410"/>
      <c r="IR56" s="410"/>
      <c r="IS56" s="410"/>
      <c r="IT56" s="410"/>
      <c r="IU56" s="410"/>
      <c r="IV56" s="410"/>
      <c r="IW56" s="410"/>
      <c r="IX56" s="410"/>
      <c r="IY56" s="410"/>
      <c r="IZ56" s="410"/>
      <c r="JA56" s="410"/>
      <c r="JB56" s="410"/>
      <c r="JC56" s="410"/>
      <c r="JD56" s="410"/>
      <c r="JE56" s="410"/>
      <c r="JF56" s="410"/>
      <c r="JG56" s="410"/>
      <c r="JH56" s="410"/>
      <c r="JI56" s="410"/>
      <c r="JJ56" s="410"/>
      <c r="JK56" s="410"/>
      <c r="JL56" s="410"/>
      <c r="JM56" s="410"/>
      <c r="JN56" s="410"/>
      <c r="JO56" s="410"/>
      <c r="JP56" s="410"/>
      <c r="JQ56" s="410"/>
      <c r="JR56" s="410"/>
      <c r="JS56" s="410"/>
      <c r="JT56" s="410"/>
      <c r="JU56" s="410"/>
      <c r="JV56" s="410"/>
      <c r="JW56" s="410"/>
      <c r="JX56" s="410"/>
      <c r="JY56" s="410"/>
      <c r="JZ56" s="410"/>
      <c r="KA56" s="410"/>
      <c r="KB56" s="410"/>
      <c r="KC56" s="410"/>
      <c r="KD56" s="410"/>
      <c r="KE56" s="410"/>
      <c r="KF56" s="410"/>
      <c r="KG56" s="410"/>
      <c r="KH56" s="410"/>
      <c r="KI56" s="410"/>
      <c r="KJ56" s="410"/>
      <c r="KK56" s="410"/>
      <c r="KL56" s="410"/>
      <c r="KM56" s="410"/>
      <c r="KN56" s="410"/>
      <c r="KO56" s="410"/>
      <c r="KP56" s="410"/>
      <c r="KQ56" s="410"/>
      <c r="KR56" s="410"/>
      <c r="KS56" s="410"/>
      <c r="KT56" s="410"/>
      <c r="KU56" s="410"/>
      <c r="KV56" s="410"/>
      <c r="KW56" s="410"/>
      <c r="KX56" s="410"/>
      <c r="KY56" s="410"/>
      <c r="KZ56" s="410"/>
      <c r="LA56" s="410"/>
      <c r="LB56" s="410"/>
      <c r="LC56" s="410"/>
      <c r="LD56" s="410"/>
      <c r="LE56" s="410"/>
      <c r="LF56" s="410"/>
      <c r="LG56" s="410"/>
      <c r="LH56" s="410"/>
      <c r="LI56" s="410"/>
      <c r="LJ56" s="410"/>
      <c r="LK56" s="410"/>
      <c r="LL56" s="410"/>
      <c r="LM56" s="410"/>
      <c r="LN56" s="410"/>
      <c r="LO56" s="410"/>
      <c r="LP56" s="410"/>
      <c r="LQ56" s="410"/>
      <c r="LR56" s="410"/>
      <c r="LS56" s="410"/>
      <c r="LT56" s="410"/>
      <c r="LU56" s="410"/>
      <c r="LV56" s="410"/>
      <c r="LW56" s="410"/>
      <c r="LX56" s="410"/>
      <c r="LY56" s="410"/>
      <c r="LZ56" s="410"/>
      <c r="MA56" s="410"/>
      <c r="MB56" s="410"/>
      <c r="MC56" s="410"/>
      <c r="MD56" s="410"/>
      <c r="ME56" s="410"/>
      <c r="MF56" s="410"/>
      <c r="MG56" s="410"/>
      <c r="MH56" s="410"/>
      <c r="MI56" s="410"/>
      <c r="MJ56" s="410"/>
      <c r="MK56" s="410"/>
      <c r="ML56" s="410"/>
      <c r="MM56" s="410"/>
      <c r="MN56" s="410"/>
      <c r="MO56" s="410"/>
      <c r="MP56" s="410"/>
      <c r="MQ56" s="410"/>
      <c r="MR56" s="410"/>
      <c r="MS56" s="410"/>
      <c r="MT56" s="410"/>
      <c r="MU56" s="410"/>
      <c r="MV56" s="410"/>
      <c r="MW56" s="410"/>
      <c r="MX56" s="410"/>
      <c r="MY56" s="410"/>
      <c r="MZ56" s="410"/>
      <c r="NA56" s="410"/>
      <c r="NB56" s="410"/>
      <c r="NC56" s="410"/>
      <c r="ND56" s="410"/>
      <c r="NE56" s="410"/>
      <c r="NF56" s="410"/>
      <c r="NG56" s="410"/>
      <c r="NH56" s="410"/>
      <c r="NI56" s="410"/>
      <c r="NJ56" s="410"/>
      <c r="NK56" s="410"/>
      <c r="NL56" s="410"/>
      <c r="NM56" s="410"/>
      <c r="NN56" s="410"/>
      <c r="NO56" s="410"/>
      <c r="NP56" s="410"/>
      <c r="NQ56" s="410"/>
      <c r="NR56" s="410"/>
      <c r="NS56" s="410"/>
      <c r="NT56" s="410"/>
      <c r="NU56" s="410"/>
      <c r="NV56" s="410"/>
      <c r="NW56" s="410"/>
      <c r="NX56" s="410"/>
      <c r="NY56" s="410"/>
      <c r="NZ56" s="410"/>
      <c r="OA56" s="410"/>
      <c r="OB56" s="410"/>
      <c r="OC56" s="410"/>
      <c r="OD56" s="410"/>
      <c r="OE56" s="410"/>
      <c r="OF56" s="410"/>
      <c r="OG56" s="410"/>
      <c r="OH56" s="410"/>
      <c r="OI56" s="410"/>
      <c r="OJ56" s="410"/>
      <c r="OK56" s="410"/>
      <c r="OL56" s="410"/>
      <c r="OM56" s="410"/>
      <c r="ON56" s="410"/>
      <c r="OO56" s="410"/>
      <c r="OP56" s="410"/>
      <c r="OQ56" s="410"/>
      <c r="OR56" s="410"/>
      <c r="OS56" s="410"/>
      <c r="OT56" s="410"/>
      <c r="OU56" s="410"/>
      <c r="OV56" s="410"/>
      <c r="OW56" s="410"/>
      <c r="OX56" s="410"/>
      <c r="OY56" s="410"/>
      <c r="OZ56" s="410"/>
      <c r="PA56" s="410"/>
      <c r="PB56" s="410"/>
      <c r="PC56" s="410"/>
      <c r="PD56" s="410"/>
      <c r="PE56" s="410"/>
      <c r="PF56" s="410"/>
      <c r="PG56" s="410"/>
      <c r="PH56" s="410"/>
      <c r="PI56" s="410"/>
      <c r="PJ56" s="410"/>
      <c r="PK56" s="410"/>
      <c r="PL56" s="410"/>
      <c r="PM56" s="410"/>
      <c r="PN56" s="410"/>
      <c r="PO56" s="410"/>
      <c r="PP56" s="410"/>
      <c r="PQ56" s="410"/>
      <c r="PR56" s="410"/>
      <c r="PS56" s="410"/>
      <c r="PT56" s="410"/>
      <c r="PU56" s="410"/>
      <c r="PV56" s="410"/>
      <c r="PW56" s="410"/>
      <c r="PX56" s="410"/>
      <c r="PY56" s="410"/>
      <c r="PZ56" s="410"/>
      <c r="QA56" s="410"/>
      <c r="QB56" s="410"/>
      <c r="QC56" s="410"/>
      <c r="QD56" s="410"/>
      <c r="QE56" s="410"/>
      <c r="QF56" s="410"/>
      <c r="QG56" s="410"/>
      <c r="QH56" s="410"/>
      <c r="QI56" s="410"/>
      <c r="QJ56" s="410"/>
      <c r="QK56" s="410"/>
      <c r="QL56" s="410"/>
      <c r="QM56" s="410"/>
      <c r="QN56" s="410"/>
      <c r="QO56" s="410"/>
      <c r="QP56" s="410"/>
      <c r="QQ56" s="410"/>
      <c r="QR56" s="410"/>
      <c r="QS56" s="410"/>
      <c r="QT56" s="410"/>
      <c r="QU56" s="410"/>
      <c r="QV56" s="410"/>
      <c r="QW56" s="410"/>
      <c r="QX56" s="410"/>
      <c r="QY56" s="410"/>
      <c r="QZ56" s="410"/>
      <c r="RA56" s="410"/>
      <c r="RB56" s="410"/>
      <c r="RC56" s="410"/>
      <c r="RD56" s="410"/>
      <c r="RE56" s="410"/>
      <c r="RF56" s="410"/>
      <c r="RG56" s="410"/>
      <c r="RH56" s="410"/>
      <c r="RI56" s="410"/>
      <c r="RJ56" s="410"/>
      <c r="RK56" s="410"/>
      <c r="RL56" s="410"/>
      <c r="RM56" s="410"/>
      <c r="RN56" s="410"/>
      <c r="RO56" s="410"/>
      <c r="RP56" s="410"/>
      <c r="RQ56" s="410"/>
      <c r="RR56" s="410"/>
      <c r="RS56" s="410"/>
      <c r="RT56" s="410"/>
      <c r="RU56" s="410"/>
      <c r="RV56" s="410"/>
      <c r="RW56" s="410"/>
      <c r="RX56" s="410"/>
      <c r="RY56" s="410"/>
      <c r="RZ56" s="410"/>
      <c r="SA56" s="410"/>
      <c r="SB56" s="410"/>
      <c r="SC56" s="410"/>
      <c r="SD56" s="410"/>
      <c r="SE56" s="410"/>
      <c r="SF56" s="410"/>
      <c r="SG56" s="410"/>
      <c r="SH56" s="410"/>
      <c r="SI56" s="410"/>
      <c r="SJ56" s="410"/>
      <c r="SK56" s="410"/>
      <c r="SL56" s="410"/>
      <c r="SM56" s="410"/>
      <c r="SN56" s="410"/>
      <c r="SO56" s="410"/>
      <c r="SP56" s="410"/>
      <c r="SQ56" s="410"/>
      <c r="SR56" s="410"/>
      <c r="SS56" s="410"/>
      <c r="ST56" s="410"/>
      <c r="SU56" s="410"/>
      <c r="SV56" s="410"/>
      <c r="SW56" s="410"/>
      <c r="SX56" s="410"/>
      <c r="SY56" s="410"/>
      <c r="SZ56" s="410"/>
      <c r="TA56" s="410"/>
      <c r="TB56" s="410"/>
      <c r="TC56" s="410"/>
    </row>
    <row r="57" spans="1:523" s="411" customFormat="1">
      <c r="A57" s="565" t="s">
        <v>646</v>
      </c>
      <c r="B57" s="613" t="s">
        <v>514</v>
      </c>
      <c r="C57" s="551" t="s">
        <v>156</v>
      </c>
      <c r="D57" s="551" t="s">
        <v>1099</v>
      </c>
      <c r="E57" s="554" t="s">
        <v>1100</v>
      </c>
      <c r="F57" s="620" t="s">
        <v>907</v>
      </c>
      <c r="G57" s="550" t="s">
        <v>907</v>
      </c>
      <c r="H57" s="551" t="s">
        <v>1103</v>
      </c>
      <c r="I57" s="551" t="s">
        <v>897</v>
      </c>
      <c r="J57" s="552" t="s">
        <v>1104</v>
      </c>
      <c r="K57" s="562">
        <v>2610707</v>
      </c>
      <c r="L57" s="614">
        <v>4185.3999999999996</v>
      </c>
      <c r="M57" s="406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410"/>
      <c r="AZ57" s="410"/>
      <c r="BA57" s="410"/>
      <c r="BB57" s="410"/>
      <c r="BC57" s="410"/>
      <c r="BD57" s="410"/>
      <c r="BE57" s="410"/>
      <c r="BF57" s="410"/>
      <c r="BG57" s="410"/>
      <c r="BH57" s="410"/>
      <c r="BI57" s="410"/>
      <c r="BJ57" s="410"/>
      <c r="BK57" s="410"/>
      <c r="BL57" s="410"/>
      <c r="BM57" s="410"/>
      <c r="BN57" s="410"/>
      <c r="BO57" s="410"/>
      <c r="BP57" s="410"/>
      <c r="BQ57" s="410"/>
      <c r="BR57" s="410"/>
      <c r="BS57" s="410"/>
      <c r="BT57" s="410"/>
      <c r="BU57" s="410"/>
      <c r="BV57" s="410"/>
      <c r="BW57" s="410"/>
      <c r="BX57" s="410"/>
      <c r="BY57" s="410"/>
      <c r="BZ57" s="410"/>
      <c r="CA57" s="410"/>
      <c r="CB57" s="410"/>
      <c r="CC57" s="410"/>
      <c r="CD57" s="410"/>
      <c r="CE57" s="410"/>
      <c r="CF57" s="410"/>
      <c r="CG57" s="410"/>
      <c r="CH57" s="410"/>
      <c r="CI57" s="410"/>
      <c r="CJ57" s="410"/>
      <c r="CK57" s="410"/>
      <c r="CL57" s="410"/>
      <c r="CM57" s="410"/>
      <c r="CN57" s="410"/>
      <c r="CO57" s="410"/>
      <c r="CP57" s="410"/>
      <c r="CQ57" s="410"/>
      <c r="CR57" s="410"/>
      <c r="CS57" s="410"/>
      <c r="CT57" s="410"/>
      <c r="CU57" s="410"/>
      <c r="CV57" s="410"/>
      <c r="CW57" s="410"/>
      <c r="CX57" s="410"/>
      <c r="CY57" s="410"/>
      <c r="CZ57" s="410"/>
      <c r="DA57" s="410"/>
      <c r="DB57" s="410"/>
      <c r="DC57" s="410"/>
      <c r="DD57" s="410"/>
      <c r="DE57" s="410"/>
      <c r="DF57" s="410"/>
      <c r="DG57" s="410"/>
      <c r="DH57" s="410"/>
      <c r="DI57" s="410"/>
      <c r="DJ57" s="410"/>
      <c r="DK57" s="410"/>
      <c r="DL57" s="410"/>
      <c r="DM57" s="410"/>
      <c r="DN57" s="410"/>
      <c r="DO57" s="410"/>
      <c r="DP57" s="410"/>
      <c r="DQ57" s="410"/>
      <c r="DR57" s="410"/>
      <c r="DS57" s="410"/>
      <c r="DT57" s="410"/>
      <c r="DU57" s="410"/>
      <c r="DV57" s="410"/>
      <c r="DW57" s="410"/>
      <c r="DX57" s="410"/>
      <c r="DY57" s="410"/>
      <c r="DZ57" s="410"/>
      <c r="EA57" s="410"/>
      <c r="EB57" s="410"/>
      <c r="EC57" s="410"/>
      <c r="ED57" s="410"/>
      <c r="EE57" s="410"/>
      <c r="EF57" s="410"/>
      <c r="EG57" s="410"/>
      <c r="EH57" s="410"/>
      <c r="EI57" s="410"/>
      <c r="EJ57" s="410"/>
      <c r="EK57" s="410"/>
      <c r="EL57" s="410"/>
      <c r="EM57" s="410"/>
      <c r="EN57" s="410"/>
      <c r="EO57" s="410"/>
      <c r="EP57" s="410"/>
      <c r="EQ57" s="410"/>
      <c r="ER57" s="410"/>
      <c r="ES57" s="410"/>
      <c r="ET57" s="410"/>
      <c r="EU57" s="410"/>
      <c r="EV57" s="410"/>
      <c r="EW57" s="410"/>
      <c r="EX57" s="410"/>
      <c r="EY57" s="410"/>
      <c r="EZ57" s="410"/>
      <c r="FA57" s="410"/>
      <c r="FB57" s="410"/>
      <c r="FC57" s="410"/>
      <c r="FD57" s="410"/>
      <c r="FE57" s="410"/>
      <c r="FF57" s="410"/>
      <c r="FG57" s="410"/>
      <c r="FH57" s="410"/>
      <c r="FI57" s="410"/>
      <c r="FJ57" s="410"/>
      <c r="FK57" s="410"/>
      <c r="FL57" s="410"/>
      <c r="FM57" s="410"/>
      <c r="FN57" s="410"/>
      <c r="FO57" s="410"/>
      <c r="FP57" s="410"/>
      <c r="FQ57" s="410"/>
      <c r="FR57" s="410"/>
      <c r="FS57" s="410"/>
      <c r="FT57" s="410"/>
      <c r="FU57" s="410"/>
      <c r="FV57" s="410"/>
      <c r="FW57" s="410"/>
      <c r="FX57" s="410"/>
      <c r="FY57" s="410"/>
      <c r="FZ57" s="410"/>
      <c r="GA57" s="410"/>
      <c r="GB57" s="410"/>
      <c r="GC57" s="410"/>
      <c r="GD57" s="410"/>
      <c r="GE57" s="410"/>
      <c r="GF57" s="410"/>
      <c r="GG57" s="410"/>
      <c r="GH57" s="410"/>
      <c r="GI57" s="410"/>
      <c r="GJ57" s="410"/>
      <c r="GK57" s="410"/>
      <c r="GL57" s="410"/>
      <c r="GM57" s="410"/>
      <c r="GN57" s="410"/>
      <c r="GO57" s="410"/>
      <c r="GP57" s="410"/>
      <c r="GQ57" s="410"/>
      <c r="GR57" s="410"/>
      <c r="GS57" s="410"/>
      <c r="GT57" s="410"/>
      <c r="GU57" s="410"/>
      <c r="GV57" s="410"/>
      <c r="GW57" s="410"/>
      <c r="GX57" s="410"/>
      <c r="GY57" s="410"/>
      <c r="GZ57" s="410"/>
      <c r="HA57" s="410"/>
      <c r="HB57" s="410"/>
      <c r="HC57" s="410"/>
      <c r="HD57" s="410"/>
      <c r="HE57" s="410"/>
      <c r="HF57" s="410"/>
      <c r="HG57" s="410"/>
      <c r="HH57" s="410"/>
      <c r="HI57" s="410"/>
      <c r="HJ57" s="410"/>
      <c r="HK57" s="410"/>
      <c r="HL57" s="410"/>
      <c r="HM57" s="410"/>
      <c r="HN57" s="410"/>
      <c r="HO57" s="410"/>
      <c r="HP57" s="410"/>
      <c r="HQ57" s="410"/>
      <c r="HR57" s="410"/>
      <c r="HS57" s="410"/>
      <c r="HT57" s="410"/>
      <c r="HU57" s="410"/>
      <c r="HV57" s="410"/>
      <c r="HW57" s="410"/>
      <c r="HX57" s="410"/>
      <c r="HY57" s="410"/>
      <c r="HZ57" s="410"/>
      <c r="IA57" s="410"/>
      <c r="IB57" s="410"/>
      <c r="IC57" s="410"/>
      <c r="ID57" s="410"/>
      <c r="IE57" s="410"/>
      <c r="IF57" s="410"/>
      <c r="IG57" s="410"/>
      <c r="IH57" s="410"/>
      <c r="II57" s="410"/>
      <c r="IJ57" s="410"/>
      <c r="IK57" s="410"/>
      <c r="IL57" s="410"/>
      <c r="IM57" s="410"/>
      <c r="IN57" s="410"/>
      <c r="IO57" s="410"/>
      <c r="IP57" s="410"/>
      <c r="IQ57" s="410"/>
      <c r="IR57" s="410"/>
      <c r="IS57" s="410"/>
      <c r="IT57" s="410"/>
      <c r="IU57" s="410"/>
      <c r="IV57" s="410"/>
      <c r="IW57" s="410"/>
      <c r="IX57" s="410"/>
      <c r="IY57" s="410"/>
      <c r="IZ57" s="410"/>
      <c r="JA57" s="410"/>
      <c r="JB57" s="410"/>
      <c r="JC57" s="410"/>
      <c r="JD57" s="410"/>
      <c r="JE57" s="410"/>
      <c r="JF57" s="410"/>
      <c r="JG57" s="410"/>
      <c r="JH57" s="410"/>
      <c r="JI57" s="410"/>
      <c r="JJ57" s="410"/>
      <c r="JK57" s="410"/>
      <c r="JL57" s="410"/>
      <c r="JM57" s="410"/>
      <c r="JN57" s="410"/>
      <c r="JO57" s="410"/>
      <c r="JP57" s="410"/>
      <c r="JQ57" s="410"/>
      <c r="JR57" s="410"/>
      <c r="JS57" s="410"/>
      <c r="JT57" s="410"/>
      <c r="JU57" s="410"/>
      <c r="JV57" s="410"/>
      <c r="JW57" s="410"/>
      <c r="JX57" s="410"/>
      <c r="JY57" s="410"/>
      <c r="JZ57" s="410"/>
      <c r="KA57" s="410"/>
      <c r="KB57" s="410"/>
      <c r="KC57" s="410"/>
      <c r="KD57" s="410"/>
      <c r="KE57" s="410"/>
      <c r="KF57" s="410"/>
      <c r="KG57" s="410"/>
      <c r="KH57" s="410"/>
      <c r="KI57" s="410"/>
      <c r="KJ57" s="410"/>
      <c r="KK57" s="410"/>
      <c r="KL57" s="410"/>
      <c r="KM57" s="410"/>
      <c r="KN57" s="410"/>
      <c r="KO57" s="410"/>
      <c r="KP57" s="410"/>
      <c r="KQ57" s="410"/>
      <c r="KR57" s="410"/>
      <c r="KS57" s="410"/>
      <c r="KT57" s="410"/>
      <c r="KU57" s="410"/>
      <c r="KV57" s="410"/>
      <c r="KW57" s="410"/>
      <c r="KX57" s="410"/>
      <c r="KY57" s="410"/>
      <c r="KZ57" s="410"/>
      <c r="LA57" s="410"/>
      <c r="LB57" s="410"/>
      <c r="LC57" s="410"/>
      <c r="LD57" s="410"/>
      <c r="LE57" s="410"/>
      <c r="LF57" s="410"/>
      <c r="LG57" s="410"/>
      <c r="LH57" s="410"/>
      <c r="LI57" s="410"/>
      <c r="LJ57" s="410"/>
      <c r="LK57" s="410"/>
      <c r="LL57" s="410"/>
      <c r="LM57" s="410"/>
      <c r="LN57" s="410"/>
      <c r="LO57" s="410"/>
      <c r="LP57" s="410"/>
      <c r="LQ57" s="410"/>
      <c r="LR57" s="410"/>
      <c r="LS57" s="410"/>
      <c r="LT57" s="410"/>
      <c r="LU57" s="410"/>
      <c r="LV57" s="410"/>
      <c r="LW57" s="410"/>
      <c r="LX57" s="410"/>
      <c r="LY57" s="410"/>
      <c r="LZ57" s="410"/>
      <c r="MA57" s="410"/>
      <c r="MB57" s="410"/>
      <c r="MC57" s="410"/>
      <c r="MD57" s="410"/>
      <c r="ME57" s="410"/>
      <c r="MF57" s="410"/>
      <c r="MG57" s="410"/>
      <c r="MH57" s="410"/>
      <c r="MI57" s="410"/>
      <c r="MJ57" s="410"/>
      <c r="MK57" s="410"/>
      <c r="ML57" s="410"/>
      <c r="MM57" s="410"/>
      <c r="MN57" s="410"/>
      <c r="MO57" s="410"/>
      <c r="MP57" s="410"/>
      <c r="MQ57" s="410"/>
      <c r="MR57" s="410"/>
      <c r="MS57" s="410"/>
      <c r="MT57" s="410"/>
      <c r="MU57" s="410"/>
      <c r="MV57" s="410"/>
      <c r="MW57" s="410"/>
      <c r="MX57" s="410"/>
      <c r="MY57" s="410"/>
      <c r="MZ57" s="410"/>
      <c r="NA57" s="410"/>
      <c r="NB57" s="410"/>
      <c r="NC57" s="410"/>
      <c r="ND57" s="410"/>
      <c r="NE57" s="410"/>
      <c r="NF57" s="410"/>
      <c r="NG57" s="410"/>
      <c r="NH57" s="410"/>
      <c r="NI57" s="410"/>
      <c r="NJ57" s="410"/>
      <c r="NK57" s="410"/>
      <c r="NL57" s="410"/>
      <c r="NM57" s="410"/>
      <c r="NN57" s="410"/>
      <c r="NO57" s="410"/>
      <c r="NP57" s="410"/>
      <c r="NQ57" s="410"/>
      <c r="NR57" s="410"/>
      <c r="NS57" s="410"/>
      <c r="NT57" s="410"/>
      <c r="NU57" s="410"/>
      <c r="NV57" s="410"/>
      <c r="NW57" s="410"/>
      <c r="NX57" s="410"/>
      <c r="NY57" s="410"/>
      <c r="NZ57" s="410"/>
      <c r="OA57" s="410"/>
      <c r="OB57" s="410"/>
      <c r="OC57" s="410"/>
      <c r="OD57" s="410"/>
      <c r="OE57" s="410"/>
      <c r="OF57" s="410"/>
      <c r="OG57" s="410"/>
      <c r="OH57" s="410"/>
      <c r="OI57" s="410"/>
      <c r="OJ57" s="410"/>
      <c r="OK57" s="410"/>
      <c r="OL57" s="410"/>
      <c r="OM57" s="410"/>
      <c r="ON57" s="410"/>
      <c r="OO57" s="410"/>
      <c r="OP57" s="410"/>
      <c r="OQ57" s="410"/>
      <c r="OR57" s="410"/>
      <c r="OS57" s="410"/>
      <c r="OT57" s="410"/>
      <c r="OU57" s="410"/>
      <c r="OV57" s="410"/>
      <c r="OW57" s="410"/>
      <c r="OX57" s="410"/>
      <c r="OY57" s="410"/>
      <c r="OZ57" s="410"/>
      <c r="PA57" s="410"/>
      <c r="PB57" s="410"/>
      <c r="PC57" s="410"/>
      <c r="PD57" s="410"/>
      <c r="PE57" s="410"/>
      <c r="PF57" s="410"/>
      <c r="PG57" s="410"/>
      <c r="PH57" s="410"/>
      <c r="PI57" s="410"/>
      <c r="PJ57" s="410"/>
      <c r="PK57" s="410"/>
      <c r="PL57" s="410"/>
      <c r="PM57" s="410"/>
      <c r="PN57" s="410"/>
      <c r="PO57" s="410"/>
      <c r="PP57" s="410"/>
      <c r="PQ57" s="410"/>
      <c r="PR57" s="410"/>
      <c r="PS57" s="410"/>
      <c r="PT57" s="410"/>
      <c r="PU57" s="410"/>
      <c r="PV57" s="410"/>
      <c r="PW57" s="410"/>
      <c r="PX57" s="410"/>
      <c r="PY57" s="410"/>
      <c r="PZ57" s="410"/>
      <c r="QA57" s="410"/>
      <c r="QB57" s="410"/>
      <c r="QC57" s="410"/>
      <c r="QD57" s="410"/>
      <c r="QE57" s="410"/>
      <c r="QF57" s="410"/>
      <c r="QG57" s="410"/>
      <c r="QH57" s="410"/>
      <c r="QI57" s="410"/>
      <c r="QJ57" s="410"/>
      <c r="QK57" s="410"/>
      <c r="QL57" s="410"/>
      <c r="QM57" s="410"/>
      <c r="QN57" s="410"/>
      <c r="QO57" s="410"/>
      <c r="QP57" s="410"/>
      <c r="QQ57" s="410"/>
      <c r="QR57" s="410"/>
      <c r="QS57" s="410"/>
      <c r="QT57" s="410"/>
      <c r="QU57" s="410"/>
      <c r="QV57" s="410"/>
      <c r="QW57" s="410"/>
      <c r="QX57" s="410"/>
      <c r="QY57" s="410"/>
      <c r="QZ57" s="410"/>
      <c r="RA57" s="410"/>
      <c r="RB57" s="410"/>
      <c r="RC57" s="410"/>
      <c r="RD57" s="410"/>
      <c r="RE57" s="410"/>
      <c r="RF57" s="410"/>
      <c r="RG57" s="410"/>
      <c r="RH57" s="410"/>
      <c r="RI57" s="410"/>
      <c r="RJ57" s="410"/>
      <c r="RK57" s="410"/>
      <c r="RL57" s="410"/>
      <c r="RM57" s="410"/>
      <c r="RN57" s="410"/>
      <c r="RO57" s="410"/>
      <c r="RP57" s="410"/>
      <c r="RQ57" s="410"/>
      <c r="RR57" s="410"/>
      <c r="RS57" s="410"/>
      <c r="RT57" s="410"/>
      <c r="RU57" s="410"/>
      <c r="RV57" s="410"/>
      <c r="RW57" s="410"/>
      <c r="RX57" s="410"/>
      <c r="RY57" s="410"/>
      <c r="RZ57" s="410"/>
      <c r="SA57" s="410"/>
      <c r="SB57" s="410"/>
      <c r="SC57" s="410"/>
      <c r="SD57" s="410"/>
      <c r="SE57" s="410"/>
      <c r="SF57" s="410"/>
      <c r="SG57" s="410"/>
      <c r="SH57" s="410"/>
      <c r="SI57" s="410"/>
      <c r="SJ57" s="410"/>
      <c r="SK57" s="410"/>
      <c r="SL57" s="410"/>
      <c r="SM57" s="410"/>
      <c r="SN57" s="410"/>
      <c r="SO57" s="410"/>
      <c r="SP57" s="410"/>
      <c r="SQ57" s="410"/>
      <c r="SR57" s="410"/>
      <c r="SS57" s="410"/>
      <c r="ST57" s="410"/>
      <c r="SU57" s="410"/>
      <c r="SV57" s="410"/>
      <c r="SW57" s="410"/>
      <c r="SX57" s="410"/>
      <c r="SY57" s="410"/>
      <c r="SZ57" s="410"/>
      <c r="TA57" s="410"/>
      <c r="TB57" s="410"/>
      <c r="TC57" s="410"/>
    </row>
    <row r="58" spans="1:523" s="411" customFormat="1">
      <c r="A58" s="565" t="s">
        <v>646</v>
      </c>
      <c r="B58" s="613" t="s">
        <v>514</v>
      </c>
      <c r="C58" s="353" t="s">
        <v>904</v>
      </c>
      <c r="D58" s="615" t="s">
        <v>1105</v>
      </c>
      <c r="E58" s="554" t="s">
        <v>1106</v>
      </c>
      <c r="F58" s="554" t="s">
        <v>907</v>
      </c>
      <c r="G58" s="550" t="s">
        <v>907</v>
      </c>
      <c r="H58" s="551" t="s">
        <v>1107</v>
      </c>
      <c r="I58" s="551" t="s">
        <v>934</v>
      </c>
      <c r="J58" s="552" t="s">
        <v>910</v>
      </c>
      <c r="K58" s="555">
        <v>2610606</v>
      </c>
      <c r="L58" s="614">
        <v>510</v>
      </c>
      <c r="M58" s="406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10"/>
      <c r="BB58" s="410"/>
      <c r="BC58" s="410"/>
      <c r="BD58" s="410"/>
      <c r="BE58" s="410"/>
      <c r="BF58" s="410"/>
      <c r="BG58" s="410"/>
      <c r="BH58" s="410"/>
      <c r="BI58" s="410"/>
      <c r="BJ58" s="410"/>
      <c r="BK58" s="410"/>
      <c r="BL58" s="410"/>
      <c r="BM58" s="410"/>
      <c r="BN58" s="410"/>
      <c r="BO58" s="410"/>
      <c r="BP58" s="410"/>
      <c r="BQ58" s="410"/>
      <c r="BR58" s="410"/>
      <c r="BS58" s="410"/>
      <c r="BT58" s="410"/>
      <c r="BU58" s="410"/>
      <c r="BV58" s="410"/>
      <c r="BW58" s="410"/>
      <c r="BX58" s="410"/>
      <c r="BY58" s="410"/>
      <c r="BZ58" s="410"/>
      <c r="CA58" s="410"/>
      <c r="CB58" s="410"/>
      <c r="CC58" s="410"/>
      <c r="CD58" s="410"/>
      <c r="CE58" s="410"/>
      <c r="CF58" s="410"/>
      <c r="CG58" s="410"/>
      <c r="CH58" s="410"/>
      <c r="CI58" s="410"/>
      <c r="CJ58" s="410"/>
      <c r="CK58" s="410"/>
      <c r="CL58" s="410"/>
      <c r="CM58" s="410"/>
      <c r="CN58" s="410"/>
      <c r="CO58" s="410"/>
      <c r="CP58" s="410"/>
      <c r="CQ58" s="410"/>
      <c r="CR58" s="410"/>
      <c r="CS58" s="410"/>
      <c r="CT58" s="410"/>
      <c r="CU58" s="410"/>
      <c r="CV58" s="410"/>
      <c r="CW58" s="410"/>
      <c r="CX58" s="410"/>
      <c r="CY58" s="410"/>
      <c r="CZ58" s="410"/>
      <c r="DA58" s="410"/>
      <c r="DB58" s="410"/>
      <c r="DC58" s="410"/>
      <c r="DD58" s="410"/>
      <c r="DE58" s="410"/>
      <c r="DF58" s="410"/>
      <c r="DG58" s="410"/>
      <c r="DH58" s="410"/>
      <c r="DI58" s="410"/>
      <c r="DJ58" s="410"/>
      <c r="DK58" s="410"/>
      <c r="DL58" s="410"/>
      <c r="DM58" s="410"/>
      <c r="DN58" s="410"/>
      <c r="DO58" s="410"/>
      <c r="DP58" s="410"/>
      <c r="DQ58" s="410"/>
      <c r="DR58" s="410"/>
      <c r="DS58" s="410"/>
      <c r="DT58" s="410"/>
      <c r="DU58" s="410"/>
      <c r="DV58" s="410"/>
      <c r="DW58" s="410"/>
      <c r="DX58" s="410"/>
      <c r="DY58" s="410"/>
      <c r="DZ58" s="410"/>
      <c r="EA58" s="410"/>
      <c r="EB58" s="410"/>
      <c r="EC58" s="410"/>
      <c r="ED58" s="410"/>
      <c r="EE58" s="410"/>
      <c r="EF58" s="410"/>
      <c r="EG58" s="410"/>
      <c r="EH58" s="410"/>
      <c r="EI58" s="410"/>
      <c r="EJ58" s="410"/>
      <c r="EK58" s="410"/>
      <c r="EL58" s="410"/>
      <c r="EM58" s="410"/>
      <c r="EN58" s="410"/>
      <c r="EO58" s="410"/>
      <c r="EP58" s="410"/>
      <c r="EQ58" s="410"/>
      <c r="ER58" s="410"/>
      <c r="ES58" s="410"/>
      <c r="ET58" s="410"/>
      <c r="EU58" s="410"/>
      <c r="EV58" s="410"/>
      <c r="EW58" s="410"/>
      <c r="EX58" s="410"/>
      <c r="EY58" s="410"/>
      <c r="EZ58" s="410"/>
      <c r="FA58" s="410"/>
      <c r="FB58" s="410"/>
      <c r="FC58" s="410"/>
      <c r="FD58" s="410"/>
      <c r="FE58" s="410"/>
      <c r="FF58" s="410"/>
      <c r="FG58" s="410"/>
      <c r="FH58" s="410"/>
      <c r="FI58" s="410"/>
      <c r="FJ58" s="410"/>
      <c r="FK58" s="410"/>
      <c r="FL58" s="410"/>
      <c r="FM58" s="410"/>
      <c r="FN58" s="410"/>
      <c r="FO58" s="410"/>
      <c r="FP58" s="410"/>
      <c r="FQ58" s="410"/>
      <c r="FR58" s="410"/>
      <c r="FS58" s="410"/>
      <c r="FT58" s="410"/>
      <c r="FU58" s="410"/>
      <c r="FV58" s="410"/>
      <c r="FW58" s="410"/>
      <c r="FX58" s="410"/>
      <c r="FY58" s="410"/>
      <c r="FZ58" s="410"/>
      <c r="GA58" s="410"/>
      <c r="GB58" s="410"/>
      <c r="GC58" s="410"/>
      <c r="GD58" s="410"/>
      <c r="GE58" s="410"/>
      <c r="GF58" s="410"/>
      <c r="GG58" s="410"/>
      <c r="GH58" s="410"/>
      <c r="GI58" s="410"/>
      <c r="GJ58" s="410"/>
      <c r="GK58" s="410"/>
      <c r="GL58" s="410"/>
      <c r="GM58" s="410"/>
      <c r="GN58" s="410"/>
      <c r="GO58" s="410"/>
      <c r="GP58" s="410"/>
      <c r="GQ58" s="410"/>
      <c r="GR58" s="410"/>
      <c r="GS58" s="410"/>
      <c r="GT58" s="410"/>
      <c r="GU58" s="410"/>
      <c r="GV58" s="410"/>
      <c r="GW58" s="410"/>
      <c r="GX58" s="410"/>
      <c r="GY58" s="410"/>
      <c r="GZ58" s="410"/>
      <c r="HA58" s="410"/>
      <c r="HB58" s="410"/>
      <c r="HC58" s="410"/>
      <c r="HD58" s="410"/>
      <c r="HE58" s="410"/>
      <c r="HF58" s="410"/>
      <c r="HG58" s="410"/>
      <c r="HH58" s="410"/>
      <c r="HI58" s="410"/>
      <c r="HJ58" s="410"/>
      <c r="HK58" s="410"/>
      <c r="HL58" s="410"/>
      <c r="HM58" s="410"/>
      <c r="HN58" s="410"/>
      <c r="HO58" s="410"/>
      <c r="HP58" s="410"/>
      <c r="HQ58" s="410"/>
      <c r="HR58" s="410"/>
      <c r="HS58" s="410"/>
      <c r="HT58" s="410"/>
      <c r="HU58" s="410"/>
      <c r="HV58" s="410"/>
      <c r="HW58" s="410"/>
      <c r="HX58" s="410"/>
      <c r="HY58" s="410"/>
      <c r="HZ58" s="410"/>
      <c r="IA58" s="410"/>
      <c r="IB58" s="410"/>
      <c r="IC58" s="410"/>
      <c r="ID58" s="410"/>
      <c r="IE58" s="410"/>
      <c r="IF58" s="410"/>
      <c r="IG58" s="410"/>
      <c r="IH58" s="410"/>
      <c r="II58" s="410"/>
      <c r="IJ58" s="410"/>
      <c r="IK58" s="410"/>
      <c r="IL58" s="410"/>
      <c r="IM58" s="410"/>
      <c r="IN58" s="410"/>
      <c r="IO58" s="410"/>
      <c r="IP58" s="410"/>
      <c r="IQ58" s="410"/>
      <c r="IR58" s="410"/>
      <c r="IS58" s="410"/>
      <c r="IT58" s="410"/>
      <c r="IU58" s="410"/>
      <c r="IV58" s="410"/>
      <c r="IW58" s="410"/>
      <c r="IX58" s="410"/>
      <c r="IY58" s="410"/>
      <c r="IZ58" s="410"/>
      <c r="JA58" s="410"/>
      <c r="JB58" s="410"/>
      <c r="JC58" s="410"/>
      <c r="JD58" s="410"/>
      <c r="JE58" s="410"/>
      <c r="JF58" s="410"/>
      <c r="JG58" s="410"/>
      <c r="JH58" s="410"/>
      <c r="JI58" s="410"/>
      <c r="JJ58" s="410"/>
      <c r="JK58" s="410"/>
      <c r="JL58" s="410"/>
      <c r="JM58" s="410"/>
      <c r="JN58" s="410"/>
      <c r="JO58" s="410"/>
      <c r="JP58" s="410"/>
      <c r="JQ58" s="410"/>
      <c r="JR58" s="410"/>
      <c r="JS58" s="410"/>
      <c r="JT58" s="410"/>
      <c r="JU58" s="410"/>
      <c r="JV58" s="410"/>
      <c r="JW58" s="410"/>
      <c r="JX58" s="410"/>
      <c r="JY58" s="410"/>
      <c r="JZ58" s="410"/>
      <c r="KA58" s="410"/>
      <c r="KB58" s="410"/>
      <c r="KC58" s="410"/>
      <c r="KD58" s="410"/>
      <c r="KE58" s="410"/>
      <c r="KF58" s="410"/>
      <c r="KG58" s="410"/>
      <c r="KH58" s="410"/>
      <c r="KI58" s="410"/>
      <c r="KJ58" s="410"/>
      <c r="KK58" s="410"/>
      <c r="KL58" s="410"/>
      <c r="KM58" s="410"/>
      <c r="KN58" s="410"/>
      <c r="KO58" s="410"/>
      <c r="KP58" s="410"/>
      <c r="KQ58" s="410"/>
      <c r="KR58" s="410"/>
      <c r="KS58" s="410"/>
      <c r="KT58" s="410"/>
      <c r="KU58" s="410"/>
      <c r="KV58" s="410"/>
      <c r="KW58" s="410"/>
      <c r="KX58" s="410"/>
      <c r="KY58" s="410"/>
      <c r="KZ58" s="410"/>
      <c r="LA58" s="410"/>
      <c r="LB58" s="410"/>
      <c r="LC58" s="410"/>
      <c r="LD58" s="410"/>
      <c r="LE58" s="410"/>
      <c r="LF58" s="410"/>
      <c r="LG58" s="410"/>
      <c r="LH58" s="410"/>
      <c r="LI58" s="410"/>
      <c r="LJ58" s="410"/>
      <c r="LK58" s="410"/>
      <c r="LL58" s="410"/>
      <c r="LM58" s="410"/>
      <c r="LN58" s="410"/>
      <c r="LO58" s="410"/>
      <c r="LP58" s="410"/>
      <c r="LQ58" s="410"/>
      <c r="LR58" s="410"/>
      <c r="LS58" s="410"/>
      <c r="LT58" s="410"/>
      <c r="LU58" s="410"/>
      <c r="LV58" s="410"/>
      <c r="LW58" s="410"/>
      <c r="LX58" s="410"/>
      <c r="LY58" s="410"/>
      <c r="LZ58" s="410"/>
      <c r="MA58" s="410"/>
      <c r="MB58" s="410"/>
      <c r="MC58" s="410"/>
      <c r="MD58" s="410"/>
      <c r="ME58" s="410"/>
      <c r="MF58" s="410"/>
      <c r="MG58" s="410"/>
      <c r="MH58" s="410"/>
      <c r="MI58" s="410"/>
      <c r="MJ58" s="410"/>
      <c r="MK58" s="410"/>
      <c r="ML58" s="410"/>
      <c r="MM58" s="410"/>
      <c r="MN58" s="410"/>
      <c r="MO58" s="410"/>
      <c r="MP58" s="410"/>
      <c r="MQ58" s="410"/>
      <c r="MR58" s="410"/>
      <c r="MS58" s="410"/>
      <c r="MT58" s="410"/>
      <c r="MU58" s="410"/>
      <c r="MV58" s="410"/>
      <c r="MW58" s="410"/>
      <c r="MX58" s="410"/>
      <c r="MY58" s="410"/>
      <c r="MZ58" s="410"/>
      <c r="NA58" s="410"/>
      <c r="NB58" s="410"/>
      <c r="NC58" s="410"/>
      <c r="ND58" s="410"/>
      <c r="NE58" s="410"/>
      <c r="NF58" s="410"/>
      <c r="NG58" s="410"/>
      <c r="NH58" s="410"/>
      <c r="NI58" s="410"/>
      <c r="NJ58" s="410"/>
      <c r="NK58" s="410"/>
      <c r="NL58" s="410"/>
      <c r="NM58" s="410"/>
      <c r="NN58" s="410"/>
      <c r="NO58" s="410"/>
      <c r="NP58" s="410"/>
      <c r="NQ58" s="410"/>
      <c r="NR58" s="410"/>
      <c r="NS58" s="410"/>
      <c r="NT58" s="410"/>
      <c r="NU58" s="410"/>
      <c r="NV58" s="410"/>
      <c r="NW58" s="410"/>
      <c r="NX58" s="410"/>
      <c r="NY58" s="410"/>
      <c r="NZ58" s="410"/>
      <c r="OA58" s="410"/>
      <c r="OB58" s="410"/>
      <c r="OC58" s="410"/>
      <c r="OD58" s="410"/>
      <c r="OE58" s="410"/>
      <c r="OF58" s="410"/>
      <c r="OG58" s="410"/>
      <c r="OH58" s="410"/>
      <c r="OI58" s="410"/>
      <c r="OJ58" s="410"/>
      <c r="OK58" s="410"/>
      <c r="OL58" s="410"/>
      <c r="OM58" s="410"/>
      <c r="ON58" s="410"/>
      <c r="OO58" s="410"/>
      <c r="OP58" s="410"/>
      <c r="OQ58" s="410"/>
      <c r="OR58" s="410"/>
      <c r="OS58" s="410"/>
      <c r="OT58" s="410"/>
      <c r="OU58" s="410"/>
      <c r="OV58" s="410"/>
      <c r="OW58" s="410"/>
      <c r="OX58" s="410"/>
      <c r="OY58" s="410"/>
      <c r="OZ58" s="410"/>
      <c r="PA58" s="410"/>
      <c r="PB58" s="410"/>
      <c r="PC58" s="410"/>
      <c r="PD58" s="410"/>
      <c r="PE58" s="410"/>
      <c r="PF58" s="410"/>
      <c r="PG58" s="410"/>
      <c r="PH58" s="410"/>
      <c r="PI58" s="410"/>
      <c r="PJ58" s="410"/>
      <c r="PK58" s="410"/>
      <c r="PL58" s="410"/>
      <c r="PM58" s="410"/>
      <c r="PN58" s="410"/>
      <c r="PO58" s="410"/>
      <c r="PP58" s="410"/>
      <c r="PQ58" s="410"/>
      <c r="PR58" s="410"/>
      <c r="PS58" s="410"/>
      <c r="PT58" s="410"/>
      <c r="PU58" s="410"/>
      <c r="PV58" s="410"/>
      <c r="PW58" s="410"/>
      <c r="PX58" s="410"/>
      <c r="PY58" s="410"/>
      <c r="PZ58" s="410"/>
      <c r="QA58" s="410"/>
      <c r="QB58" s="410"/>
      <c r="QC58" s="410"/>
      <c r="QD58" s="410"/>
      <c r="QE58" s="410"/>
      <c r="QF58" s="410"/>
      <c r="QG58" s="410"/>
      <c r="QH58" s="410"/>
      <c r="QI58" s="410"/>
      <c r="QJ58" s="410"/>
      <c r="QK58" s="410"/>
      <c r="QL58" s="410"/>
      <c r="QM58" s="410"/>
      <c r="QN58" s="410"/>
      <c r="QO58" s="410"/>
      <c r="QP58" s="410"/>
      <c r="QQ58" s="410"/>
      <c r="QR58" s="410"/>
      <c r="QS58" s="410"/>
      <c r="QT58" s="410"/>
      <c r="QU58" s="410"/>
      <c r="QV58" s="410"/>
      <c r="QW58" s="410"/>
      <c r="QX58" s="410"/>
      <c r="QY58" s="410"/>
      <c r="QZ58" s="410"/>
      <c r="RA58" s="410"/>
      <c r="RB58" s="410"/>
      <c r="RC58" s="410"/>
      <c r="RD58" s="410"/>
      <c r="RE58" s="410"/>
      <c r="RF58" s="410"/>
      <c r="RG58" s="410"/>
      <c r="RH58" s="410"/>
      <c r="RI58" s="410"/>
      <c r="RJ58" s="410"/>
      <c r="RK58" s="410"/>
      <c r="RL58" s="410"/>
      <c r="RM58" s="410"/>
      <c r="RN58" s="410"/>
      <c r="RO58" s="410"/>
      <c r="RP58" s="410"/>
      <c r="RQ58" s="410"/>
      <c r="RR58" s="410"/>
      <c r="RS58" s="410"/>
      <c r="RT58" s="410"/>
      <c r="RU58" s="410"/>
      <c r="RV58" s="410"/>
      <c r="RW58" s="410"/>
      <c r="RX58" s="410"/>
      <c r="RY58" s="410"/>
      <c r="RZ58" s="410"/>
      <c r="SA58" s="410"/>
      <c r="SB58" s="410"/>
      <c r="SC58" s="410"/>
      <c r="SD58" s="410"/>
      <c r="SE58" s="410"/>
      <c r="SF58" s="410"/>
      <c r="SG58" s="410"/>
      <c r="SH58" s="410"/>
      <c r="SI58" s="410"/>
      <c r="SJ58" s="410"/>
      <c r="SK58" s="410"/>
      <c r="SL58" s="410"/>
      <c r="SM58" s="410"/>
      <c r="SN58" s="410"/>
      <c r="SO58" s="410"/>
      <c r="SP58" s="410"/>
      <c r="SQ58" s="410"/>
      <c r="SR58" s="410"/>
      <c r="SS58" s="410"/>
      <c r="ST58" s="410"/>
      <c r="SU58" s="410"/>
      <c r="SV58" s="410"/>
      <c r="SW58" s="410"/>
      <c r="SX58" s="410"/>
      <c r="SY58" s="410"/>
      <c r="SZ58" s="410"/>
      <c r="TA58" s="410"/>
      <c r="TB58" s="410"/>
      <c r="TC58" s="410"/>
    </row>
    <row r="59" spans="1:523" s="411" customFormat="1">
      <c r="A59" s="565" t="s">
        <v>646</v>
      </c>
      <c r="B59" s="613" t="s">
        <v>514</v>
      </c>
      <c r="C59" s="556" t="s">
        <v>1108</v>
      </c>
      <c r="D59" s="551" t="s">
        <v>526</v>
      </c>
      <c r="E59" s="554" t="s">
        <v>1109</v>
      </c>
      <c r="F59" s="554" t="s">
        <v>907</v>
      </c>
      <c r="G59" s="550" t="s">
        <v>907</v>
      </c>
      <c r="H59" s="551" t="s">
        <v>1110</v>
      </c>
      <c r="I59" s="551" t="s">
        <v>1065</v>
      </c>
      <c r="J59" s="552" t="s">
        <v>1111</v>
      </c>
      <c r="K59" s="555">
        <v>2607901</v>
      </c>
      <c r="L59" s="614">
        <v>26.3</v>
      </c>
      <c r="M59" s="406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10"/>
      <c r="BK59" s="410"/>
      <c r="BL59" s="410"/>
      <c r="BM59" s="410"/>
      <c r="BN59" s="410"/>
      <c r="BO59" s="410"/>
      <c r="BP59" s="410"/>
      <c r="BQ59" s="410"/>
      <c r="BR59" s="410"/>
      <c r="BS59" s="410"/>
      <c r="BT59" s="410"/>
      <c r="BU59" s="410"/>
      <c r="BV59" s="410"/>
      <c r="BW59" s="410"/>
      <c r="BX59" s="410"/>
      <c r="BY59" s="410"/>
      <c r="BZ59" s="410"/>
      <c r="CA59" s="410"/>
      <c r="CB59" s="410"/>
      <c r="CC59" s="410"/>
      <c r="CD59" s="410"/>
      <c r="CE59" s="410"/>
      <c r="CF59" s="410"/>
      <c r="CG59" s="410"/>
      <c r="CH59" s="410"/>
      <c r="CI59" s="410"/>
      <c r="CJ59" s="410"/>
      <c r="CK59" s="410"/>
      <c r="CL59" s="410"/>
      <c r="CM59" s="410"/>
      <c r="CN59" s="410"/>
      <c r="CO59" s="410"/>
      <c r="CP59" s="410"/>
      <c r="CQ59" s="410"/>
      <c r="CR59" s="410"/>
      <c r="CS59" s="410"/>
      <c r="CT59" s="410"/>
      <c r="CU59" s="410"/>
      <c r="CV59" s="410"/>
      <c r="CW59" s="410"/>
      <c r="CX59" s="410"/>
      <c r="CY59" s="410"/>
      <c r="CZ59" s="410"/>
      <c r="DA59" s="410"/>
      <c r="DB59" s="410"/>
      <c r="DC59" s="410"/>
      <c r="DD59" s="410"/>
      <c r="DE59" s="410"/>
      <c r="DF59" s="410"/>
      <c r="DG59" s="410"/>
      <c r="DH59" s="410"/>
      <c r="DI59" s="410"/>
      <c r="DJ59" s="410"/>
      <c r="DK59" s="410"/>
      <c r="DL59" s="410"/>
      <c r="DM59" s="410"/>
      <c r="DN59" s="410"/>
      <c r="DO59" s="410"/>
      <c r="DP59" s="410"/>
      <c r="DQ59" s="410"/>
      <c r="DR59" s="410"/>
      <c r="DS59" s="410"/>
      <c r="DT59" s="410"/>
      <c r="DU59" s="410"/>
      <c r="DV59" s="410"/>
      <c r="DW59" s="410"/>
      <c r="DX59" s="410"/>
      <c r="DY59" s="410"/>
      <c r="DZ59" s="410"/>
      <c r="EA59" s="410"/>
      <c r="EB59" s="410"/>
      <c r="EC59" s="410"/>
      <c r="ED59" s="410"/>
      <c r="EE59" s="410"/>
      <c r="EF59" s="410"/>
      <c r="EG59" s="410"/>
      <c r="EH59" s="410"/>
      <c r="EI59" s="410"/>
      <c r="EJ59" s="410"/>
      <c r="EK59" s="410"/>
      <c r="EL59" s="410"/>
      <c r="EM59" s="410"/>
      <c r="EN59" s="410"/>
      <c r="EO59" s="410"/>
      <c r="EP59" s="410"/>
      <c r="EQ59" s="410"/>
      <c r="ER59" s="410"/>
      <c r="ES59" s="410"/>
      <c r="ET59" s="410"/>
      <c r="EU59" s="410"/>
      <c r="EV59" s="410"/>
      <c r="EW59" s="410"/>
      <c r="EX59" s="410"/>
      <c r="EY59" s="410"/>
      <c r="EZ59" s="410"/>
      <c r="FA59" s="410"/>
      <c r="FB59" s="410"/>
      <c r="FC59" s="410"/>
      <c r="FD59" s="410"/>
      <c r="FE59" s="410"/>
      <c r="FF59" s="410"/>
      <c r="FG59" s="410"/>
      <c r="FH59" s="410"/>
      <c r="FI59" s="410"/>
      <c r="FJ59" s="410"/>
      <c r="FK59" s="410"/>
      <c r="FL59" s="410"/>
      <c r="FM59" s="410"/>
      <c r="FN59" s="410"/>
      <c r="FO59" s="410"/>
      <c r="FP59" s="410"/>
      <c r="FQ59" s="410"/>
      <c r="FR59" s="410"/>
      <c r="FS59" s="410"/>
      <c r="FT59" s="410"/>
      <c r="FU59" s="410"/>
      <c r="FV59" s="410"/>
      <c r="FW59" s="410"/>
      <c r="FX59" s="410"/>
      <c r="FY59" s="410"/>
      <c r="FZ59" s="410"/>
      <c r="GA59" s="410"/>
      <c r="GB59" s="410"/>
      <c r="GC59" s="410"/>
      <c r="GD59" s="410"/>
      <c r="GE59" s="410"/>
      <c r="GF59" s="410"/>
      <c r="GG59" s="410"/>
      <c r="GH59" s="410"/>
      <c r="GI59" s="410"/>
      <c r="GJ59" s="410"/>
      <c r="GK59" s="410"/>
      <c r="GL59" s="410"/>
      <c r="GM59" s="410"/>
      <c r="GN59" s="410"/>
      <c r="GO59" s="410"/>
      <c r="GP59" s="410"/>
      <c r="GQ59" s="410"/>
      <c r="GR59" s="410"/>
      <c r="GS59" s="410"/>
      <c r="GT59" s="410"/>
      <c r="GU59" s="410"/>
      <c r="GV59" s="410"/>
      <c r="GW59" s="410"/>
      <c r="GX59" s="410"/>
      <c r="GY59" s="410"/>
      <c r="GZ59" s="410"/>
      <c r="HA59" s="410"/>
      <c r="HB59" s="410"/>
      <c r="HC59" s="410"/>
      <c r="HD59" s="410"/>
      <c r="HE59" s="410"/>
      <c r="HF59" s="410"/>
      <c r="HG59" s="410"/>
      <c r="HH59" s="410"/>
      <c r="HI59" s="410"/>
      <c r="HJ59" s="410"/>
      <c r="HK59" s="410"/>
      <c r="HL59" s="410"/>
      <c r="HM59" s="410"/>
      <c r="HN59" s="410"/>
      <c r="HO59" s="410"/>
      <c r="HP59" s="410"/>
      <c r="HQ59" s="410"/>
      <c r="HR59" s="410"/>
      <c r="HS59" s="410"/>
      <c r="HT59" s="410"/>
      <c r="HU59" s="410"/>
      <c r="HV59" s="410"/>
      <c r="HW59" s="410"/>
      <c r="HX59" s="410"/>
      <c r="HY59" s="410"/>
      <c r="HZ59" s="410"/>
      <c r="IA59" s="410"/>
      <c r="IB59" s="410"/>
      <c r="IC59" s="410"/>
      <c r="ID59" s="410"/>
      <c r="IE59" s="410"/>
      <c r="IF59" s="410"/>
      <c r="IG59" s="410"/>
      <c r="IH59" s="410"/>
      <c r="II59" s="410"/>
      <c r="IJ59" s="410"/>
      <c r="IK59" s="410"/>
      <c r="IL59" s="410"/>
      <c r="IM59" s="410"/>
      <c r="IN59" s="410"/>
      <c r="IO59" s="410"/>
      <c r="IP59" s="410"/>
      <c r="IQ59" s="410"/>
      <c r="IR59" s="410"/>
      <c r="IS59" s="410"/>
      <c r="IT59" s="410"/>
      <c r="IU59" s="410"/>
      <c r="IV59" s="410"/>
      <c r="IW59" s="410"/>
      <c r="IX59" s="410"/>
      <c r="IY59" s="410"/>
      <c r="IZ59" s="410"/>
      <c r="JA59" s="410"/>
      <c r="JB59" s="410"/>
      <c r="JC59" s="410"/>
      <c r="JD59" s="410"/>
      <c r="JE59" s="410"/>
      <c r="JF59" s="410"/>
      <c r="JG59" s="410"/>
      <c r="JH59" s="410"/>
      <c r="JI59" s="410"/>
      <c r="JJ59" s="410"/>
      <c r="JK59" s="410"/>
      <c r="JL59" s="410"/>
      <c r="JM59" s="410"/>
      <c r="JN59" s="410"/>
      <c r="JO59" s="410"/>
      <c r="JP59" s="410"/>
      <c r="JQ59" s="410"/>
      <c r="JR59" s="410"/>
      <c r="JS59" s="410"/>
      <c r="JT59" s="410"/>
      <c r="JU59" s="410"/>
      <c r="JV59" s="410"/>
      <c r="JW59" s="410"/>
      <c r="JX59" s="410"/>
      <c r="JY59" s="410"/>
      <c r="JZ59" s="410"/>
      <c r="KA59" s="410"/>
      <c r="KB59" s="410"/>
      <c r="KC59" s="410"/>
      <c r="KD59" s="410"/>
      <c r="KE59" s="410"/>
      <c r="KF59" s="410"/>
      <c r="KG59" s="410"/>
      <c r="KH59" s="410"/>
      <c r="KI59" s="410"/>
      <c r="KJ59" s="410"/>
      <c r="KK59" s="410"/>
      <c r="KL59" s="410"/>
      <c r="KM59" s="410"/>
      <c r="KN59" s="410"/>
      <c r="KO59" s="410"/>
      <c r="KP59" s="410"/>
      <c r="KQ59" s="410"/>
      <c r="KR59" s="410"/>
      <c r="KS59" s="410"/>
      <c r="KT59" s="410"/>
      <c r="KU59" s="410"/>
      <c r="KV59" s="410"/>
      <c r="KW59" s="410"/>
      <c r="KX59" s="410"/>
      <c r="KY59" s="410"/>
      <c r="KZ59" s="410"/>
      <c r="LA59" s="410"/>
      <c r="LB59" s="410"/>
      <c r="LC59" s="410"/>
      <c r="LD59" s="410"/>
      <c r="LE59" s="410"/>
      <c r="LF59" s="410"/>
      <c r="LG59" s="410"/>
      <c r="LH59" s="410"/>
      <c r="LI59" s="410"/>
      <c r="LJ59" s="410"/>
      <c r="LK59" s="410"/>
      <c r="LL59" s="410"/>
      <c r="LM59" s="410"/>
      <c r="LN59" s="410"/>
      <c r="LO59" s="410"/>
      <c r="LP59" s="410"/>
      <c r="LQ59" s="410"/>
      <c r="LR59" s="410"/>
      <c r="LS59" s="410"/>
      <c r="LT59" s="410"/>
      <c r="LU59" s="410"/>
      <c r="LV59" s="410"/>
      <c r="LW59" s="410"/>
      <c r="LX59" s="410"/>
      <c r="LY59" s="410"/>
      <c r="LZ59" s="410"/>
      <c r="MA59" s="410"/>
      <c r="MB59" s="410"/>
      <c r="MC59" s="410"/>
      <c r="MD59" s="410"/>
      <c r="ME59" s="410"/>
      <c r="MF59" s="410"/>
      <c r="MG59" s="410"/>
      <c r="MH59" s="410"/>
      <c r="MI59" s="410"/>
      <c r="MJ59" s="410"/>
      <c r="MK59" s="410"/>
      <c r="ML59" s="410"/>
      <c r="MM59" s="410"/>
      <c r="MN59" s="410"/>
      <c r="MO59" s="410"/>
      <c r="MP59" s="410"/>
      <c r="MQ59" s="410"/>
      <c r="MR59" s="410"/>
      <c r="MS59" s="410"/>
      <c r="MT59" s="410"/>
      <c r="MU59" s="410"/>
      <c r="MV59" s="410"/>
      <c r="MW59" s="410"/>
      <c r="MX59" s="410"/>
      <c r="MY59" s="410"/>
      <c r="MZ59" s="410"/>
      <c r="NA59" s="410"/>
      <c r="NB59" s="410"/>
      <c r="NC59" s="410"/>
      <c r="ND59" s="410"/>
      <c r="NE59" s="410"/>
      <c r="NF59" s="410"/>
      <c r="NG59" s="410"/>
      <c r="NH59" s="410"/>
      <c r="NI59" s="410"/>
      <c r="NJ59" s="410"/>
      <c r="NK59" s="410"/>
      <c r="NL59" s="410"/>
      <c r="NM59" s="410"/>
      <c r="NN59" s="410"/>
      <c r="NO59" s="410"/>
      <c r="NP59" s="410"/>
      <c r="NQ59" s="410"/>
      <c r="NR59" s="410"/>
      <c r="NS59" s="410"/>
      <c r="NT59" s="410"/>
      <c r="NU59" s="410"/>
      <c r="NV59" s="410"/>
      <c r="NW59" s="410"/>
      <c r="NX59" s="410"/>
      <c r="NY59" s="410"/>
      <c r="NZ59" s="410"/>
      <c r="OA59" s="410"/>
      <c r="OB59" s="410"/>
      <c r="OC59" s="410"/>
      <c r="OD59" s="410"/>
      <c r="OE59" s="410"/>
      <c r="OF59" s="410"/>
      <c r="OG59" s="410"/>
      <c r="OH59" s="410"/>
      <c r="OI59" s="410"/>
      <c r="OJ59" s="410"/>
      <c r="OK59" s="410"/>
      <c r="OL59" s="410"/>
      <c r="OM59" s="410"/>
      <c r="ON59" s="410"/>
      <c r="OO59" s="410"/>
      <c r="OP59" s="410"/>
      <c r="OQ59" s="410"/>
      <c r="OR59" s="410"/>
      <c r="OS59" s="410"/>
      <c r="OT59" s="410"/>
      <c r="OU59" s="410"/>
      <c r="OV59" s="410"/>
      <c r="OW59" s="410"/>
      <c r="OX59" s="410"/>
      <c r="OY59" s="410"/>
      <c r="OZ59" s="410"/>
      <c r="PA59" s="410"/>
      <c r="PB59" s="410"/>
      <c r="PC59" s="410"/>
      <c r="PD59" s="410"/>
      <c r="PE59" s="410"/>
      <c r="PF59" s="410"/>
      <c r="PG59" s="410"/>
      <c r="PH59" s="410"/>
      <c r="PI59" s="410"/>
      <c r="PJ59" s="410"/>
      <c r="PK59" s="410"/>
      <c r="PL59" s="410"/>
      <c r="PM59" s="410"/>
      <c r="PN59" s="410"/>
      <c r="PO59" s="410"/>
      <c r="PP59" s="410"/>
      <c r="PQ59" s="410"/>
      <c r="PR59" s="410"/>
      <c r="PS59" s="410"/>
      <c r="PT59" s="410"/>
      <c r="PU59" s="410"/>
      <c r="PV59" s="410"/>
      <c r="PW59" s="410"/>
      <c r="PX59" s="410"/>
      <c r="PY59" s="410"/>
      <c r="PZ59" s="410"/>
      <c r="QA59" s="410"/>
      <c r="QB59" s="410"/>
      <c r="QC59" s="410"/>
      <c r="QD59" s="410"/>
      <c r="QE59" s="410"/>
      <c r="QF59" s="410"/>
      <c r="QG59" s="410"/>
      <c r="QH59" s="410"/>
      <c r="QI59" s="410"/>
      <c r="QJ59" s="410"/>
      <c r="QK59" s="410"/>
      <c r="QL59" s="410"/>
      <c r="QM59" s="410"/>
      <c r="QN59" s="410"/>
      <c r="QO59" s="410"/>
      <c r="QP59" s="410"/>
      <c r="QQ59" s="410"/>
      <c r="QR59" s="410"/>
      <c r="QS59" s="410"/>
      <c r="QT59" s="410"/>
      <c r="QU59" s="410"/>
      <c r="QV59" s="410"/>
      <c r="QW59" s="410"/>
      <c r="QX59" s="410"/>
      <c r="QY59" s="410"/>
      <c r="QZ59" s="410"/>
      <c r="RA59" s="410"/>
      <c r="RB59" s="410"/>
      <c r="RC59" s="410"/>
      <c r="RD59" s="410"/>
      <c r="RE59" s="410"/>
      <c r="RF59" s="410"/>
      <c r="RG59" s="410"/>
      <c r="RH59" s="410"/>
      <c r="RI59" s="410"/>
      <c r="RJ59" s="410"/>
      <c r="RK59" s="410"/>
      <c r="RL59" s="410"/>
      <c r="RM59" s="410"/>
      <c r="RN59" s="410"/>
      <c r="RO59" s="410"/>
      <c r="RP59" s="410"/>
      <c r="RQ59" s="410"/>
      <c r="RR59" s="410"/>
      <c r="RS59" s="410"/>
      <c r="RT59" s="410"/>
      <c r="RU59" s="410"/>
      <c r="RV59" s="410"/>
      <c r="RW59" s="410"/>
      <c r="RX59" s="410"/>
      <c r="RY59" s="410"/>
      <c r="RZ59" s="410"/>
      <c r="SA59" s="410"/>
      <c r="SB59" s="410"/>
      <c r="SC59" s="410"/>
      <c r="SD59" s="410"/>
      <c r="SE59" s="410"/>
      <c r="SF59" s="410"/>
      <c r="SG59" s="410"/>
      <c r="SH59" s="410"/>
      <c r="SI59" s="410"/>
      <c r="SJ59" s="410"/>
      <c r="SK59" s="410"/>
      <c r="SL59" s="410"/>
      <c r="SM59" s="410"/>
      <c r="SN59" s="410"/>
      <c r="SO59" s="410"/>
      <c r="SP59" s="410"/>
      <c r="SQ59" s="410"/>
      <c r="SR59" s="410"/>
      <c r="SS59" s="410"/>
      <c r="ST59" s="410"/>
      <c r="SU59" s="410"/>
      <c r="SV59" s="410"/>
      <c r="SW59" s="410"/>
      <c r="SX59" s="410"/>
      <c r="SY59" s="410"/>
      <c r="SZ59" s="410"/>
      <c r="TA59" s="410"/>
      <c r="TB59" s="410"/>
      <c r="TC59" s="410"/>
    </row>
    <row r="60" spans="1:523" s="411" customFormat="1">
      <c r="A60" s="565" t="s">
        <v>646</v>
      </c>
      <c r="B60" s="613" t="s">
        <v>514</v>
      </c>
      <c r="C60" s="560" t="s">
        <v>904</v>
      </c>
      <c r="D60" s="551" t="s">
        <v>606</v>
      </c>
      <c r="E60" s="554" t="s">
        <v>1112</v>
      </c>
      <c r="F60" s="550" t="s">
        <v>907</v>
      </c>
      <c r="G60" s="550" t="s">
        <v>907</v>
      </c>
      <c r="H60" s="551" t="s">
        <v>1113</v>
      </c>
      <c r="I60" s="551" t="s">
        <v>1058</v>
      </c>
      <c r="J60" s="552" t="s">
        <v>910</v>
      </c>
      <c r="K60" s="555">
        <v>2610606</v>
      </c>
      <c r="L60" s="614">
        <v>1877.65</v>
      </c>
      <c r="M60" s="406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10"/>
      <c r="BK60" s="410"/>
      <c r="BL60" s="410"/>
      <c r="BM60" s="410"/>
      <c r="BN60" s="410"/>
      <c r="BO60" s="410"/>
      <c r="BP60" s="410"/>
      <c r="BQ60" s="410"/>
      <c r="BR60" s="410"/>
      <c r="BS60" s="410"/>
      <c r="BT60" s="410"/>
      <c r="BU60" s="410"/>
      <c r="BV60" s="410"/>
      <c r="BW60" s="410"/>
      <c r="BX60" s="410"/>
      <c r="BY60" s="410"/>
      <c r="BZ60" s="410"/>
      <c r="CA60" s="410"/>
      <c r="CB60" s="410"/>
      <c r="CC60" s="410"/>
      <c r="CD60" s="410"/>
      <c r="CE60" s="410"/>
      <c r="CF60" s="410"/>
      <c r="CG60" s="410"/>
      <c r="CH60" s="410"/>
      <c r="CI60" s="410"/>
      <c r="CJ60" s="410"/>
      <c r="CK60" s="410"/>
      <c r="CL60" s="410"/>
      <c r="CM60" s="410"/>
      <c r="CN60" s="410"/>
      <c r="CO60" s="410"/>
      <c r="CP60" s="410"/>
      <c r="CQ60" s="410"/>
      <c r="CR60" s="410"/>
      <c r="CS60" s="410"/>
      <c r="CT60" s="410"/>
      <c r="CU60" s="410"/>
      <c r="CV60" s="410"/>
      <c r="CW60" s="410"/>
      <c r="CX60" s="410"/>
      <c r="CY60" s="410"/>
      <c r="CZ60" s="410"/>
      <c r="DA60" s="410"/>
      <c r="DB60" s="410"/>
      <c r="DC60" s="410"/>
      <c r="DD60" s="410"/>
      <c r="DE60" s="410"/>
      <c r="DF60" s="410"/>
      <c r="DG60" s="410"/>
      <c r="DH60" s="410"/>
      <c r="DI60" s="410"/>
      <c r="DJ60" s="410"/>
      <c r="DK60" s="410"/>
      <c r="DL60" s="410"/>
      <c r="DM60" s="410"/>
      <c r="DN60" s="410"/>
      <c r="DO60" s="410"/>
      <c r="DP60" s="410"/>
      <c r="DQ60" s="410"/>
      <c r="DR60" s="410"/>
      <c r="DS60" s="410"/>
      <c r="DT60" s="410"/>
      <c r="DU60" s="410"/>
      <c r="DV60" s="410"/>
      <c r="DW60" s="410"/>
      <c r="DX60" s="410"/>
      <c r="DY60" s="410"/>
      <c r="DZ60" s="410"/>
      <c r="EA60" s="410"/>
      <c r="EB60" s="410"/>
      <c r="EC60" s="410"/>
      <c r="ED60" s="410"/>
      <c r="EE60" s="410"/>
      <c r="EF60" s="410"/>
      <c r="EG60" s="410"/>
      <c r="EH60" s="410"/>
      <c r="EI60" s="410"/>
      <c r="EJ60" s="410"/>
      <c r="EK60" s="410"/>
      <c r="EL60" s="410"/>
      <c r="EM60" s="410"/>
      <c r="EN60" s="410"/>
      <c r="EO60" s="410"/>
      <c r="EP60" s="410"/>
      <c r="EQ60" s="410"/>
      <c r="ER60" s="410"/>
      <c r="ES60" s="410"/>
      <c r="ET60" s="410"/>
      <c r="EU60" s="410"/>
      <c r="EV60" s="410"/>
      <c r="EW60" s="410"/>
      <c r="EX60" s="410"/>
      <c r="EY60" s="410"/>
      <c r="EZ60" s="410"/>
      <c r="FA60" s="410"/>
      <c r="FB60" s="410"/>
      <c r="FC60" s="410"/>
      <c r="FD60" s="410"/>
      <c r="FE60" s="410"/>
      <c r="FF60" s="410"/>
      <c r="FG60" s="410"/>
      <c r="FH60" s="410"/>
      <c r="FI60" s="410"/>
      <c r="FJ60" s="410"/>
      <c r="FK60" s="410"/>
      <c r="FL60" s="410"/>
      <c r="FM60" s="410"/>
      <c r="FN60" s="410"/>
      <c r="FO60" s="410"/>
      <c r="FP60" s="410"/>
      <c r="FQ60" s="410"/>
      <c r="FR60" s="410"/>
      <c r="FS60" s="410"/>
      <c r="FT60" s="410"/>
      <c r="FU60" s="410"/>
      <c r="FV60" s="410"/>
      <c r="FW60" s="410"/>
      <c r="FX60" s="410"/>
      <c r="FY60" s="410"/>
      <c r="FZ60" s="410"/>
      <c r="GA60" s="410"/>
      <c r="GB60" s="410"/>
      <c r="GC60" s="410"/>
      <c r="GD60" s="410"/>
      <c r="GE60" s="410"/>
      <c r="GF60" s="410"/>
      <c r="GG60" s="410"/>
      <c r="GH60" s="410"/>
      <c r="GI60" s="410"/>
      <c r="GJ60" s="410"/>
      <c r="GK60" s="410"/>
      <c r="GL60" s="410"/>
      <c r="GM60" s="410"/>
      <c r="GN60" s="410"/>
      <c r="GO60" s="410"/>
      <c r="GP60" s="410"/>
      <c r="GQ60" s="410"/>
      <c r="GR60" s="410"/>
      <c r="GS60" s="410"/>
      <c r="GT60" s="410"/>
      <c r="GU60" s="410"/>
      <c r="GV60" s="410"/>
      <c r="GW60" s="410"/>
      <c r="GX60" s="410"/>
      <c r="GY60" s="410"/>
      <c r="GZ60" s="410"/>
      <c r="HA60" s="410"/>
      <c r="HB60" s="410"/>
      <c r="HC60" s="410"/>
      <c r="HD60" s="410"/>
      <c r="HE60" s="410"/>
      <c r="HF60" s="410"/>
      <c r="HG60" s="410"/>
      <c r="HH60" s="410"/>
      <c r="HI60" s="410"/>
      <c r="HJ60" s="410"/>
      <c r="HK60" s="410"/>
      <c r="HL60" s="410"/>
      <c r="HM60" s="410"/>
      <c r="HN60" s="410"/>
      <c r="HO60" s="410"/>
      <c r="HP60" s="410"/>
      <c r="HQ60" s="410"/>
      <c r="HR60" s="410"/>
      <c r="HS60" s="410"/>
      <c r="HT60" s="410"/>
      <c r="HU60" s="410"/>
      <c r="HV60" s="410"/>
      <c r="HW60" s="410"/>
      <c r="HX60" s="410"/>
      <c r="HY60" s="410"/>
      <c r="HZ60" s="410"/>
      <c r="IA60" s="410"/>
      <c r="IB60" s="410"/>
      <c r="IC60" s="410"/>
      <c r="ID60" s="410"/>
      <c r="IE60" s="410"/>
      <c r="IF60" s="410"/>
      <c r="IG60" s="410"/>
      <c r="IH60" s="410"/>
      <c r="II60" s="410"/>
      <c r="IJ60" s="410"/>
      <c r="IK60" s="410"/>
      <c r="IL60" s="410"/>
      <c r="IM60" s="410"/>
      <c r="IN60" s="410"/>
      <c r="IO60" s="410"/>
      <c r="IP60" s="410"/>
      <c r="IQ60" s="410"/>
      <c r="IR60" s="410"/>
      <c r="IS60" s="410"/>
      <c r="IT60" s="410"/>
      <c r="IU60" s="410"/>
      <c r="IV60" s="410"/>
      <c r="IW60" s="410"/>
      <c r="IX60" s="410"/>
      <c r="IY60" s="410"/>
      <c r="IZ60" s="410"/>
      <c r="JA60" s="410"/>
      <c r="JB60" s="410"/>
      <c r="JC60" s="410"/>
      <c r="JD60" s="410"/>
      <c r="JE60" s="410"/>
      <c r="JF60" s="410"/>
      <c r="JG60" s="410"/>
      <c r="JH60" s="410"/>
      <c r="JI60" s="410"/>
      <c r="JJ60" s="410"/>
      <c r="JK60" s="410"/>
      <c r="JL60" s="410"/>
      <c r="JM60" s="410"/>
      <c r="JN60" s="410"/>
      <c r="JO60" s="410"/>
      <c r="JP60" s="410"/>
      <c r="JQ60" s="410"/>
      <c r="JR60" s="410"/>
      <c r="JS60" s="410"/>
      <c r="JT60" s="410"/>
      <c r="JU60" s="410"/>
      <c r="JV60" s="410"/>
      <c r="JW60" s="410"/>
      <c r="JX60" s="410"/>
      <c r="JY60" s="410"/>
      <c r="JZ60" s="410"/>
      <c r="KA60" s="410"/>
      <c r="KB60" s="410"/>
      <c r="KC60" s="410"/>
      <c r="KD60" s="410"/>
      <c r="KE60" s="410"/>
      <c r="KF60" s="410"/>
      <c r="KG60" s="410"/>
      <c r="KH60" s="410"/>
      <c r="KI60" s="410"/>
      <c r="KJ60" s="410"/>
      <c r="KK60" s="410"/>
      <c r="KL60" s="410"/>
      <c r="KM60" s="410"/>
      <c r="KN60" s="410"/>
      <c r="KO60" s="410"/>
      <c r="KP60" s="410"/>
      <c r="KQ60" s="410"/>
      <c r="KR60" s="410"/>
      <c r="KS60" s="410"/>
      <c r="KT60" s="410"/>
      <c r="KU60" s="410"/>
      <c r="KV60" s="410"/>
      <c r="KW60" s="410"/>
      <c r="KX60" s="410"/>
      <c r="KY60" s="410"/>
      <c r="KZ60" s="410"/>
      <c r="LA60" s="410"/>
      <c r="LB60" s="410"/>
      <c r="LC60" s="410"/>
      <c r="LD60" s="410"/>
      <c r="LE60" s="410"/>
      <c r="LF60" s="410"/>
      <c r="LG60" s="410"/>
      <c r="LH60" s="410"/>
      <c r="LI60" s="410"/>
      <c r="LJ60" s="410"/>
      <c r="LK60" s="410"/>
      <c r="LL60" s="410"/>
      <c r="LM60" s="410"/>
      <c r="LN60" s="410"/>
      <c r="LO60" s="410"/>
      <c r="LP60" s="410"/>
      <c r="LQ60" s="410"/>
      <c r="LR60" s="410"/>
      <c r="LS60" s="410"/>
      <c r="LT60" s="410"/>
      <c r="LU60" s="410"/>
      <c r="LV60" s="410"/>
      <c r="LW60" s="410"/>
      <c r="LX60" s="410"/>
      <c r="LY60" s="410"/>
      <c r="LZ60" s="410"/>
      <c r="MA60" s="410"/>
      <c r="MB60" s="410"/>
      <c r="MC60" s="410"/>
      <c r="MD60" s="410"/>
      <c r="ME60" s="410"/>
      <c r="MF60" s="410"/>
      <c r="MG60" s="410"/>
      <c r="MH60" s="410"/>
      <c r="MI60" s="410"/>
      <c r="MJ60" s="410"/>
      <c r="MK60" s="410"/>
      <c r="ML60" s="410"/>
      <c r="MM60" s="410"/>
      <c r="MN60" s="410"/>
      <c r="MO60" s="410"/>
      <c r="MP60" s="410"/>
      <c r="MQ60" s="410"/>
      <c r="MR60" s="410"/>
      <c r="MS60" s="410"/>
      <c r="MT60" s="410"/>
      <c r="MU60" s="410"/>
      <c r="MV60" s="410"/>
      <c r="MW60" s="410"/>
      <c r="MX60" s="410"/>
      <c r="MY60" s="410"/>
      <c r="MZ60" s="410"/>
      <c r="NA60" s="410"/>
      <c r="NB60" s="410"/>
      <c r="NC60" s="410"/>
      <c r="ND60" s="410"/>
      <c r="NE60" s="410"/>
      <c r="NF60" s="410"/>
      <c r="NG60" s="410"/>
      <c r="NH60" s="410"/>
      <c r="NI60" s="410"/>
      <c r="NJ60" s="410"/>
      <c r="NK60" s="410"/>
      <c r="NL60" s="410"/>
      <c r="NM60" s="410"/>
      <c r="NN60" s="410"/>
      <c r="NO60" s="410"/>
      <c r="NP60" s="410"/>
      <c r="NQ60" s="410"/>
      <c r="NR60" s="410"/>
      <c r="NS60" s="410"/>
      <c r="NT60" s="410"/>
      <c r="NU60" s="410"/>
      <c r="NV60" s="410"/>
      <c r="NW60" s="410"/>
      <c r="NX60" s="410"/>
      <c r="NY60" s="410"/>
      <c r="NZ60" s="410"/>
      <c r="OA60" s="410"/>
      <c r="OB60" s="410"/>
      <c r="OC60" s="410"/>
      <c r="OD60" s="410"/>
      <c r="OE60" s="410"/>
      <c r="OF60" s="410"/>
      <c r="OG60" s="410"/>
      <c r="OH60" s="410"/>
      <c r="OI60" s="410"/>
      <c r="OJ60" s="410"/>
      <c r="OK60" s="410"/>
      <c r="OL60" s="410"/>
      <c r="OM60" s="410"/>
      <c r="ON60" s="410"/>
      <c r="OO60" s="410"/>
      <c r="OP60" s="410"/>
      <c r="OQ60" s="410"/>
      <c r="OR60" s="410"/>
      <c r="OS60" s="410"/>
      <c r="OT60" s="410"/>
      <c r="OU60" s="410"/>
      <c r="OV60" s="410"/>
      <c r="OW60" s="410"/>
      <c r="OX60" s="410"/>
      <c r="OY60" s="410"/>
      <c r="OZ60" s="410"/>
      <c r="PA60" s="410"/>
      <c r="PB60" s="410"/>
      <c r="PC60" s="410"/>
      <c r="PD60" s="410"/>
      <c r="PE60" s="410"/>
      <c r="PF60" s="410"/>
      <c r="PG60" s="410"/>
      <c r="PH60" s="410"/>
      <c r="PI60" s="410"/>
      <c r="PJ60" s="410"/>
      <c r="PK60" s="410"/>
      <c r="PL60" s="410"/>
      <c r="PM60" s="410"/>
      <c r="PN60" s="410"/>
      <c r="PO60" s="410"/>
      <c r="PP60" s="410"/>
      <c r="PQ60" s="410"/>
      <c r="PR60" s="410"/>
      <c r="PS60" s="410"/>
      <c r="PT60" s="410"/>
      <c r="PU60" s="410"/>
      <c r="PV60" s="410"/>
      <c r="PW60" s="410"/>
      <c r="PX60" s="410"/>
      <c r="PY60" s="410"/>
      <c r="PZ60" s="410"/>
      <c r="QA60" s="410"/>
      <c r="QB60" s="410"/>
      <c r="QC60" s="410"/>
      <c r="QD60" s="410"/>
      <c r="QE60" s="410"/>
      <c r="QF60" s="410"/>
      <c r="QG60" s="410"/>
      <c r="QH60" s="410"/>
      <c r="QI60" s="410"/>
      <c r="QJ60" s="410"/>
      <c r="QK60" s="410"/>
      <c r="QL60" s="410"/>
      <c r="QM60" s="410"/>
      <c r="QN60" s="410"/>
      <c r="QO60" s="410"/>
      <c r="QP60" s="410"/>
      <c r="QQ60" s="410"/>
      <c r="QR60" s="410"/>
      <c r="QS60" s="410"/>
      <c r="QT60" s="410"/>
      <c r="QU60" s="410"/>
      <c r="QV60" s="410"/>
      <c r="QW60" s="410"/>
      <c r="QX60" s="410"/>
      <c r="QY60" s="410"/>
      <c r="QZ60" s="410"/>
      <c r="RA60" s="410"/>
      <c r="RB60" s="410"/>
      <c r="RC60" s="410"/>
      <c r="RD60" s="410"/>
      <c r="RE60" s="410"/>
      <c r="RF60" s="410"/>
      <c r="RG60" s="410"/>
      <c r="RH60" s="410"/>
      <c r="RI60" s="410"/>
      <c r="RJ60" s="410"/>
      <c r="RK60" s="410"/>
      <c r="RL60" s="410"/>
      <c r="RM60" s="410"/>
      <c r="RN60" s="410"/>
      <c r="RO60" s="410"/>
      <c r="RP60" s="410"/>
      <c r="RQ60" s="410"/>
      <c r="RR60" s="410"/>
      <c r="RS60" s="410"/>
      <c r="RT60" s="410"/>
      <c r="RU60" s="410"/>
      <c r="RV60" s="410"/>
      <c r="RW60" s="410"/>
      <c r="RX60" s="410"/>
      <c r="RY60" s="410"/>
      <c r="RZ60" s="410"/>
      <c r="SA60" s="410"/>
      <c r="SB60" s="410"/>
      <c r="SC60" s="410"/>
      <c r="SD60" s="410"/>
      <c r="SE60" s="410"/>
      <c r="SF60" s="410"/>
      <c r="SG60" s="410"/>
      <c r="SH60" s="410"/>
      <c r="SI60" s="410"/>
      <c r="SJ60" s="410"/>
      <c r="SK60" s="410"/>
      <c r="SL60" s="410"/>
      <c r="SM60" s="410"/>
      <c r="SN60" s="410"/>
      <c r="SO60" s="410"/>
      <c r="SP60" s="410"/>
      <c r="SQ60" s="410"/>
      <c r="SR60" s="410"/>
      <c r="SS60" s="410"/>
      <c r="ST60" s="410"/>
      <c r="SU60" s="410"/>
      <c r="SV60" s="410"/>
      <c r="SW60" s="410"/>
      <c r="SX60" s="410"/>
      <c r="SY60" s="410"/>
      <c r="SZ60" s="410"/>
      <c r="TA60" s="410"/>
      <c r="TB60" s="410"/>
      <c r="TC60" s="410"/>
    </row>
    <row r="61" spans="1:523" s="411" customFormat="1">
      <c r="A61" s="565" t="s">
        <v>646</v>
      </c>
      <c r="B61" s="613" t="s">
        <v>514</v>
      </c>
      <c r="C61" s="548" t="s">
        <v>994</v>
      </c>
      <c r="D61" s="548" t="s">
        <v>995</v>
      </c>
      <c r="E61" s="549" t="s">
        <v>1114</v>
      </c>
      <c r="F61" s="620" t="s">
        <v>907</v>
      </c>
      <c r="G61" s="550" t="s">
        <v>907</v>
      </c>
      <c r="H61" s="621">
        <v>6322</v>
      </c>
      <c r="I61" s="551" t="s">
        <v>926</v>
      </c>
      <c r="J61" s="552" t="s">
        <v>998</v>
      </c>
      <c r="K61" s="559">
        <v>2609600</v>
      </c>
      <c r="L61" s="614">
        <v>563.33000000000004</v>
      </c>
      <c r="M61" s="406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10"/>
      <c r="BB61" s="410"/>
      <c r="BC61" s="410"/>
      <c r="BD61" s="410"/>
      <c r="BE61" s="410"/>
      <c r="BF61" s="410"/>
      <c r="BG61" s="410"/>
      <c r="BH61" s="410"/>
      <c r="BI61" s="410"/>
      <c r="BJ61" s="410"/>
      <c r="BK61" s="410"/>
      <c r="BL61" s="410"/>
      <c r="BM61" s="410"/>
      <c r="BN61" s="410"/>
      <c r="BO61" s="410"/>
      <c r="BP61" s="410"/>
      <c r="BQ61" s="410"/>
      <c r="BR61" s="410"/>
      <c r="BS61" s="410"/>
      <c r="BT61" s="410"/>
      <c r="BU61" s="410"/>
      <c r="BV61" s="410"/>
      <c r="BW61" s="410"/>
      <c r="BX61" s="410"/>
      <c r="BY61" s="410"/>
      <c r="BZ61" s="410"/>
      <c r="CA61" s="410"/>
      <c r="CB61" s="410"/>
      <c r="CC61" s="410"/>
      <c r="CD61" s="410"/>
      <c r="CE61" s="410"/>
      <c r="CF61" s="410"/>
      <c r="CG61" s="410"/>
      <c r="CH61" s="410"/>
      <c r="CI61" s="410"/>
      <c r="CJ61" s="410"/>
      <c r="CK61" s="410"/>
      <c r="CL61" s="410"/>
      <c r="CM61" s="410"/>
      <c r="CN61" s="410"/>
      <c r="CO61" s="410"/>
      <c r="CP61" s="410"/>
      <c r="CQ61" s="410"/>
      <c r="CR61" s="410"/>
      <c r="CS61" s="410"/>
      <c r="CT61" s="410"/>
      <c r="CU61" s="410"/>
      <c r="CV61" s="410"/>
      <c r="CW61" s="410"/>
      <c r="CX61" s="410"/>
      <c r="CY61" s="410"/>
      <c r="CZ61" s="410"/>
      <c r="DA61" s="410"/>
      <c r="DB61" s="410"/>
      <c r="DC61" s="410"/>
      <c r="DD61" s="410"/>
      <c r="DE61" s="410"/>
      <c r="DF61" s="410"/>
      <c r="DG61" s="410"/>
      <c r="DH61" s="410"/>
      <c r="DI61" s="410"/>
      <c r="DJ61" s="410"/>
      <c r="DK61" s="410"/>
      <c r="DL61" s="410"/>
      <c r="DM61" s="410"/>
      <c r="DN61" s="410"/>
      <c r="DO61" s="410"/>
      <c r="DP61" s="410"/>
      <c r="DQ61" s="410"/>
      <c r="DR61" s="410"/>
      <c r="DS61" s="410"/>
      <c r="DT61" s="410"/>
      <c r="DU61" s="410"/>
      <c r="DV61" s="410"/>
      <c r="DW61" s="410"/>
      <c r="DX61" s="410"/>
      <c r="DY61" s="410"/>
      <c r="DZ61" s="410"/>
      <c r="EA61" s="410"/>
      <c r="EB61" s="410"/>
      <c r="EC61" s="410"/>
      <c r="ED61" s="410"/>
      <c r="EE61" s="410"/>
      <c r="EF61" s="410"/>
      <c r="EG61" s="410"/>
      <c r="EH61" s="410"/>
      <c r="EI61" s="410"/>
      <c r="EJ61" s="410"/>
      <c r="EK61" s="410"/>
      <c r="EL61" s="410"/>
      <c r="EM61" s="410"/>
      <c r="EN61" s="410"/>
      <c r="EO61" s="410"/>
      <c r="EP61" s="410"/>
      <c r="EQ61" s="410"/>
      <c r="ER61" s="410"/>
      <c r="ES61" s="410"/>
      <c r="ET61" s="410"/>
      <c r="EU61" s="410"/>
      <c r="EV61" s="410"/>
      <c r="EW61" s="410"/>
      <c r="EX61" s="410"/>
      <c r="EY61" s="410"/>
      <c r="EZ61" s="410"/>
      <c r="FA61" s="410"/>
      <c r="FB61" s="410"/>
      <c r="FC61" s="410"/>
      <c r="FD61" s="410"/>
      <c r="FE61" s="410"/>
      <c r="FF61" s="410"/>
      <c r="FG61" s="410"/>
      <c r="FH61" s="410"/>
      <c r="FI61" s="410"/>
      <c r="FJ61" s="410"/>
      <c r="FK61" s="410"/>
      <c r="FL61" s="410"/>
      <c r="FM61" s="410"/>
      <c r="FN61" s="410"/>
      <c r="FO61" s="410"/>
      <c r="FP61" s="410"/>
      <c r="FQ61" s="410"/>
      <c r="FR61" s="410"/>
      <c r="FS61" s="410"/>
      <c r="FT61" s="410"/>
      <c r="FU61" s="410"/>
      <c r="FV61" s="410"/>
      <c r="FW61" s="410"/>
      <c r="FX61" s="410"/>
      <c r="FY61" s="410"/>
      <c r="FZ61" s="410"/>
      <c r="GA61" s="410"/>
      <c r="GB61" s="410"/>
      <c r="GC61" s="410"/>
      <c r="GD61" s="410"/>
      <c r="GE61" s="410"/>
      <c r="GF61" s="410"/>
      <c r="GG61" s="410"/>
      <c r="GH61" s="410"/>
      <c r="GI61" s="410"/>
      <c r="GJ61" s="410"/>
      <c r="GK61" s="410"/>
      <c r="GL61" s="410"/>
      <c r="GM61" s="410"/>
      <c r="GN61" s="410"/>
      <c r="GO61" s="410"/>
      <c r="GP61" s="410"/>
      <c r="GQ61" s="410"/>
      <c r="GR61" s="410"/>
      <c r="GS61" s="410"/>
      <c r="GT61" s="410"/>
      <c r="GU61" s="410"/>
      <c r="GV61" s="410"/>
      <c r="GW61" s="410"/>
      <c r="GX61" s="410"/>
      <c r="GY61" s="410"/>
      <c r="GZ61" s="410"/>
      <c r="HA61" s="410"/>
      <c r="HB61" s="410"/>
      <c r="HC61" s="410"/>
      <c r="HD61" s="410"/>
      <c r="HE61" s="410"/>
      <c r="HF61" s="410"/>
      <c r="HG61" s="410"/>
      <c r="HH61" s="410"/>
      <c r="HI61" s="410"/>
      <c r="HJ61" s="410"/>
      <c r="HK61" s="410"/>
      <c r="HL61" s="410"/>
      <c r="HM61" s="410"/>
      <c r="HN61" s="410"/>
      <c r="HO61" s="410"/>
      <c r="HP61" s="410"/>
      <c r="HQ61" s="410"/>
      <c r="HR61" s="410"/>
      <c r="HS61" s="410"/>
      <c r="HT61" s="410"/>
      <c r="HU61" s="410"/>
      <c r="HV61" s="410"/>
      <c r="HW61" s="410"/>
      <c r="HX61" s="410"/>
      <c r="HY61" s="410"/>
      <c r="HZ61" s="410"/>
      <c r="IA61" s="410"/>
      <c r="IB61" s="410"/>
      <c r="IC61" s="410"/>
      <c r="ID61" s="410"/>
      <c r="IE61" s="410"/>
      <c r="IF61" s="410"/>
      <c r="IG61" s="410"/>
      <c r="IH61" s="410"/>
      <c r="II61" s="410"/>
      <c r="IJ61" s="410"/>
      <c r="IK61" s="410"/>
      <c r="IL61" s="410"/>
      <c r="IM61" s="410"/>
      <c r="IN61" s="410"/>
      <c r="IO61" s="410"/>
      <c r="IP61" s="410"/>
      <c r="IQ61" s="410"/>
      <c r="IR61" s="410"/>
      <c r="IS61" s="410"/>
      <c r="IT61" s="410"/>
      <c r="IU61" s="410"/>
      <c r="IV61" s="410"/>
      <c r="IW61" s="410"/>
      <c r="IX61" s="410"/>
      <c r="IY61" s="410"/>
      <c r="IZ61" s="410"/>
      <c r="JA61" s="410"/>
      <c r="JB61" s="410"/>
      <c r="JC61" s="410"/>
      <c r="JD61" s="410"/>
      <c r="JE61" s="410"/>
      <c r="JF61" s="410"/>
      <c r="JG61" s="410"/>
      <c r="JH61" s="410"/>
      <c r="JI61" s="410"/>
      <c r="JJ61" s="410"/>
      <c r="JK61" s="410"/>
      <c r="JL61" s="410"/>
      <c r="JM61" s="410"/>
      <c r="JN61" s="410"/>
      <c r="JO61" s="410"/>
      <c r="JP61" s="410"/>
      <c r="JQ61" s="410"/>
      <c r="JR61" s="410"/>
      <c r="JS61" s="410"/>
      <c r="JT61" s="410"/>
      <c r="JU61" s="410"/>
      <c r="JV61" s="410"/>
      <c r="JW61" s="410"/>
      <c r="JX61" s="410"/>
      <c r="JY61" s="410"/>
      <c r="JZ61" s="410"/>
      <c r="KA61" s="410"/>
      <c r="KB61" s="410"/>
      <c r="KC61" s="410"/>
      <c r="KD61" s="410"/>
      <c r="KE61" s="410"/>
      <c r="KF61" s="410"/>
      <c r="KG61" s="410"/>
      <c r="KH61" s="410"/>
      <c r="KI61" s="410"/>
      <c r="KJ61" s="410"/>
      <c r="KK61" s="410"/>
      <c r="KL61" s="410"/>
      <c r="KM61" s="410"/>
      <c r="KN61" s="410"/>
      <c r="KO61" s="410"/>
      <c r="KP61" s="410"/>
      <c r="KQ61" s="410"/>
      <c r="KR61" s="410"/>
      <c r="KS61" s="410"/>
      <c r="KT61" s="410"/>
      <c r="KU61" s="410"/>
      <c r="KV61" s="410"/>
      <c r="KW61" s="410"/>
      <c r="KX61" s="410"/>
      <c r="KY61" s="410"/>
      <c r="KZ61" s="410"/>
      <c r="LA61" s="410"/>
      <c r="LB61" s="410"/>
      <c r="LC61" s="410"/>
      <c r="LD61" s="410"/>
      <c r="LE61" s="410"/>
      <c r="LF61" s="410"/>
      <c r="LG61" s="410"/>
      <c r="LH61" s="410"/>
      <c r="LI61" s="410"/>
      <c r="LJ61" s="410"/>
      <c r="LK61" s="410"/>
      <c r="LL61" s="410"/>
      <c r="LM61" s="410"/>
      <c r="LN61" s="410"/>
      <c r="LO61" s="410"/>
      <c r="LP61" s="410"/>
      <c r="LQ61" s="410"/>
      <c r="LR61" s="410"/>
      <c r="LS61" s="410"/>
      <c r="LT61" s="410"/>
      <c r="LU61" s="410"/>
      <c r="LV61" s="410"/>
      <c r="LW61" s="410"/>
      <c r="LX61" s="410"/>
      <c r="LY61" s="410"/>
      <c r="LZ61" s="410"/>
      <c r="MA61" s="410"/>
      <c r="MB61" s="410"/>
      <c r="MC61" s="410"/>
      <c r="MD61" s="410"/>
      <c r="ME61" s="410"/>
      <c r="MF61" s="410"/>
      <c r="MG61" s="410"/>
      <c r="MH61" s="410"/>
      <c r="MI61" s="410"/>
      <c r="MJ61" s="410"/>
      <c r="MK61" s="410"/>
      <c r="ML61" s="410"/>
      <c r="MM61" s="410"/>
      <c r="MN61" s="410"/>
      <c r="MO61" s="410"/>
      <c r="MP61" s="410"/>
      <c r="MQ61" s="410"/>
      <c r="MR61" s="410"/>
      <c r="MS61" s="410"/>
      <c r="MT61" s="410"/>
      <c r="MU61" s="410"/>
      <c r="MV61" s="410"/>
      <c r="MW61" s="410"/>
      <c r="MX61" s="410"/>
      <c r="MY61" s="410"/>
      <c r="MZ61" s="410"/>
      <c r="NA61" s="410"/>
      <c r="NB61" s="410"/>
      <c r="NC61" s="410"/>
      <c r="ND61" s="410"/>
      <c r="NE61" s="410"/>
      <c r="NF61" s="410"/>
      <c r="NG61" s="410"/>
      <c r="NH61" s="410"/>
      <c r="NI61" s="410"/>
      <c r="NJ61" s="410"/>
      <c r="NK61" s="410"/>
      <c r="NL61" s="410"/>
      <c r="NM61" s="410"/>
      <c r="NN61" s="410"/>
      <c r="NO61" s="410"/>
      <c r="NP61" s="410"/>
      <c r="NQ61" s="410"/>
      <c r="NR61" s="410"/>
      <c r="NS61" s="410"/>
      <c r="NT61" s="410"/>
      <c r="NU61" s="410"/>
      <c r="NV61" s="410"/>
      <c r="NW61" s="410"/>
      <c r="NX61" s="410"/>
      <c r="NY61" s="410"/>
      <c r="NZ61" s="410"/>
      <c r="OA61" s="410"/>
      <c r="OB61" s="410"/>
      <c r="OC61" s="410"/>
      <c r="OD61" s="410"/>
      <c r="OE61" s="410"/>
      <c r="OF61" s="410"/>
      <c r="OG61" s="410"/>
      <c r="OH61" s="410"/>
      <c r="OI61" s="410"/>
      <c r="OJ61" s="410"/>
      <c r="OK61" s="410"/>
      <c r="OL61" s="410"/>
      <c r="OM61" s="410"/>
      <c r="ON61" s="410"/>
      <c r="OO61" s="410"/>
      <c r="OP61" s="410"/>
      <c r="OQ61" s="410"/>
      <c r="OR61" s="410"/>
      <c r="OS61" s="410"/>
      <c r="OT61" s="410"/>
      <c r="OU61" s="410"/>
      <c r="OV61" s="410"/>
      <c r="OW61" s="410"/>
      <c r="OX61" s="410"/>
      <c r="OY61" s="410"/>
      <c r="OZ61" s="410"/>
      <c r="PA61" s="410"/>
      <c r="PB61" s="410"/>
      <c r="PC61" s="410"/>
      <c r="PD61" s="410"/>
      <c r="PE61" s="410"/>
      <c r="PF61" s="410"/>
      <c r="PG61" s="410"/>
      <c r="PH61" s="410"/>
      <c r="PI61" s="410"/>
      <c r="PJ61" s="410"/>
      <c r="PK61" s="410"/>
      <c r="PL61" s="410"/>
      <c r="PM61" s="410"/>
      <c r="PN61" s="410"/>
      <c r="PO61" s="410"/>
      <c r="PP61" s="410"/>
      <c r="PQ61" s="410"/>
      <c r="PR61" s="410"/>
      <c r="PS61" s="410"/>
      <c r="PT61" s="410"/>
      <c r="PU61" s="410"/>
      <c r="PV61" s="410"/>
      <c r="PW61" s="410"/>
      <c r="PX61" s="410"/>
      <c r="PY61" s="410"/>
      <c r="PZ61" s="410"/>
      <c r="QA61" s="410"/>
      <c r="QB61" s="410"/>
      <c r="QC61" s="410"/>
      <c r="QD61" s="410"/>
      <c r="QE61" s="410"/>
      <c r="QF61" s="410"/>
      <c r="QG61" s="410"/>
      <c r="QH61" s="410"/>
      <c r="QI61" s="410"/>
      <c r="QJ61" s="410"/>
      <c r="QK61" s="410"/>
      <c r="QL61" s="410"/>
      <c r="QM61" s="410"/>
      <c r="QN61" s="410"/>
      <c r="QO61" s="410"/>
      <c r="QP61" s="410"/>
      <c r="QQ61" s="410"/>
      <c r="QR61" s="410"/>
      <c r="QS61" s="410"/>
      <c r="QT61" s="410"/>
      <c r="QU61" s="410"/>
      <c r="QV61" s="410"/>
      <c r="QW61" s="410"/>
      <c r="QX61" s="410"/>
      <c r="QY61" s="410"/>
      <c r="QZ61" s="410"/>
      <c r="RA61" s="410"/>
      <c r="RB61" s="410"/>
      <c r="RC61" s="410"/>
      <c r="RD61" s="410"/>
      <c r="RE61" s="410"/>
      <c r="RF61" s="410"/>
      <c r="RG61" s="410"/>
      <c r="RH61" s="410"/>
      <c r="RI61" s="410"/>
      <c r="RJ61" s="410"/>
      <c r="RK61" s="410"/>
      <c r="RL61" s="410"/>
      <c r="RM61" s="410"/>
      <c r="RN61" s="410"/>
      <c r="RO61" s="410"/>
      <c r="RP61" s="410"/>
      <c r="RQ61" s="410"/>
      <c r="RR61" s="410"/>
      <c r="RS61" s="410"/>
      <c r="RT61" s="410"/>
      <c r="RU61" s="410"/>
      <c r="RV61" s="410"/>
      <c r="RW61" s="410"/>
      <c r="RX61" s="410"/>
      <c r="RY61" s="410"/>
      <c r="RZ61" s="410"/>
      <c r="SA61" s="410"/>
      <c r="SB61" s="410"/>
      <c r="SC61" s="410"/>
      <c r="SD61" s="410"/>
      <c r="SE61" s="410"/>
      <c r="SF61" s="410"/>
      <c r="SG61" s="410"/>
      <c r="SH61" s="410"/>
      <c r="SI61" s="410"/>
      <c r="SJ61" s="410"/>
      <c r="SK61" s="410"/>
      <c r="SL61" s="410"/>
      <c r="SM61" s="410"/>
      <c r="SN61" s="410"/>
      <c r="SO61" s="410"/>
      <c r="SP61" s="410"/>
      <c r="SQ61" s="410"/>
      <c r="SR61" s="410"/>
      <c r="SS61" s="410"/>
      <c r="ST61" s="410"/>
      <c r="SU61" s="410"/>
      <c r="SV61" s="410"/>
      <c r="SW61" s="410"/>
      <c r="SX61" s="410"/>
      <c r="SY61" s="410"/>
      <c r="SZ61" s="410"/>
      <c r="TA61" s="410"/>
      <c r="TB61" s="410"/>
      <c r="TC61" s="410"/>
    </row>
    <row r="62" spans="1:523" s="411" customFormat="1">
      <c r="A62" s="565" t="s">
        <v>646</v>
      </c>
      <c r="B62" s="613" t="s">
        <v>514</v>
      </c>
      <c r="C62" s="560" t="s">
        <v>904</v>
      </c>
      <c r="D62" s="551" t="s">
        <v>1115</v>
      </c>
      <c r="E62" s="554" t="s">
        <v>1116</v>
      </c>
      <c r="F62" s="620" t="s">
        <v>907</v>
      </c>
      <c r="G62" s="550" t="s">
        <v>907</v>
      </c>
      <c r="H62" s="551" t="s">
        <v>1117</v>
      </c>
      <c r="I62" s="551" t="s">
        <v>1038</v>
      </c>
      <c r="J62" s="552" t="s">
        <v>910</v>
      </c>
      <c r="K62" s="558">
        <v>2607901</v>
      </c>
      <c r="L62" s="614">
        <v>483</v>
      </c>
      <c r="M62" s="406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10"/>
      <c r="BK62" s="410"/>
      <c r="BL62" s="410"/>
      <c r="BM62" s="410"/>
      <c r="BN62" s="410"/>
      <c r="BO62" s="410"/>
      <c r="BP62" s="410"/>
      <c r="BQ62" s="410"/>
      <c r="BR62" s="410"/>
      <c r="BS62" s="410"/>
      <c r="BT62" s="410"/>
      <c r="BU62" s="410"/>
      <c r="BV62" s="410"/>
      <c r="BW62" s="410"/>
      <c r="BX62" s="410"/>
      <c r="BY62" s="410"/>
      <c r="BZ62" s="410"/>
      <c r="CA62" s="410"/>
      <c r="CB62" s="410"/>
      <c r="CC62" s="410"/>
      <c r="CD62" s="410"/>
      <c r="CE62" s="410"/>
      <c r="CF62" s="410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10"/>
      <c r="DD62" s="410"/>
      <c r="DE62" s="410"/>
      <c r="DF62" s="410"/>
      <c r="DG62" s="410"/>
      <c r="DH62" s="410"/>
      <c r="DI62" s="410"/>
      <c r="DJ62" s="410"/>
      <c r="DK62" s="410"/>
      <c r="DL62" s="410"/>
      <c r="DM62" s="410"/>
      <c r="DN62" s="410"/>
      <c r="DO62" s="410"/>
      <c r="DP62" s="410"/>
      <c r="DQ62" s="410"/>
      <c r="DR62" s="410"/>
      <c r="DS62" s="410"/>
      <c r="DT62" s="410"/>
      <c r="DU62" s="410"/>
      <c r="DV62" s="410"/>
      <c r="DW62" s="410"/>
      <c r="DX62" s="410"/>
      <c r="DY62" s="410"/>
      <c r="DZ62" s="410"/>
      <c r="EA62" s="410"/>
      <c r="EB62" s="410"/>
      <c r="EC62" s="410"/>
      <c r="ED62" s="410"/>
      <c r="EE62" s="410"/>
      <c r="EF62" s="410"/>
      <c r="EG62" s="410"/>
      <c r="EH62" s="410"/>
      <c r="EI62" s="410"/>
      <c r="EJ62" s="410"/>
      <c r="EK62" s="410"/>
      <c r="EL62" s="410"/>
      <c r="EM62" s="410"/>
      <c r="EN62" s="410"/>
      <c r="EO62" s="410"/>
      <c r="EP62" s="410"/>
      <c r="EQ62" s="410"/>
      <c r="ER62" s="410"/>
      <c r="ES62" s="410"/>
      <c r="ET62" s="410"/>
      <c r="EU62" s="410"/>
      <c r="EV62" s="410"/>
      <c r="EW62" s="410"/>
      <c r="EX62" s="410"/>
      <c r="EY62" s="410"/>
      <c r="EZ62" s="410"/>
      <c r="FA62" s="410"/>
      <c r="FB62" s="410"/>
      <c r="FC62" s="410"/>
      <c r="FD62" s="410"/>
      <c r="FE62" s="410"/>
      <c r="FF62" s="410"/>
      <c r="FG62" s="410"/>
      <c r="FH62" s="410"/>
      <c r="FI62" s="410"/>
      <c r="FJ62" s="410"/>
      <c r="FK62" s="410"/>
      <c r="FL62" s="410"/>
      <c r="FM62" s="410"/>
      <c r="FN62" s="410"/>
      <c r="FO62" s="410"/>
      <c r="FP62" s="410"/>
      <c r="FQ62" s="410"/>
      <c r="FR62" s="410"/>
      <c r="FS62" s="410"/>
      <c r="FT62" s="410"/>
      <c r="FU62" s="410"/>
      <c r="FV62" s="410"/>
      <c r="FW62" s="410"/>
      <c r="FX62" s="410"/>
      <c r="FY62" s="410"/>
      <c r="FZ62" s="410"/>
      <c r="GA62" s="410"/>
      <c r="GB62" s="410"/>
      <c r="GC62" s="410"/>
      <c r="GD62" s="410"/>
      <c r="GE62" s="410"/>
      <c r="GF62" s="410"/>
      <c r="GG62" s="410"/>
      <c r="GH62" s="410"/>
      <c r="GI62" s="410"/>
      <c r="GJ62" s="410"/>
      <c r="GK62" s="410"/>
      <c r="GL62" s="410"/>
      <c r="GM62" s="410"/>
      <c r="GN62" s="410"/>
      <c r="GO62" s="410"/>
      <c r="GP62" s="410"/>
      <c r="GQ62" s="410"/>
      <c r="GR62" s="410"/>
      <c r="GS62" s="410"/>
      <c r="GT62" s="410"/>
      <c r="GU62" s="410"/>
      <c r="GV62" s="410"/>
      <c r="GW62" s="410"/>
      <c r="GX62" s="410"/>
      <c r="GY62" s="410"/>
      <c r="GZ62" s="410"/>
      <c r="HA62" s="410"/>
      <c r="HB62" s="410"/>
      <c r="HC62" s="410"/>
      <c r="HD62" s="410"/>
      <c r="HE62" s="410"/>
      <c r="HF62" s="410"/>
      <c r="HG62" s="410"/>
      <c r="HH62" s="410"/>
      <c r="HI62" s="410"/>
      <c r="HJ62" s="410"/>
      <c r="HK62" s="410"/>
      <c r="HL62" s="410"/>
      <c r="HM62" s="410"/>
      <c r="HN62" s="410"/>
      <c r="HO62" s="410"/>
      <c r="HP62" s="410"/>
      <c r="HQ62" s="410"/>
      <c r="HR62" s="410"/>
      <c r="HS62" s="410"/>
      <c r="HT62" s="410"/>
      <c r="HU62" s="410"/>
      <c r="HV62" s="410"/>
      <c r="HW62" s="410"/>
      <c r="HX62" s="410"/>
      <c r="HY62" s="410"/>
      <c r="HZ62" s="410"/>
      <c r="IA62" s="410"/>
      <c r="IB62" s="410"/>
      <c r="IC62" s="410"/>
      <c r="ID62" s="410"/>
      <c r="IE62" s="410"/>
      <c r="IF62" s="410"/>
      <c r="IG62" s="410"/>
      <c r="IH62" s="410"/>
      <c r="II62" s="410"/>
      <c r="IJ62" s="410"/>
      <c r="IK62" s="410"/>
      <c r="IL62" s="410"/>
      <c r="IM62" s="410"/>
      <c r="IN62" s="410"/>
      <c r="IO62" s="410"/>
      <c r="IP62" s="410"/>
      <c r="IQ62" s="410"/>
      <c r="IR62" s="410"/>
      <c r="IS62" s="410"/>
      <c r="IT62" s="410"/>
      <c r="IU62" s="410"/>
      <c r="IV62" s="410"/>
      <c r="IW62" s="410"/>
      <c r="IX62" s="410"/>
      <c r="IY62" s="410"/>
      <c r="IZ62" s="410"/>
      <c r="JA62" s="410"/>
      <c r="JB62" s="410"/>
      <c r="JC62" s="410"/>
      <c r="JD62" s="410"/>
      <c r="JE62" s="410"/>
      <c r="JF62" s="410"/>
      <c r="JG62" s="410"/>
      <c r="JH62" s="410"/>
      <c r="JI62" s="410"/>
      <c r="JJ62" s="410"/>
      <c r="JK62" s="410"/>
      <c r="JL62" s="410"/>
      <c r="JM62" s="410"/>
      <c r="JN62" s="410"/>
      <c r="JO62" s="410"/>
      <c r="JP62" s="410"/>
      <c r="JQ62" s="410"/>
      <c r="JR62" s="410"/>
      <c r="JS62" s="410"/>
      <c r="JT62" s="410"/>
      <c r="JU62" s="410"/>
      <c r="JV62" s="410"/>
      <c r="JW62" s="410"/>
      <c r="JX62" s="410"/>
      <c r="JY62" s="410"/>
      <c r="JZ62" s="410"/>
      <c r="KA62" s="410"/>
      <c r="KB62" s="410"/>
      <c r="KC62" s="410"/>
      <c r="KD62" s="410"/>
      <c r="KE62" s="410"/>
      <c r="KF62" s="410"/>
      <c r="KG62" s="410"/>
      <c r="KH62" s="410"/>
      <c r="KI62" s="410"/>
      <c r="KJ62" s="410"/>
      <c r="KK62" s="410"/>
      <c r="KL62" s="410"/>
      <c r="KM62" s="410"/>
      <c r="KN62" s="410"/>
      <c r="KO62" s="410"/>
      <c r="KP62" s="410"/>
      <c r="KQ62" s="410"/>
      <c r="KR62" s="410"/>
      <c r="KS62" s="410"/>
      <c r="KT62" s="410"/>
      <c r="KU62" s="410"/>
      <c r="KV62" s="410"/>
      <c r="KW62" s="410"/>
      <c r="KX62" s="410"/>
      <c r="KY62" s="410"/>
      <c r="KZ62" s="410"/>
      <c r="LA62" s="410"/>
      <c r="LB62" s="410"/>
      <c r="LC62" s="410"/>
      <c r="LD62" s="410"/>
      <c r="LE62" s="410"/>
      <c r="LF62" s="410"/>
      <c r="LG62" s="410"/>
      <c r="LH62" s="410"/>
      <c r="LI62" s="410"/>
      <c r="LJ62" s="410"/>
      <c r="LK62" s="410"/>
      <c r="LL62" s="410"/>
      <c r="LM62" s="410"/>
      <c r="LN62" s="410"/>
      <c r="LO62" s="410"/>
      <c r="LP62" s="410"/>
      <c r="LQ62" s="410"/>
      <c r="LR62" s="410"/>
      <c r="LS62" s="410"/>
      <c r="LT62" s="410"/>
      <c r="LU62" s="410"/>
      <c r="LV62" s="410"/>
      <c r="LW62" s="410"/>
      <c r="LX62" s="410"/>
      <c r="LY62" s="410"/>
      <c r="LZ62" s="410"/>
      <c r="MA62" s="410"/>
      <c r="MB62" s="410"/>
      <c r="MC62" s="410"/>
      <c r="MD62" s="410"/>
      <c r="ME62" s="410"/>
      <c r="MF62" s="410"/>
      <c r="MG62" s="410"/>
      <c r="MH62" s="410"/>
      <c r="MI62" s="410"/>
      <c r="MJ62" s="410"/>
      <c r="MK62" s="410"/>
      <c r="ML62" s="410"/>
      <c r="MM62" s="410"/>
      <c r="MN62" s="410"/>
      <c r="MO62" s="410"/>
      <c r="MP62" s="410"/>
      <c r="MQ62" s="410"/>
      <c r="MR62" s="410"/>
      <c r="MS62" s="410"/>
      <c r="MT62" s="410"/>
      <c r="MU62" s="410"/>
      <c r="MV62" s="410"/>
      <c r="MW62" s="410"/>
      <c r="MX62" s="410"/>
      <c r="MY62" s="410"/>
      <c r="MZ62" s="410"/>
      <c r="NA62" s="410"/>
      <c r="NB62" s="410"/>
      <c r="NC62" s="410"/>
      <c r="ND62" s="410"/>
      <c r="NE62" s="410"/>
      <c r="NF62" s="410"/>
      <c r="NG62" s="410"/>
      <c r="NH62" s="410"/>
      <c r="NI62" s="410"/>
      <c r="NJ62" s="410"/>
      <c r="NK62" s="410"/>
      <c r="NL62" s="410"/>
      <c r="NM62" s="410"/>
      <c r="NN62" s="410"/>
      <c r="NO62" s="410"/>
      <c r="NP62" s="410"/>
      <c r="NQ62" s="410"/>
      <c r="NR62" s="410"/>
      <c r="NS62" s="410"/>
      <c r="NT62" s="410"/>
      <c r="NU62" s="410"/>
      <c r="NV62" s="410"/>
      <c r="NW62" s="410"/>
      <c r="NX62" s="410"/>
      <c r="NY62" s="410"/>
      <c r="NZ62" s="410"/>
      <c r="OA62" s="410"/>
      <c r="OB62" s="410"/>
      <c r="OC62" s="410"/>
      <c r="OD62" s="410"/>
      <c r="OE62" s="410"/>
      <c r="OF62" s="410"/>
      <c r="OG62" s="410"/>
      <c r="OH62" s="410"/>
      <c r="OI62" s="410"/>
      <c r="OJ62" s="410"/>
      <c r="OK62" s="410"/>
      <c r="OL62" s="410"/>
      <c r="OM62" s="410"/>
      <c r="ON62" s="410"/>
      <c r="OO62" s="410"/>
      <c r="OP62" s="410"/>
      <c r="OQ62" s="410"/>
      <c r="OR62" s="410"/>
      <c r="OS62" s="410"/>
      <c r="OT62" s="410"/>
      <c r="OU62" s="410"/>
      <c r="OV62" s="410"/>
      <c r="OW62" s="410"/>
      <c r="OX62" s="410"/>
      <c r="OY62" s="410"/>
      <c r="OZ62" s="410"/>
      <c r="PA62" s="410"/>
      <c r="PB62" s="410"/>
      <c r="PC62" s="410"/>
      <c r="PD62" s="410"/>
      <c r="PE62" s="410"/>
      <c r="PF62" s="410"/>
      <c r="PG62" s="410"/>
      <c r="PH62" s="410"/>
      <c r="PI62" s="410"/>
      <c r="PJ62" s="410"/>
      <c r="PK62" s="410"/>
      <c r="PL62" s="410"/>
      <c r="PM62" s="410"/>
      <c r="PN62" s="410"/>
      <c r="PO62" s="410"/>
      <c r="PP62" s="410"/>
      <c r="PQ62" s="410"/>
      <c r="PR62" s="410"/>
      <c r="PS62" s="410"/>
      <c r="PT62" s="410"/>
      <c r="PU62" s="410"/>
      <c r="PV62" s="410"/>
      <c r="PW62" s="410"/>
      <c r="PX62" s="410"/>
      <c r="PY62" s="410"/>
      <c r="PZ62" s="410"/>
      <c r="QA62" s="410"/>
      <c r="QB62" s="410"/>
      <c r="QC62" s="410"/>
      <c r="QD62" s="410"/>
      <c r="QE62" s="410"/>
      <c r="QF62" s="410"/>
      <c r="QG62" s="410"/>
      <c r="QH62" s="410"/>
      <c r="QI62" s="410"/>
      <c r="QJ62" s="410"/>
      <c r="QK62" s="410"/>
      <c r="QL62" s="410"/>
      <c r="QM62" s="410"/>
      <c r="QN62" s="410"/>
      <c r="QO62" s="410"/>
      <c r="QP62" s="410"/>
      <c r="QQ62" s="410"/>
      <c r="QR62" s="410"/>
      <c r="QS62" s="410"/>
      <c r="QT62" s="410"/>
      <c r="QU62" s="410"/>
      <c r="QV62" s="410"/>
      <c r="QW62" s="410"/>
      <c r="QX62" s="410"/>
      <c r="QY62" s="410"/>
      <c r="QZ62" s="410"/>
      <c r="RA62" s="410"/>
      <c r="RB62" s="410"/>
      <c r="RC62" s="410"/>
      <c r="RD62" s="410"/>
      <c r="RE62" s="410"/>
      <c r="RF62" s="410"/>
      <c r="RG62" s="410"/>
      <c r="RH62" s="410"/>
      <c r="RI62" s="410"/>
      <c r="RJ62" s="410"/>
      <c r="RK62" s="410"/>
      <c r="RL62" s="410"/>
      <c r="RM62" s="410"/>
      <c r="RN62" s="410"/>
      <c r="RO62" s="410"/>
      <c r="RP62" s="410"/>
      <c r="RQ62" s="410"/>
      <c r="RR62" s="410"/>
      <c r="RS62" s="410"/>
      <c r="RT62" s="410"/>
      <c r="RU62" s="410"/>
      <c r="RV62" s="410"/>
      <c r="RW62" s="410"/>
      <c r="RX62" s="410"/>
      <c r="RY62" s="410"/>
      <c r="RZ62" s="410"/>
      <c r="SA62" s="410"/>
      <c r="SB62" s="410"/>
      <c r="SC62" s="410"/>
      <c r="SD62" s="410"/>
      <c r="SE62" s="410"/>
      <c r="SF62" s="410"/>
      <c r="SG62" s="410"/>
      <c r="SH62" s="410"/>
      <c r="SI62" s="410"/>
      <c r="SJ62" s="410"/>
      <c r="SK62" s="410"/>
      <c r="SL62" s="410"/>
      <c r="SM62" s="410"/>
      <c r="SN62" s="410"/>
      <c r="SO62" s="410"/>
      <c r="SP62" s="410"/>
      <c r="SQ62" s="410"/>
      <c r="SR62" s="410"/>
      <c r="SS62" s="410"/>
      <c r="ST62" s="410"/>
      <c r="SU62" s="410"/>
      <c r="SV62" s="410"/>
      <c r="SW62" s="410"/>
      <c r="SX62" s="410"/>
      <c r="SY62" s="410"/>
      <c r="SZ62" s="410"/>
      <c r="TA62" s="410"/>
      <c r="TB62" s="410"/>
      <c r="TC62" s="410"/>
    </row>
    <row r="63" spans="1:523" s="411" customFormat="1">
      <c r="A63" s="565" t="s">
        <v>646</v>
      </c>
      <c r="B63" s="613" t="s">
        <v>514</v>
      </c>
      <c r="C63" s="551" t="s">
        <v>1118</v>
      </c>
      <c r="D63" s="551" t="s">
        <v>1119</v>
      </c>
      <c r="E63" s="554" t="s">
        <v>1120</v>
      </c>
      <c r="F63" s="620" t="s">
        <v>907</v>
      </c>
      <c r="G63" s="550" t="s">
        <v>907</v>
      </c>
      <c r="H63" s="551" t="s">
        <v>1121</v>
      </c>
      <c r="I63" s="551" t="s">
        <v>897</v>
      </c>
      <c r="J63" s="552" t="s">
        <v>1122</v>
      </c>
      <c r="K63" s="558">
        <v>2610606</v>
      </c>
      <c r="L63" s="614">
        <v>4000</v>
      </c>
      <c r="M63" s="406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0"/>
      <c r="AL63" s="410"/>
      <c r="AM63" s="410"/>
      <c r="AN63" s="410"/>
      <c r="AO63" s="410"/>
      <c r="AP63" s="410"/>
      <c r="AQ63" s="410"/>
      <c r="AR63" s="410"/>
      <c r="AS63" s="410"/>
      <c r="AT63" s="410"/>
      <c r="AU63" s="410"/>
      <c r="AV63" s="410"/>
      <c r="AW63" s="410"/>
      <c r="AX63" s="410"/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10"/>
      <c r="BK63" s="410"/>
      <c r="BL63" s="410"/>
      <c r="BM63" s="410"/>
      <c r="BN63" s="410"/>
      <c r="BO63" s="410"/>
      <c r="BP63" s="410"/>
      <c r="BQ63" s="410"/>
      <c r="BR63" s="410"/>
      <c r="BS63" s="410"/>
      <c r="BT63" s="410"/>
      <c r="BU63" s="410"/>
      <c r="BV63" s="410"/>
      <c r="BW63" s="410"/>
      <c r="BX63" s="410"/>
      <c r="BY63" s="410"/>
      <c r="BZ63" s="410"/>
      <c r="CA63" s="410"/>
      <c r="CB63" s="410"/>
      <c r="CC63" s="410"/>
      <c r="CD63" s="410"/>
      <c r="CE63" s="410"/>
      <c r="CF63" s="410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410"/>
      <c r="CT63" s="410"/>
      <c r="CU63" s="410"/>
      <c r="CV63" s="410"/>
      <c r="CW63" s="410"/>
      <c r="CX63" s="410"/>
      <c r="CY63" s="410"/>
      <c r="CZ63" s="410"/>
      <c r="DA63" s="410"/>
      <c r="DB63" s="410"/>
      <c r="DC63" s="410"/>
      <c r="DD63" s="410"/>
      <c r="DE63" s="410"/>
      <c r="DF63" s="410"/>
      <c r="DG63" s="410"/>
      <c r="DH63" s="410"/>
      <c r="DI63" s="410"/>
      <c r="DJ63" s="410"/>
      <c r="DK63" s="410"/>
      <c r="DL63" s="410"/>
      <c r="DM63" s="410"/>
      <c r="DN63" s="410"/>
      <c r="DO63" s="410"/>
      <c r="DP63" s="410"/>
      <c r="DQ63" s="410"/>
      <c r="DR63" s="410"/>
      <c r="DS63" s="410"/>
      <c r="DT63" s="410"/>
      <c r="DU63" s="410"/>
      <c r="DV63" s="410"/>
      <c r="DW63" s="410"/>
      <c r="DX63" s="410"/>
      <c r="DY63" s="410"/>
      <c r="DZ63" s="410"/>
      <c r="EA63" s="410"/>
      <c r="EB63" s="410"/>
      <c r="EC63" s="410"/>
      <c r="ED63" s="410"/>
      <c r="EE63" s="410"/>
      <c r="EF63" s="410"/>
      <c r="EG63" s="410"/>
      <c r="EH63" s="410"/>
      <c r="EI63" s="410"/>
      <c r="EJ63" s="410"/>
      <c r="EK63" s="410"/>
      <c r="EL63" s="410"/>
      <c r="EM63" s="410"/>
      <c r="EN63" s="410"/>
      <c r="EO63" s="410"/>
      <c r="EP63" s="410"/>
      <c r="EQ63" s="410"/>
      <c r="ER63" s="410"/>
      <c r="ES63" s="410"/>
      <c r="ET63" s="410"/>
      <c r="EU63" s="410"/>
      <c r="EV63" s="410"/>
      <c r="EW63" s="410"/>
      <c r="EX63" s="410"/>
      <c r="EY63" s="410"/>
      <c r="EZ63" s="410"/>
      <c r="FA63" s="410"/>
      <c r="FB63" s="410"/>
      <c r="FC63" s="410"/>
      <c r="FD63" s="410"/>
      <c r="FE63" s="410"/>
      <c r="FF63" s="410"/>
      <c r="FG63" s="410"/>
      <c r="FH63" s="410"/>
      <c r="FI63" s="410"/>
      <c r="FJ63" s="410"/>
      <c r="FK63" s="410"/>
      <c r="FL63" s="410"/>
      <c r="FM63" s="410"/>
      <c r="FN63" s="410"/>
      <c r="FO63" s="410"/>
      <c r="FP63" s="410"/>
      <c r="FQ63" s="410"/>
      <c r="FR63" s="410"/>
      <c r="FS63" s="410"/>
      <c r="FT63" s="410"/>
      <c r="FU63" s="410"/>
      <c r="FV63" s="410"/>
      <c r="FW63" s="410"/>
      <c r="FX63" s="410"/>
      <c r="FY63" s="410"/>
      <c r="FZ63" s="410"/>
      <c r="GA63" s="410"/>
      <c r="GB63" s="410"/>
      <c r="GC63" s="410"/>
      <c r="GD63" s="410"/>
      <c r="GE63" s="410"/>
      <c r="GF63" s="410"/>
      <c r="GG63" s="410"/>
      <c r="GH63" s="410"/>
      <c r="GI63" s="410"/>
      <c r="GJ63" s="410"/>
      <c r="GK63" s="410"/>
      <c r="GL63" s="410"/>
      <c r="GM63" s="410"/>
      <c r="GN63" s="410"/>
      <c r="GO63" s="410"/>
      <c r="GP63" s="410"/>
      <c r="GQ63" s="410"/>
      <c r="GR63" s="410"/>
      <c r="GS63" s="410"/>
      <c r="GT63" s="410"/>
      <c r="GU63" s="410"/>
      <c r="GV63" s="410"/>
      <c r="GW63" s="410"/>
      <c r="GX63" s="410"/>
      <c r="GY63" s="410"/>
      <c r="GZ63" s="410"/>
      <c r="HA63" s="410"/>
      <c r="HB63" s="410"/>
      <c r="HC63" s="410"/>
      <c r="HD63" s="410"/>
      <c r="HE63" s="410"/>
      <c r="HF63" s="410"/>
      <c r="HG63" s="410"/>
      <c r="HH63" s="410"/>
      <c r="HI63" s="410"/>
      <c r="HJ63" s="410"/>
      <c r="HK63" s="410"/>
      <c r="HL63" s="410"/>
      <c r="HM63" s="410"/>
      <c r="HN63" s="410"/>
      <c r="HO63" s="410"/>
      <c r="HP63" s="410"/>
      <c r="HQ63" s="410"/>
      <c r="HR63" s="410"/>
      <c r="HS63" s="410"/>
      <c r="HT63" s="410"/>
      <c r="HU63" s="410"/>
      <c r="HV63" s="410"/>
      <c r="HW63" s="410"/>
      <c r="HX63" s="410"/>
      <c r="HY63" s="410"/>
      <c r="HZ63" s="410"/>
      <c r="IA63" s="410"/>
      <c r="IB63" s="410"/>
      <c r="IC63" s="410"/>
      <c r="ID63" s="410"/>
      <c r="IE63" s="410"/>
      <c r="IF63" s="410"/>
      <c r="IG63" s="410"/>
      <c r="IH63" s="410"/>
      <c r="II63" s="410"/>
      <c r="IJ63" s="410"/>
      <c r="IK63" s="410"/>
      <c r="IL63" s="410"/>
      <c r="IM63" s="410"/>
      <c r="IN63" s="410"/>
      <c r="IO63" s="410"/>
      <c r="IP63" s="410"/>
      <c r="IQ63" s="410"/>
      <c r="IR63" s="410"/>
      <c r="IS63" s="410"/>
      <c r="IT63" s="410"/>
      <c r="IU63" s="410"/>
      <c r="IV63" s="410"/>
      <c r="IW63" s="410"/>
      <c r="IX63" s="410"/>
      <c r="IY63" s="410"/>
      <c r="IZ63" s="410"/>
      <c r="JA63" s="410"/>
      <c r="JB63" s="410"/>
      <c r="JC63" s="410"/>
      <c r="JD63" s="410"/>
      <c r="JE63" s="410"/>
      <c r="JF63" s="410"/>
      <c r="JG63" s="410"/>
      <c r="JH63" s="410"/>
      <c r="JI63" s="410"/>
      <c r="JJ63" s="410"/>
      <c r="JK63" s="410"/>
      <c r="JL63" s="410"/>
      <c r="JM63" s="410"/>
      <c r="JN63" s="410"/>
      <c r="JO63" s="410"/>
      <c r="JP63" s="410"/>
      <c r="JQ63" s="410"/>
      <c r="JR63" s="410"/>
      <c r="JS63" s="410"/>
      <c r="JT63" s="410"/>
      <c r="JU63" s="410"/>
      <c r="JV63" s="410"/>
      <c r="JW63" s="410"/>
      <c r="JX63" s="410"/>
      <c r="JY63" s="410"/>
      <c r="JZ63" s="410"/>
      <c r="KA63" s="410"/>
      <c r="KB63" s="410"/>
      <c r="KC63" s="410"/>
      <c r="KD63" s="410"/>
      <c r="KE63" s="410"/>
      <c r="KF63" s="410"/>
      <c r="KG63" s="410"/>
      <c r="KH63" s="410"/>
      <c r="KI63" s="410"/>
      <c r="KJ63" s="410"/>
      <c r="KK63" s="410"/>
      <c r="KL63" s="410"/>
      <c r="KM63" s="410"/>
      <c r="KN63" s="410"/>
      <c r="KO63" s="410"/>
      <c r="KP63" s="410"/>
      <c r="KQ63" s="410"/>
      <c r="KR63" s="410"/>
      <c r="KS63" s="410"/>
      <c r="KT63" s="410"/>
      <c r="KU63" s="410"/>
      <c r="KV63" s="410"/>
      <c r="KW63" s="410"/>
      <c r="KX63" s="410"/>
      <c r="KY63" s="410"/>
      <c r="KZ63" s="410"/>
      <c r="LA63" s="410"/>
      <c r="LB63" s="410"/>
      <c r="LC63" s="410"/>
      <c r="LD63" s="410"/>
      <c r="LE63" s="410"/>
      <c r="LF63" s="410"/>
      <c r="LG63" s="410"/>
      <c r="LH63" s="410"/>
      <c r="LI63" s="410"/>
      <c r="LJ63" s="410"/>
      <c r="LK63" s="410"/>
      <c r="LL63" s="410"/>
      <c r="LM63" s="410"/>
      <c r="LN63" s="410"/>
      <c r="LO63" s="410"/>
      <c r="LP63" s="410"/>
      <c r="LQ63" s="410"/>
      <c r="LR63" s="410"/>
      <c r="LS63" s="410"/>
      <c r="LT63" s="410"/>
      <c r="LU63" s="410"/>
      <c r="LV63" s="410"/>
      <c r="LW63" s="410"/>
      <c r="LX63" s="410"/>
      <c r="LY63" s="410"/>
      <c r="LZ63" s="410"/>
      <c r="MA63" s="410"/>
      <c r="MB63" s="410"/>
      <c r="MC63" s="410"/>
      <c r="MD63" s="410"/>
      <c r="ME63" s="410"/>
      <c r="MF63" s="410"/>
      <c r="MG63" s="410"/>
      <c r="MH63" s="410"/>
      <c r="MI63" s="410"/>
      <c r="MJ63" s="410"/>
      <c r="MK63" s="410"/>
      <c r="ML63" s="410"/>
      <c r="MM63" s="410"/>
      <c r="MN63" s="410"/>
      <c r="MO63" s="410"/>
      <c r="MP63" s="410"/>
      <c r="MQ63" s="410"/>
      <c r="MR63" s="410"/>
      <c r="MS63" s="410"/>
      <c r="MT63" s="410"/>
      <c r="MU63" s="410"/>
      <c r="MV63" s="410"/>
      <c r="MW63" s="410"/>
      <c r="MX63" s="410"/>
      <c r="MY63" s="410"/>
      <c r="MZ63" s="410"/>
      <c r="NA63" s="410"/>
      <c r="NB63" s="410"/>
      <c r="NC63" s="410"/>
      <c r="ND63" s="410"/>
      <c r="NE63" s="410"/>
      <c r="NF63" s="410"/>
      <c r="NG63" s="410"/>
      <c r="NH63" s="410"/>
      <c r="NI63" s="410"/>
      <c r="NJ63" s="410"/>
      <c r="NK63" s="410"/>
      <c r="NL63" s="410"/>
      <c r="NM63" s="410"/>
      <c r="NN63" s="410"/>
      <c r="NO63" s="410"/>
      <c r="NP63" s="410"/>
      <c r="NQ63" s="410"/>
      <c r="NR63" s="410"/>
      <c r="NS63" s="410"/>
      <c r="NT63" s="410"/>
      <c r="NU63" s="410"/>
      <c r="NV63" s="410"/>
      <c r="NW63" s="410"/>
      <c r="NX63" s="410"/>
      <c r="NY63" s="410"/>
      <c r="NZ63" s="410"/>
      <c r="OA63" s="410"/>
      <c r="OB63" s="410"/>
      <c r="OC63" s="410"/>
      <c r="OD63" s="410"/>
      <c r="OE63" s="410"/>
      <c r="OF63" s="410"/>
      <c r="OG63" s="410"/>
      <c r="OH63" s="410"/>
      <c r="OI63" s="410"/>
      <c r="OJ63" s="410"/>
      <c r="OK63" s="410"/>
      <c r="OL63" s="410"/>
      <c r="OM63" s="410"/>
      <c r="ON63" s="410"/>
      <c r="OO63" s="410"/>
      <c r="OP63" s="410"/>
      <c r="OQ63" s="410"/>
      <c r="OR63" s="410"/>
      <c r="OS63" s="410"/>
      <c r="OT63" s="410"/>
      <c r="OU63" s="410"/>
      <c r="OV63" s="410"/>
      <c r="OW63" s="410"/>
      <c r="OX63" s="410"/>
      <c r="OY63" s="410"/>
      <c r="OZ63" s="410"/>
      <c r="PA63" s="410"/>
      <c r="PB63" s="410"/>
      <c r="PC63" s="410"/>
      <c r="PD63" s="410"/>
      <c r="PE63" s="410"/>
      <c r="PF63" s="410"/>
      <c r="PG63" s="410"/>
      <c r="PH63" s="410"/>
      <c r="PI63" s="410"/>
      <c r="PJ63" s="410"/>
      <c r="PK63" s="410"/>
      <c r="PL63" s="410"/>
      <c r="PM63" s="410"/>
      <c r="PN63" s="410"/>
      <c r="PO63" s="410"/>
      <c r="PP63" s="410"/>
      <c r="PQ63" s="410"/>
      <c r="PR63" s="410"/>
      <c r="PS63" s="410"/>
      <c r="PT63" s="410"/>
      <c r="PU63" s="410"/>
      <c r="PV63" s="410"/>
      <c r="PW63" s="410"/>
      <c r="PX63" s="410"/>
      <c r="PY63" s="410"/>
      <c r="PZ63" s="410"/>
      <c r="QA63" s="410"/>
      <c r="QB63" s="410"/>
      <c r="QC63" s="410"/>
      <c r="QD63" s="410"/>
      <c r="QE63" s="410"/>
      <c r="QF63" s="410"/>
      <c r="QG63" s="410"/>
      <c r="QH63" s="410"/>
      <c r="QI63" s="410"/>
      <c r="QJ63" s="410"/>
      <c r="QK63" s="410"/>
      <c r="QL63" s="410"/>
      <c r="QM63" s="410"/>
      <c r="QN63" s="410"/>
      <c r="QO63" s="410"/>
      <c r="QP63" s="410"/>
      <c r="QQ63" s="410"/>
      <c r="QR63" s="410"/>
      <c r="QS63" s="410"/>
      <c r="QT63" s="410"/>
      <c r="QU63" s="410"/>
      <c r="QV63" s="410"/>
      <c r="QW63" s="410"/>
      <c r="QX63" s="410"/>
      <c r="QY63" s="410"/>
      <c r="QZ63" s="410"/>
      <c r="RA63" s="410"/>
      <c r="RB63" s="410"/>
      <c r="RC63" s="410"/>
      <c r="RD63" s="410"/>
      <c r="RE63" s="410"/>
      <c r="RF63" s="410"/>
      <c r="RG63" s="410"/>
      <c r="RH63" s="410"/>
      <c r="RI63" s="410"/>
      <c r="RJ63" s="410"/>
      <c r="RK63" s="410"/>
      <c r="RL63" s="410"/>
      <c r="RM63" s="410"/>
      <c r="RN63" s="410"/>
      <c r="RO63" s="410"/>
      <c r="RP63" s="410"/>
      <c r="RQ63" s="410"/>
      <c r="RR63" s="410"/>
      <c r="RS63" s="410"/>
      <c r="RT63" s="410"/>
      <c r="RU63" s="410"/>
      <c r="RV63" s="410"/>
      <c r="RW63" s="410"/>
      <c r="RX63" s="410"/>
      <c r="RY63" s="410"/>
      <c r="RZ63" s="410"/>
      <c r="SA63" s="410"/>
      <c r="SB63" s="410"/>
      <c r="SC63" s="410"/>
      <c r="SD63" s="410"/>
      <c r="SE63" s="410"/>
      <c r="SF63" s="410"/>
      <c r="SG63" s="410"/>
      <c r="SH63" s="410"/>
      <c r="SI63" s="410"/>
      <c r="SJ63" s="410"/>
      <c r="SK63" s="410"/>
      <c r="SL63" s="410"/>
      <c r="SM63" s="410"/>
      <c r="SN63" s="410"/>
      <c r="SO63" s="410"/>
      <c r="SP63" s="410"/>
      <c r="SQ63" s="410"/>
      <c r="SR63" s="410"/>
      <c r="SS63" s="410"/>
      <c r="ST63" s="410"/>
      <c r="SU63" s="410"/>
      <c r="SV63" s="410"/>
      <c r="SW63" s="410"/>
      <c r="SX63" s="410"/>
      <c r="SY63" s="410"/>
      <c r="SZ63" s="410"/>
      <c r="TA63" s="410"/>
      <c r="TB63" s="410"/>
      <c r="TC63" s="410"/>
    </row>
    <row r="64" spans="1:523" s="411" customFormat="1">
      <c r="A64" s="565" t="s">
        <v>646</v>
      </c>
      <c r="B64" s="613" t="s">
        <v>514</v>
      </c>
      <c r="C64" s="622" t="s">
        <v>1061</v>
      </c>
      <c r="D64" s="551" t="s">
        <v>1123</v>
      </c>
      <c r="E64" s="554" t="s">
        <v>1124</v>
      </c>
      <c r="F64" s="620" t="s">
        <v>907</v>
      </c>
      <c r="G64" s="550" t="s">
        <v>907</v>
      </c>
      <c r="H64" s="551" t="s">
        <v>1125</v>
      </c>
      <c r="I64" s="551" t="s">
        <v>903</v>
      </c>
      <c r="J64" s="552" t="s">
        <v>1126</v>
      </c>
      <c r="K64" s="558">
        <v>3550308</v>
      </c>
      <c r="L64" s="614">
        <v>1990</v>
      </c>
      <c r="M64" s="406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410"/>
      <c r="AH64" s="410"/>
      <c r="AI64" s="410"/>
      <c r="AJ64" s="410"/>
      <c r="AK64" s="410"/>
      <c r="AL64" s="410"/>
      <c r="AM64" s="410"/>
      <c r="AN64" s="410"/>
      <c r="AO64" s="410"/>
      <c r="AP64" s="410"/>
      <c r="AQ64" s="410"/>
      <c r="AR64" s="410"/>
      <c r="AS64" s="410"/>
      <c r="AT64" s="410"/>
      <c r="AU64" s="410"/>
      <c r="AV64" s="410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10"/>
      <c r="BK64" s="410"/>
      <c r="BL64" s="410"/>
      <c r="BM64" s="410"/>
      <c r="BN64" s="410"/>
      <c r="BO64" s="410"/>
      <c r="BP64" s="410"/>
      <c r="BQ64" s="410"/>
      <c r="BR64" s="410"/>
      <c r="BS64" s="410"/>
      <c r="BT64" s="410"/>
      <c r="BU64" s="410"/>
      <c r="BV64" s="410"/>
      <c r="BW64" s="410"/>
      <c r="BX64" s="410"/>
      <c r="BY64" s="410"/>
      <c r="BZ64" s="410"/>
      <c r="CA64" s="410"/>
      <c r="CB64" s="410"/>
      <c r="CC64" s="410"/>
      <c r="CD64" s="410"/>
      <c r="CE64" s="410"/>
      <c r="CF64" s="410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10"/>
      <c r="DD64" s="410"/>
      <c r="DE64" s="410"/>
      <c r="DF64" s="410"/>
      <c r="DG64" s="410"/>
      <c r="DH64" s="410"/>
      <c r="DI64" s="410"/>
      <c r="DJ64" s="410"/>
      <c r="DK64" s="410"/>
      <c r="DL64" s="410"/>
      <c r="DM64" s="410"/>
      <c r="DN64" s="410"/>
      <c r="DO64" s="410"/>
      <c r="DP64" s="410"/>
      <c r="DQ64" s="410"/>
      <c r="DR64" s="410"/>
      <c r="DS64" s="410"/>
      <c r="DT64" s="410"/>
      <c r="DU64" s="410"/>
      <c r="DV64" s="410"/>
      <c r="DW64" s="410"/>
      <c r="DX64" s="410"/>
      <c r="DY64" s="410"/>
      <c r="DZ64" s="410"/>
      <c r="EA64" s="410"/>
      <c r="EB64" s="410"/>
      <c r="EC64" s="410"/>
      <c r="ED64" s="410"/>
      <c r="EE64" s="410"/>
      <c r="EF64" s="410"/>
      <c r="EG64" s="410"/>
      <c r="EH64" s="410"/>
      <c r="EI64" s="410"/>
      <c r="EJ64" s="410"/>
      <c r="EK64" s="410"/>
      <c r="EL64" s="410"/>
      <c r="EM64" s="410"/>
      <c r="EN64" s="410"/>
      <c r="EO64" s="410"/>
      <c r="EP64" s="410"/>
      <c r="EQ64" s="410"/>
      <c r="ER64" s="410"/>
      <c r="ES64" s="410"/>
      <c r="ET64" s="410"/>
      <c r="EU64" s="410"/>
      <c r="EV64" s="410"/>
      <c r="EW64" s="410"/>
      <c r="EX64" s="410"/>
      <c r="EY64" s="410"/>
      <c r="EZ64" s="410"/>
      <c r="FA64" s="410"/>
      <c r="FB64" s="410"/>
      <c r="FC64" s="410"/>
      <c r="FD64" s="410"/>
      <c r="FE64" s="410"/>
      <c r="FF64" s="410"/>
      <c r="FG64" s="410"/>
      <c r="FH64" s="410"/>
      <c r="FI64" s="410"/>
      <c r="FJ64" s="410"/>
      <c r="FK64" s="410"/>
      <c r="FL64" s="410"/>
      <c r="FM64" s="410"/>
      <c r="FN64" s="410"/>
      <c r="FO64" s="410"/>
      <c r="FP64" s="410"/>
      <c r="FQ64" s="410"/>
      <c r="FR64" s="410"/>
      <c r="FS64" s="410"/>
      <c r="FT64" s="410"/>
      <c r="FU64" s="410"/>
      <c r="FV64" s="410"/>
      <c r="FW64" s="410"/>
      <c r="FX64" s="410"/>
      <c r="FY64" s="410"/>
      <c r="FZ64" s="410"/>
      <c r="GA64" s="410"/>
      <c r="GB64" s="410"/>
      <c r="GC64" s="410"/>
      <c r="GD64" s="410"/>
      <c r="GE64" s="410"/>
      <c r="GF64" s="410"/>
      <c r="GG64" s="410"/>
      <c r="GH64" s="410"/>
      <c r="GI64" s="410"/>
      <c r="GJ64" s="410"/>
      <c r="GK64" s="410"/>
      <c r="GL64" s="410"/>
      <c r="GM64" s="410"/>
      <c r="GN64" s="410"/>
      <c r="GO64" s="410"/>
      <c r="GP64" s="410"/>
      <c r="GQ64" s="410"/>
      <c r="GR64" s="410"/>
      <c r="GS64" s="410"/>
      <c r="GT64" s="410"/>
      <c r="GU64" s="410"/>
      <c r="GV64" s="410"/>
      <c r="GW64" s="410"/>
      <c r="GX64" s="410"/>
      <c r="GY64" s="410"/>
      <c r="GZ64" s="410"/>
      <c r="HA64" s="410"/>
      <c r="HB64" s="410"/>
      <c r="HC64" s="410"/>
      <c r="HD64" s="410"/>
      <c r="HE64" s="410"/>
      <c r="HF64" s="410"/>
      <c r="HG64" s="410"/>
      <c r="HH64" s="410"/>
      <c r="HI64" s="410"/>
      <c r="HJ64" s="410"/>
      <c r="HK64" s="410"/>
      <c r="HL64" s="410"/>
      <c r="HM64" s="410"/>
      <c r="HN64" s="410"/>
      <c r="HO64" s="410"/>
      <c r="HP64" s="410"/>
      <c r="HQ64" s="410"/>
      <c r="HR64" s="410"/>
      <c r="HS64" s="410"/>
      <c r="HT64" s="410"/>
      <c r="HU64" s="410"/>
      <c r="HV64" s="410"/>
      <c r="HW64" s="410"/>
      <c r="HX64" s="410"/>
      <c r="HY64" s="410"/>
      <c r="HZ64" s="410"/>
      <c r="IA64" s="410"/>
      <c r="IB64" s="410"/>
      <c r="IC64" s="410"/>
      <c r="ID64" s="410"/>
      <c r="IE64" s="410"/>
      <c r="IF64" s="410"/>
      <c r="IG64" s="410"/>
      <c r="IH64" s="410"/>
      <c r="II64" s="410"/>
      <c r="IJ64" s="410"/>
      <c r="IK64" s="410"/>
      <c r="IL64" s="410"/>
      <c r="IM64" s="410"/>
      <c r="IN64" s="410"/>
      <c r="IO64" s="410"/>
      <c r="IP64" s="410"/>
      <c r="IQ64" s="410"/>
      <c r="IR64" s="410"/>
      <c r="IS64" s="410"/>
      <c r="IT64" s="410"/>
      <c r="IU64" s="410"/>
      <c r="IV64" s="410"/>
      <c r="IW64" s="410"/>
      <c r="IX64" s="410"/>
      <c r="IY64" s="410"/>
      <c r="IZ64" s="410"/>
      <c r="JA64" s="410"/>
      <c r="JB64" s="410"/>
      <c r="JC64" s="410"/>
      <c r="JD64" s="410"/>
      <c r="JE64" s="410"/>
      <c r="JF64" s="410"/>
      <c r="JG64" s="410"/>
      <c r="JH64" s="410"/>
      <c r="JI64" s="410"/>
      <c r="JJ64" s="410"/>
      <c r="JK64" s="410"/>
      <c r="JL64" s="410"/>
      <c r="JM64" s="410"/>
      <c r="JN64" s="410"/>
      <c r="JO64" s="410"/>
      <c r="JP64" s="410"/>
      <c r="JQ64" s="410"/>
      <c r="JR64" s="410"/>
      <c r="JS64" s="410"/>
      <c r="JT64" s="410"/>
      <c r="JU64" s="410"/>
      <c r="JV64" s="410"/>
      <c r="JW64" s="410"/>
      <c r="JX64" s="410"/>
      <c r="JY64" s="410"/>
      <c r="JZ64" s="410"/>
      <c r="KA64" s="410"/>
      <c r="KB64" s="410"/>
      <c r="KC64" s="410"/>
      <c r="KD64" s="410"/>
      <c r="KE64" s="410"/>
      <c r="KF64" s="410"/>
      <c r="KG64" s="410"/>
      <c r="KH64" s="410"/>
      <c r="KI64" s="410"/>
      <c r="KJ64" s="410"/>
      <c r="KK64" s="410"/>
      <c r="KL64" s="410"/>
      <c r="KM64" s="410"/>
      <c r="KN64" s="410"/>
      <c r="KO64" s="410"/>
      <c r="KP64" s="410"/>
      <c r="KQ64" s="410"/>
      <c r="KR64" s="410"/>
      <c r="KS64" s="410"/>
      <c r="KT64" s="410"/>
      <c r="KU64" s="410"/>
      <c r="KV64" s="410"/>
      <c r="KW64" s="410"/>
      <c r="KX64" s="410"/>
      <c r="KY64" s="410"/>
      <c r="KZ64" s="410"/>
      <c r="LA64" s="410"/>
      <c r="LB64" s="410"/>
      <c r="LC64" s="410"/>
      <c r="LD64" s="410"/>
      <c r="LE64" s="410"/>
      <c r="LF64" s="410"/>
      <c r="LG64" s="410"/>
      <c r="LH64" s="410"/>
      <c r="LI64" s="410"/>
      <c r="LJ64" s="410"/>
      <c r="LK64" s="410"/>
      <c r="LL64" s="410"/>
      <c r="LM64" s="410"/>
      <c r="LN64" s="410"/>
      <c r="LO64" s="410"/>
      <c r="LP64" s="410"/>
      <c r="LQ64" s="410"/>
      <c r="LR64" s="410"/>
      <c r="LS64" s="410"/>
      <c r="LT64" s="410"/>
      <c r="LU64" s="410"/>
      <c r="LV64" s="410"/>
      <c r="LW64" s="410"/>
      <c r="LX64" s="410"/>
      <c r="LY64" s="410"/>
      <c r="LZ64" s="410"/>
      <c r="MA64" s="410"/>
      <c r="MB64" s="410"/>
      <c r="MC64" s="410"/>
      <c r="MD64" s="410"/>
      <c r="ME64" s="410"/>
      <c r="MF64" s="410"/>
      <c r="MG64" s="410"/>
      <c r="MH64" s="410"/>
      <c r="MI64" s="410"/>
      <c r="MJ64" s="410"/>
      <c r="MK64" s="410"/>
      <c r="ML64" s="410"/>
      <c r="MM64" s="410"/>
      <c r="MN64" s="410"/>
      <c r="MO64" s="410"/>
      <c r="MP64" s="410"/>
      <c r="MQ64" s="410"/>
      <c r="MR64" s="410"/>
      <c r="MS64" s="410"/>
      <c r="MT64" s="410"/>
      <c r="MU64" s="410"/>
      <c r="MV64" s="410"/>
      <c r="MW64" s="410"/>
      <c r="MX64" s="410"/>
      <c r="MY64" s="410"/>
      <c r="MZ64" s="410"/>
      <c r="NA64" s="410"/>
      <c r="NB64" s="410"/>
      <c r="NC64" s="410"/>
      <c r="ND64" s="410"/>
      <c r="NE64" s="410"/>
      <c r="NF64" s="410"/>
      <c r="NG64" s="410"/>
      <c r="NH64" s="410"/>
      <c r="NI64" s="410"/>
      <c r="NJ64" s="410"/>
      <c r="NK64" s="410"/>
      <c r="NL64" s="410"/>
      <c r="NM64" s="410"/>
      <c r="NN64" s="410"/>
      <c r="NO64" s="410"/>
      <c r="NP64" s="410"/>
      <c r="NQ64" s="410"/>
      <c r="NR64" s="410"/>
      <c r="NS64" s="410"/>
      <c r="NT64" s="410"/>
      <c r="NU64" s="410"/>
      <c r="NV64" s="410"/>
      <c r="NW64" s="410"/>
      <c r="NX64" s="410"/>
      <c r="NY64" s="410"/>
      <c r="NZ64" s="410"/>
      <c r="OA64" s="410"/>
      <c r="OB64" s="410"/>
      <c r="OC64" s="410"/>
      <c r="OD64" s="410"/>
      <c r="OE64" s="410"/>
      <c r="OF64" s="410"/>
      <c r="OG64" s="410"/>
      <c r="OH64" s="410"/>
      <c r="OI64" s="410"/>
      <c r="OJ64" s="410"/>
      <c r="OK64" s="410"/>
      <c r="OL64" s="410"/>
      <c r="OM64" s="410"/>
      <c r="ON64" s="410"/>
      <c r="OO64" s="410"/>
      <c r="OP64" s="410"/>
      <c r="OQ64" s="410"/>
      <c r="OR64" s="410"/>
      <c r="OS64" s="410"/>
      <c r="OT64" s="410"/>
      <c r="OU64" s="410"/>
      <c r="OV64" s="410"/>
      <c r="OW64" s="410"/>
      <c r="OX64" s="410"/>
      <c r="OY64" s="410"/>
      <c r="OZ64" s="410"/>
      <c r="PA64" s="410"/>
      <c r="PB64" s="410"/>
      <c r="PC64" s="410"/>
      <c r="PD64" s="410"/>
      <c r="PE64" s="410"/>
      <c r="PF64" s="410"/>
      <c r="PG64" s="410"/>
      <c r="PH64" s="410"/>
      <c r="PI64" s="410"/>
      <c r="PJ64" s="410"/>
      <c r="PK64" s="410"/>
      <c r="PL64" s="410"/>
      <c r="PM64" s="410"/>
      <c r="PN64" s="410"/>
      <c r="PO64" s="410"/>
      <c r="PP64" s="410"/>
      <c r="PQ64" s="410"/>
      <c r="PR64" s="410"/>
      <c r="PS64" s="410"/>
      <c r="PT64" s="410"/>
      <c r="PU64" s="410"/>
      <c r="PV64" s="410"/>
      <c r="PW64" s="410"/>
      <c r="PX64" s="410"/>
      <c r="PY64" s="410"/>
      <c r="PZ64" s="410"/>
      <c r="QA64" s="410"/>
      <c r="QB64" s="410"/>
      <c r="QC64" s="410"/>
      <c r="QD64" s="410"/>
      <c r="QE64" s="410"/>
      <c r="QF64" s="410"/>
      <c r="QG64" s="410"/>
      <c r="QH64" s="410"/>
      <c r="QI64" s="410"/>
      <c r="QJ64" s="410"/>
      <c r="QK64" s="410"/>
      <c r="QL64" s="410"/>
      <c r="QM64" s="410"/>
      <c r="QN64" s="410"/>
      <c r="QO64" s="410"/>
      <c r="QP64" s="410"/>
      <c r="QQ64" s="410"/>
      <c r="QR64" s="410"/>
      <c r="QS64" s="410"/>
      <c r="QT64" s="410"/>
      <c r="QU64" s="410"/>
      <c r="QV64" s="410"/>
      <c r="QW64" s="410"/>
      <c r="QX64" s="410"/>
      <c r="QY64" s="410"/>
      <c r="QZ64" s="410"/>
      <c r="RA64" s="410"/>
      <c r="RB64" s="410"/>
      <c r="RC64" s="410"/>
      <c r="RD64" s="410"/>
      <c r="RE64" s="410"/>
      <c r="RF64" s="410"/>
      <c r="RG64" s="410"/>
      <c r="RH64" s="410"/>
      <c r="RI64" s="410"/>
      <c r="RJ64" s="410"/>
      <c r="RK64" s="410"/>
      <c r="RL64" s="410"/>
      <c r="RM64" s="410"/>
      <c r="RN64" s="410"/>
      <c r="RO64" s="410"/>
      <c r="RP64" s="410"/>
      <c r="RQ64" s="410"/>
      <c r="RR64" s="410"/>
      <c r="RS64" s="410"/>
      <c r="RT64" s="410"/>
      <c r="RU64" s="410"/>
      <c r="RV64" s="410"/>
      <c r="RW64" s="410"/>
      <c r="RX64" s="410"/>
      <c r="RY64" s="410"/>
      <c r="RZ64" s="410"/>
      <c r="SA64" s="410"/>
      <c r="SB64" s="410"/>
      <c r="SC64" s="410"/>
      <c r="SD64" s="410"/>
      <c r="SE64" s="410"/>
      <c r="SF64" s="410"/>
      <c r="SG64" s="410"/>
      <c r="SH64" s="410"/>
      <c r="SI64" s="410"/>
      <c r="SJ64" s="410"/>
      <c r="SK64" s="410"/>
      <c r="SL64" s="410"/>
      <c r="SM64" s="410"/>
      <c r="SN64" s="410"/>
      <c r="SO64" s="410"/>
      <c r="SP64" s="410"/>
      <c r="SQ64" s="410"/>
      <c r="SR64" s="410"/>
      <c r="SS64" s="410"/>
      <c r="ST64" s="410"/>
      <c r="SU64" s="410"/>
      <c r="SV64" s="410"/>
      <c r="SW64" s="410"/>
      <c r="SX64" s="410"/>
      <c r="SY64" s="410"/>
      <c r="SZ64" s="410"/>
      <c r="TA64" s="410"/>
      <c r="TB64" s="410"/>
      <c r="TC64" s="410"/>
    </row>
    <row r="65" spans="1:523" s="411" customFormat="1">
      <c r="A65" s="565" t="s">
        <v>646</v>
      </c>
      <c r="B65" s="613" t="s">
        <v>514</v>
      </c>
      <c r="C65" s="551" t="s">
        <v>155</v>
      </c>
      <c r="D65" s="551" t="s">
        <v>1127</v>
      </c>
      <c r="E65" s="620" t="s">
        <v>1128</v>
      </c>
      <c r="F65" s="550" t="s">
        <v>914</v>
      </c>
      <c r="G65" s="550" t="s">
        <v>907</v>
      </c>
      <c r="H65" s="551" t="s">
        <v>1129</v>
      </c>
      <c r="I65" s="551" t="s">
        <v>934</v>
      </c>
      <c r="J65" s="552" t="s">
        <v>1130</v>
      </c>
      <c r="K65" s="559">
        <v>2607901</v>
      </c>
      <c r="L65" s="614">
        <v>852</v>
      </c>
      <c r="M65" s="406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410"/>
      <c r="AZ65" s="410"/>
      <c r="BA65" s="410"/>
      <c r="BB65" s="410"/>
      <c r="BC65" s="410"/>
      <c r="BD65" s="410"/>
      <c r="BE65" s="410"/>
      <c r="BF65" s="410"/>
      <c r="BG65" s="410"/>
      <c r="BH65" s="410"/>
      <c r="BI65" s="410"/>
      <c r="BJ65" s="410"/>
      <c r="BK65" s="410"/>
      <c r="BL65" s="410"/>
      <c r="BM65" s="410"/>
      <c r="BN65" s="410"/>
      <c r="BO65" s="410"/>
      <c r="BP65" s="410"/>
      <c r="BQ65" s="410"/>
      <c r="BR65" s="410"/>
      <c r="BS65" s="410"/>
      <c r="BT65" s="410"/>
      <c r="BU65" s="410"/>
      <c r="BV65" s="410"/>
      <c r="BW65" s="410"/>
      <c r="BX65" s="410"/>
      <c r="BY65" s="410"/>
      <c r="BZ65" s="410"/>
      <c r="CA65" s="410"/>
      <c r="CB65" s="410"/>
      <c r="CC65" s="410"/>
      <c r="CD65" s="410"/>
      <c r="CE65" s="410"/>
      <c r="CF65" s="410"/>
      <c r="CG65" s="410"/>
      <c r="CH65" s="410"/>
      <c r="CI65" s="410"/>
      <c r="CJ65" s="410"/>
      <c r="CK65" s="410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10"/>
      <c r="DD65" s="410"/>
      <c r="DE65" s="410"/>
      <c r="DF65" s="410"/>
      <c r="DG65" s="410"/>
      <c r="DH65" s="410"/>
      <c r="DI65" s="410"/>
      <c r="DJ65" s="410"/>
      <c r="DK65" s="410"/>
      <c r="DL65" s="410"/>
      <c r="DM65" s="410"/>
      <c r="DN65" s="410"/>
      <c r="DO65" s="410"/>
      <c r="DP65" s="410"/>
      <c r="DQ65" s="410"/>
      <c r="DR65" s="410"/>
      <c r="DS65" s="410"/>
      <c r="DT65" s="410"/>
      <c r="DU65" s="410"/>
      <c r="DV65" s="410"/>
      <c r="DW65" s="410"/>
      <c r="DX65" s="410"/>
      <c r="DY65" s="410"/>
      <c r="DZ65" s="410"/>
      <c r="EA65" s="410"/>
      <c r="EB65" s="410"/>
      <c r="EC65" s="410"/>
      <c r="ED65" s="410"/>
      <c r="EE65" s="410"/>
      <c r="EF65" s="410"/>
      <c r="EG65" s="410"/>
      <c r="EH65" s="410"/>
      <c r="EI65" s="410"/>
      <c r="EJ65" s="410"/>
      <c r="EK65" s="410"/>
      <c r="EL65" s="410"/>
      <c r="EM65" s="410"/>
      <c r="EN65" s="410"/>
      <c r="EO65" s="410"/>
      <c r="EP65" s="410"/>
      <c r="EQ65" s="410"/>
      <c r="ER65" s="410"/>
      <c r="ES65" s="410"/>
      <c r="ET65" s="410"/>
      <c r="EU65" s="410"/>
      <c r="EV65" s="410"/>
      <c r="EW65" s="410"/>
      <c r="EX65" s="410"/>
      <c r="EY65" s="410"/>
      <c r="EZ65" s="410"/>
      <c r="FA65" s="410"/>
      <c r="FB65" s="410"/>
      <c r="FC65" s="410"/>
      <c r="FD65" s="410"/>
      <c r="FE65" s="410"/>
      <c r="FF65" s="410"/>
      <c r="FG65" s="410"/>
      <c r="FH65" s="410"/>
      <c r="FI65" s="410"/>
      <c r="FJ65" s="410"/>
      <c r="FK65" s="410"/>
      <c r="FL65" s="410"/>
      <c r="FM65" s="410"/>
      <c r="FN65" s="410"/>
      <c r="FO65" s="410"/>
      <c r="FP65" s="410"/>
      <c r="FQ65" s="410"/>
      <c r="FR65" s="410"/>
      <c r="FS65" s="410"/>
      <c r="FT65" s="410"/>
      <c r="FU65" s="410"/>
      <c r="FV65" s="410"/>
      <c r="FW65" s="410"/>
      <c r="FX65" s="410"/>
      <c r="FY65" s="410"/>
      <c r="FZ65" s="410"/>
      <c r="GA65" s="410"/>
      <c r="GB65" s="410"/>
      <c r="GC65" s="410"/>
      <c r="GD65" s="410"/>
      <c r="GE65" s="410"/>
      <c r="GF65" s="410"/>
      <c r="GG65" s="410"/>
      <c r="GH65" s="410"/>
      <c r="GI65" s="410"/>
      <c r="GJ65" s="410"/>
      <c r="GK65" s="410"/>
      <c r="GL65" s="410"/>
      <c r="GM65" s="410"/>
      <c r="GN65" s="410"/>
      <c r="GO65" s="410"/>
      <c r="GP65" s="410"/>
      <c r="GQ65" s="410"/>
      <c r="GR65" s="410"/>
      <c r="GS65" s="410"/>
      <c r="GT65" s="410"/>
      <c r="GU65" s="410"/>
      <c r="GV65" s="410"/>
      <c r="GW65" s="410"/>
      <c r="GX65" s="410"/>
      <c r="GY65" s="410"/>
      <c r="GZ65" s="410"/>
      <c r="HA65" s="410"/>
      <c r="HB65" s="410"/>
      <c r="HC65" s="410"/>
      <c r="HD65" s="410"/>
      <c r="HE65" s="410"/>
      <c r="HF65" s="410"/>
      <c r="HG65" s="410"/>
      <c r="HH65" s="410"/>
      <c r="HI65" s="410"/>
      <c r="HJ65" s="410"/>
      <c r="HK65" s="410"/>
      <c r="HL65" s="410"/>
      <c r="HM65" s="410"/>
      <c r="HN65" s="410"/>
      <c r="HO65" s="410"/>
      <c r="HP65" s="410"/>
      <c r="HQ65" s="410"/>
      <c r="HR65" s="410"/>
      <c r="HS65" s="410"/>
      <c r="HT65" s="410"/>
      <c r="HU65" s="410"/>
      <c r="HV65" s="410"/>
      <c r="HW65" s="410"/>
      <c r="HX65" s="410"/>
      <c r="HY65" s="410"/>
      <c r="HZ65" s="410"/>
      <c r="IA65" s="410"/>
      <c r="IB65" s="410"/>
      <c r="IC65" s="410"/>
      <c r="ID65" s="410"/>
      <c r="IE65" s="410"/>
      <c r="IF65" s="410"/>
      <c r="IG65" s="410"/>
      <c r="IH65" s="410"/>
      <c r="II65" s="410"/>
      <c r="IJ65" s="410"/>
      <c r="IK65" s="410"/>
      <c r="IL65" s="410"/>
      <c r="IM65" s="410"/>
      <c r="IN65" s="410"/>
      <c r="IO65" s="410"/>
      <c r="IP65" s="410"/>
      <c r="IQ65" s="410"/>
      <c r="IR65" s="410"/>
      <c r="IS65" s="410"/>
      <c r="IT65" s="410"/>
      <c r="IU65" s="410"/>
      <c r="IV65" s="410"/>
      <c r="IW65" s="410"/>
      <c r="IX65" s="410"/>
      <c r="IY65" s="410"/>
      <c r="IZ65" s="410"/>
      <c r="JA65" s="410"/>
      <c r="JB65" s="410"/>
      <c r="JC65" s="410"/>
      <c r="JD65" s="410"/>
      <c r="JE65" s="410"/>
      <c r="JF65" s="410"/>
      <c r="JG65" s="410"/>
      <c r="JH65" s="410"/>
      <c r="JI65" s="410"/>
      <c r="JJ65" s="410"/>
      <c r="JK65" s="410"/>
      <c r="JL65" s="410"/>
      <c r="JM65" s="410"/>
      <c r="JN65" s="410"/>
      <c r="JO65" s="410"/>
      <c r="JP65" s="410"/>
      <c r="JQ65" s="410"/>
      <c r="JR65" s="410"/>
      <c r="JS65" s="410"/>
      <c r="JT65" s="410"/>
      <c r="JU65" s="410"/>
      <c r="JV65" s="410"/>
      <c r="JW65" s="410"/>
      <c r="JX65" s="410"/>
      <c r="JY65" s="410"/>
      <c r="JZ65" s="410"/>
      <c r="KA65" s="410"/>
      <c r="KB65" s="410"/>
      <c r="KC65" s="410"/>
      <c r="KD65" s="410"/>
      <c r="KE65" s="410"/>
      <c r="KF65" s="410"/>
      <c r="KG65" s="410"/>
      <c r="KH65" s="410"/>
      <c r="KI65" s="410"/>
      <c r="KJ65" s="410"/>
      <c r="KK65" s="410"/>
      <c r="KL65" s="410"/>
      <c r="KM65" s="410"/>
      <c r="KN65" s="410"/>
      <c r="KO65" s="410"/>
      <c r="KP65" s="410"/>
      <c r="KQ65" s="410"/>
      <c r="KR65" s="410"/>
      <c r="KS65" s="410"/>
      <c r="KT65" s="410"/>
      <c r="KU65" s="410"/>
      <c r="KV65" s="410"/>
      <c r="KW65" s="410"/>
      <c r="KX65" s="410"/>
      <c r="KY65" s="410"/>
      <c r="KZ65" s="410"/>
      <c r="LA65" s="410"/>
      <c r="LB65" s="410"/>
      <c r="LC65" s="410"/>
      <c r="LD65" s="410"/>
      <c r="LE65" s="410"/>
      <c r="LF65" s="410"/>
      <c r="LG65" s="410"/>
      <c r="LH65" s="410"/>
      <c r="LI65" s="410"/>
      <c r="LJ65" s="410"/>
      <c r="LK65" s="410"/>
      <c r="LL65" s="410"/>
      <c r="LM65" s="410"/>
      <c r="LN65" s="410"/>
      <c r="LO65" s="410"/>
      <c r="LP65" s="410"/>
      <c r="LQ65" s="410"/>
      <c r="LR65" s="410"/>
      <c r="LS65" s="410"/>
      <c r="LT65" s="410"/>
      <c r="LU65" s="410"/>
      <c r="LV65" s="410"/>
      <c r="LW65" s="410"/>
      <c r="LX65" s="410"/>
      <c r="LY65" s="410"/>
      <c r="LZ65" s="410"/>
      <c r="MA65" s="410"/>
      <c r="MB65" s="410"/>
      <c r="MC65" s="410"/>
      <c r="MD65" s="410"/>
      <c r="ME65" s="410"/>
      <c r="MF65" s="410"/>
      <c r="MG65" s="410"/>
      <c r="MH65" s="410"/>
      <c r="MI65" s="410"/>
      <c r="MJ65" s="410"/>
      <c r="MK65" s="410"/>
      <c r="ML65" s="410"/>
      <c r="MM65" s="410"/>
      <c r="MN65" s="410"/>
      <c r="MO65" s="410"/>
      <c r="MP65" s="410"/>
      <c r="MQ65" s="410"/>
      <c r="MR65" s="410"/>
      <c r="MS65" s="410"/>
      <c r="MT65" s="410"/>
      <c r="MU65" s="410"/>
      <c r="MV65" s="410"/>
      <c r="MW65" s="410"/>
      <c r="MX65" s="410"/>
      <c r="MY65" s="410"/>
      <c r="MZ65" s="410"/>
      <c r="NA65" s="410"/>
      <c r="NB65" s="410"/>
      <c r="NC65" s="410"/>
      <c r="ND65" s="410"/>
      <c r="NE65" s="410"/>
      <c r="NF65" s="410"/>
      <c r="NG65" s="410"/>
      <c r="NH65" s="410"/>
      <c r="NI65" s="410"/>
      <c r="NJ65" s="410"/>
      <c r="NK65" s="410"/>
      <c r="NL65" s="410"/>
      <c r="NM65" s="410"/>
      <c r="NN65" s="410"/>
      <c r="NO65" s="410"/>
      <c r="NP65" s="410"/>
      <c r="NQ65" s="410"/>
      <c r="NR65" s="410"/>
      <c r="NS65" s="410"/>
      <c r="NT65" s="410"/>
      <c r="NU65" s="410"/>
      <c r="NV65" s="410"/>
      <c r="NW65" s="410"/>
      <c r="NX65" s="410"/>
      <c r="NY65" s="410"/>
      <c r="NZ65" s="410"/>
      <c r="OA65" s="410"/>
      <c r="OB65" s="410"/>
      <c r="OC65" s="410"/>
      <c r="OD65" s="410"/>
      <c r="OE65" s="410"/>
      <c r="OF65" s="410"/>
      <c r="OG65" s="410"/>
      <c r="OH65" s="410"/>
      <c r="OI65" s="410"/>
      <c r="OJ65" s="410"/>
      <c r="OK65" s="410"/>
      <c r="OL65" s="410"/>
      <c r="OM65" s="410"/>
      <c r="ON65" s="410"/>
      <c r="OO65" s="410"/>
      <c r="OP65" s="410"/>
      <c r="OQ65" s="410"/>
      <c r="OR65" s="410"/>
      <c r="OS65" s="410"/>
      <c r="OT65" s="410"/>
      <c r="OU65" s="410"/>
      <c r="OV65" s="410"/>
      <c r="OW65" s="410"/>
      <c r="OX65" s="410"/>
      <c r="OY65" s="410"/>
      <c r="OZ65" s="410"/>
      <c r="PA65" s="410"/>
      <c r="PB65" s="410"/>
      <c r="PC65" s="410"/>
      <c r="PD65" s="410"/>
      <c r="PE65" s="410"/>
      <c r="PF65" s="410"/>
      <c r="PG65" s="410"/>
      <c r="PH65" s="410"/>
      <c r="PI65" s="410"/>
      <c r="PJ65" s="410"/>
      <c r="PK65" s="410"/>
      <c r="PL65" s="410"/>
      <c r="PM65" s="410"/>
      <c r="PN65" s="410"/>
      <c r="PO65" s="410"/>
      <c r="PP65" s="410"/>
      <c r="PQ65" s="410"/>
      <c r="PR65" s="410"/>
      <c r="PS65" s="410"/>
      <c r="PT65" s="410"/>
      <c r="PU65" s="410"/>
      <c r="PV65" s="410"/>
      <c r="PW65" s="410"/>
      <c r="PX65" s="410"/>
      <c r="PY65" s="410"/>
      <c r="PZ65" s="410"/>
      <c r="QA65" s="410"/>
      <c r="QB65" s="410"/>
      <c r="QC65" s="410"/>
      <c r="QD65" s="410"/>
      <c r="QE65" s="410"/>
      <c r="QF65" s="410"/>
      <c r="QG65" s="410"/>
      <c r="QH65" s="410"/>
      <c r="QI65" s="410"/>
      <c r="QJ65" s="410"/>
      <c r="QK65" s="410"/>
      <c r="QL65" s="410"/>
      <c r="QM65" s="410"/>
      <c r="QN65" s="410"/>
      <c r="QO65" s="410"/>
      <c r="QP65" s="410"/>
      <c r="QQ65" s="410"/>
      <c r="QR65" s="410"/>
      <c r="QS65" s="410"/>
      <c r="QT65" s="410"/>
      <c r="QU65" s="410"/>
      <c r="QV65" s="410"/>
      <c r="QW65" s="410"/>
      <c r="QX65" s="410"/>
      <c r="QY65" s="410"/>
      <c r="QZ65" s="410"/>
      <c r="RA65" s="410"/>
      <c r="RB65" s="410"/>
      <c r="RC65" s="410"/>
      <c r="RD65" s="410"/>
      <c r="RE65" s="410"/>
      <c r="RF65" s="410"/>
      <c r="RG65" s="410"/>
      <c r="RH65" s="410"/>
      <c r="RI65" s="410"/>
      <c r="RJ65" s="410"/>
      <c r="RK65" s="410"/>
      <c r="RL65" s="410"/>
      <c r="RM65" s="410"/>
      <c r="RN65" s="410"/>
      <c r="RO65" s="410"/>
      <c r="RP65" s="410"/>
      <c r="RQ65" s="410"/>
      <c r="RR65" s="410"/>
      <c r="RS65" s="410"/>
      <c r="RT65" s="410"/>
      <c r="RU65" s="410"/>
      <c r="RV65" s="410"/>
      <c r="RW65" s="410"/>
      <c r="RX65" s="410"/>
      <c r="RY65" s="410"/>
      <c r="RZ65" s="410"/>
      <c r="SA65" s="410"/>
      <c r="SB65" s="410"/>
      <c r="SC65" s="410"/>
      <c r="SD65" s="410"/>
      <c r="SE65" s="410"/>
      <c r="SF65" s="410"/>
      <c r="SG65" s="410"/>
      <c r="SH65" s="410"/>
      <c r="SI65" s="410"/>
      <c r="SJ65" s="410"/>
      <c r="SK65" s="410"/>
      <c r="SL65" s="410"/>
      <c r="SM65" s="410"/>
      <c r="SN65" s="410"/>
      <c r="SO65" s="410"/>
      <c r="SP65" s="410"/>
      <c r="SQ65" s="410"/>
      <c r="SR65" s="410"/>
      <c r="SS65" s="410"/>
      <c r="ST65" s="410"/>
      <c r="SU65" s="410"/>
      <c r="SV65" s="410"/>
      <c r="SW65" s="410"/>
      <c r="SX65" s="410"/>
      <c r="SY65" s="410"/>
      <c r="SZ65" s="410"/>
      <c r="TA65" s="410"/>
      <c r="TB65" s="410"/>
      <c r="TC65" s="410"/>
    </row>
    <row r="66" spans="1:523" s="411" customFormat="1">
      <c r="A66" s="565" t="s">
        <v>646</v>
      </c>
      <c r="B66" s="613" t="s">
        <v>514</v>
      </c>
      <c r="C66" s="551" t="s">
        <v>155</v>
      </c>
      <c r="D66" s="551" t="s">
        <v>1127</v>
      </c>
      <c r="E66" s="620" t="s">
        <v>1128</v>
      </c>
      <c r="F66" s="550" t="s">
        <v>914</v>
      </c>
      <c r="G66" s="550" t="s">
        <v>907</v>
      </c>
      <c r="H66" s="551" t="s">
        <v>1131</v>
      </c>
      <c r="I66" s="551" t="s">
        <v>1132</v>
      </c>
      <c r="J66" s="552" t="s">
        <v>1133</v>
      </c>
      <c r="K66" s="559">
        <v>2607901</v>
      </c>
      <c r="L66" s="614">
        <v>852</v>
      </c>
      <c r="M66" s="406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0"/>
      <c r="AL66" s="410"/>
      <c r="AM66" s="410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10"/>
      <c r="BK66" s="410"/>
      <c r="BL66" s="410"/>
      <c r="BM66" s="410"/>
      <c r="BN66" s="410"/>
      <c r="BO66" s="410"/>
      <c r="BP66" s="410"/>
      <c r="BQ66" s="410"/>
      <c r="BR66" s="410"/>
      <c r="BS66" s="410"/>
      <c r="BT66" s="410"/>
      <c r="BU66" s="410"/>
      <c r="BV66" s="410"/>
      <c r="BW66" s="410"/>
      <c r="BX66" s="410"/>
      <c r="BY66" s="410"/>
      <c r="BZ66" s="410"/>
      <c r="CA66" s="410"/>
      <c r="CB66" s="410"/>
      <c r="CC66" s="410"/>
      <c r="CD66" s="410"/>
      <c r="CE66" s="410"/>
      <c r="CF66" s="410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410"/>
      <c r="CW66" s="410"/>
      <c r="CX66" s="410"/>
      <c r="CY66" s="410"/>
      <c r="CZ66" s="410"/>
      <c r="DA66" s="410"/>
      <c r="DB66" s="410"/>
      <c r="DC66" s="410"/>
      <c r="DD66" s="410"/>
      <c r="DE66" s="410"/>
      <c r="DF66" s="410"/>
      <c r="DG66" s="410"/>
      <c r="DH66" s="410"/>
      <c r="DI66" s="410"/>
      <c r="DJ66" s="410"/>
      <c r="DK66" s="410"/>
      <c r="DL66" s="410"/>
      <c r="DM66" s="410"/>
      <c r="DN66" s="410"/>
      <c r="DO66" s="410"/>
      <c r="DP66" s="410"/>
      <c r="DQ66" s="410"/>
      <c r="DR66" s="410"/>
      <c r="DS66" s="410"/>
      <c r="DT66" s="410"/>
      <c r="DU66" s="410"/>
      <c r="DV66" s="410"/>
      <c r="DW66" s="410"/>
      <c r="DX66" s="410"/>
      <c r="DY66" s="410"/>
      <c r="DZ66" s="410"/>
      <c r="EA66" s="410"/>
      <c r="EB66" s="410"/>
      <c r="EC66" s="410"/>
      <c r="ED66" s="410"/>
      <c r="EE66" s="410"/>
      <c r="EF66" s="410"/>
      <c r="EG66" s="410"/>
      <c r="EH66" s="410"/>
      <c r="EI66" s="410"/>
      <c r="EJ66" s="410"/>
      <c r="EK66" s="410"/>
      <c r="EL66" s="410"/>
      <c r="EM66" s="410"/>
      <c r="EN66" s="410"/>
      <c r="EO66" s="410"/>
      <c r="EP66" s="410"/>
      <c r="EQ66" s="410"/>
      <c r="ER66" s="410"/>
      <c r="ES66" s="410"/>
      <c r="ET66" s="410"/>
      <c r="EU66" s="410"/>
      <c r="EV66" s="410"/>
      <c r="EW66" s="410"/>
      <c r="EX66" s="410"/>
      <c r="EY66" s="410"/>
      <c r="EZ66" s="410"/>
      <c r="FA66" s="410"/>
      <c r="FB66" s="410"/>
      <c r="FC66" s="410"/>
      <c r="FD66" s="410"/>
      <c r="FE66" s="410"/>
      <c r="FF66" s="410"/>
      <c r="FG66" s="410"/>
      <c r="FH66" s="410"/>
      <c r="FI66" s="410"/>
      <c r="FJ66" s="410"/>
      <c r="FK66" s="410"/>
      <c r="FL66" s="410"/>
      <c r="FM66" s="410"/>
      <c r="FN66" s="410"/>
      <c r="FO66" s="410"/>
      <c r="FP66" s="410"/>
      <c r="FQ66" s="410"/>
      <c r="FR66" s="410"/>
      <c r="FS66" s="410"/>
      <c r="FT66" s="410"/>
      <c r="FU66" s="410"/>
      <c r="FV66" s="410"/>
      <c r="FW66" s="410"/>
      <c r="FX66" s="410"/>
      <c r="FY66" s="410"/>
      <c r="FZ66" s="410"/>
      <c r="GA66" s="410"/>
      <c r="GB66" s="410"/>
      <c r="GC66" s="410"/>
      <c r="GD66" s="410"/>
      <c r="GE66" s="410"/>
      <c r="GF66" s="410"/>
      <c r="GG66" s="410"/>
      <c r="GH66" s="410"/>
      <c r="GI66" s="410"/>
      <c r="GJ66" s="410"/>
      <c r="GK66" s="410"/>
      <c r="GL66" s="410"/>
      <c r="GM66" s="410"/>
      <c r="GN66" s="410"/>
      <c r="GO66" s="410"/>
      <c r="GP66" s="410"/>
      <c r="GQ66" s="410"/>
      <c r="GR66" s="410"/>
      <c r="GS66" s="410"/>
      <c r="GT66" s="410"/>
      <c r="GU66" s="410"/>
      <c r="GV66" s="410"/>
      <c r="GW66" s="410"/>
      <c r="GX66" s="410"/>
      <c r="GY66" s="410"/>
      <c r="GZ66" s="410"/>
      <c r="HA66" s="410"/>
      <c r="HB66" s="410"/>
      <c r="HC66" s="410"/>
      <c r="HD66" s="410"/>
      <c r="HE66" s="410"/>
      <c r="HF66" s="410"/>
      <c r="HG66" s="410"/>
      <c r="HH66" s="410"/>
      <c r="HI66" s="410"/>
      <c r="HJ66" s="410"/>
      <c r="HK66" s="410"/>
      <c r="HL66" s="410"/>
      <c r="HM66" s="410"/>
      <c r="HN66" s="410"/>
      <c r="HO66" s="410"/>
      <c r="HP66" s="410"/>
      <c r="HQ66" s="410"/>
      <c r="HR66" s="410"/>
      <c r="HS66" s="410"/>
      <c r="HT66" s="410"/>
      <c r="HU66" s="410"/>
      <c r="HV66" s="410"/>
      <c r="HW66" s="410"/>
      <c r="HX66" s="410"/>
      <c r="HY66" s="410"/>
      <c r="HZ66" s="410"/>
      <c r="IA66" s="410"/>
      <c r="IB66" s="410"/>
      <c r="IC66" s="410"/>
      <c r="ID66" s="410"/>
      <c r="IE66" s="410"/>
      <c r="IF66" s="410"/>
      <c r="IG66" s="410"/>
      <c r="IH66" s="410"/>
      <c r="II66" s="410"/>
      <c r="IJ66" s="410"/>
      <c r="IK66" s="410"/>
      <c r="IL66" s="410"/>
      <c r="IM66" s="410"/>
      <c r="IN66" s="410"/>
      <c r="IO66" s="410"/>
      <c r="IP66" s="410"/>
      <c r="IQ66" s="410"/>
      <c r="IR66" s="410"/>
      <c r="IS66" s="410"/>
      <c r="IT66" s="410"/>
      <c r="IU66" s="410"/>
      <c r="IV66" s="410"/>
      <c r="IW66" s="410"/>
      <c r="IX66" s="410"/>
      <c r="IY66" s="410"/>
      <c r="IZ66" s="410"/>
      <c r="JA66" s="410"/>
      <c r="JB66" s="410"/>
      <c r="JC66" s="410"/>
      <c r="JD66" s="410"/>
      <c r="JE66" s="410"/>
      <c r="JF66" s="410"/>
      <c r="JG66" s="410"/>
      <c r="JH66" s="410"/>
      <c r="JI66" s="410"/>
      <c r="JJ66" s="410"/>
      <c r="JK66" s="410"/>
      <c r="JL66" s="410"/>
      <c r="JM66" s="410"/>
      <c r="JN66" s="410"/>
      <c r="JO66" s="410"/>
      <c r="JP66" s="410"/>
      <c r="JQ66" s="410"/>
      <c r="JR66" s="410"/>
      <c r="JS66" s="410"/>
      <c r="JT66" s="410"/>
      <c r="JU66" s="410"/>
      <c r="JV66" s="410"/>
      <c r="JW66" s="410"/>
      <c r="JX66" s="410"/>
      <c r="JY66" s="410"/>
      <c r="JZ66" s="410"/>
      <c r="KA66" s="410"/>
      <c r="KB66" s="410"/>
      <c r="KC66" s="410"/>
      <c r="KD66" s="410"/>
      <c r="KE66" s="410"/>
      <c r="KF66" s="410"/>
      <c r="KG66" s="410"/>
      <c r="KH66" s="410"/>
      <c r="KI66" s="410"/>
      <c r="KJ66" s="410"/>
      <c r="KK66" s="410"/>
      <c r="KL66" s="410"/>
      <c r="KM66" s="410"/>
      <c r="KN66" s="410"/>
      <c r="KO66" s="410"/>
      <c r="KP66" s="410"/>
      <c r="KQ66" s="410"/>
      <c r="KR66" s="410"/>
      <c r="KS66" s="410"/>
      <c r="KT66" s="410"/>
      <c r="KU66" s="410"/>
      <c r="KV66" s="410"/>
      <c r="KW66" s="410"/>
      <c r="KX66" s="410"/>
      <c r="KY66" s="410"/>
      <c r="KZ66" s="410"/>
      <c r="LA66" s="410"/>
      <c r="LB66" s="410"/>
      <c r="LC66" s="410"/>
      <c r="LD66" s="410"/>
      <c r="LE66" s="410"/>
      <c r="LF66" s="410"/>
      <c r="LG66" s="410"/>
      <c r="LH66" s="410"/>
      <c r="LI66" s="410"/>
      <c r="LJ66" s="410"/>
      <c r="LK66" s="410"/>
      <c r="LL66" s="410"/>
      <c r="LM66" s="410"/>
      <c r="LN66" s="410"/>
      <c r="LO66" s="410"/>
      <c r="LP66" s="410"/>
      <c r="LQ66" s="410"/>
      <c r="LR66" s="410"/>
      <c r="LS66" s="410"/>
      <c r="LT66" s="410"/>
      <c r="LU66" s="410"/>
      <c r="LV66" s="410"/>
      <c r="LW66" s="410"/>
      <c r="LX66" s="410"/>
      <c r="LY66" s="410"/>
      <c r="LZ66" s="410"/>
      <c r="MA66" s="410"/>
      <c r="MB66" s="410"/>
      <c r="MC66" s="410"/>
      <c r="MD66" s="410"/>
      <c r="ME66" s="410"/>
      <c r="MF66" s="410"/>
      <c r="MG66" s="410"/>
      <c r="MH66" s="410"/>
      <c r="MI66" s="410"/>
      <c r="MJ66" s="410"/>
      <c r="MK66" s="410"/>
      <c r="ML66" s="410"/>
      <c r="MM66" s="410"/>
      <c r="MN66" s="410"/>
      <c r="MO66" s="410"/>
      <c r="MP66" s="410"/>
      <c r="MQ66" s="410"/>
      <c r="MR66" s="410"/>
      <c r="MS66" s="410"/>
      <c r="MT66" s="410"/>
      <c r="MU66" s="410"/>
      <c r="MV66" s="410"/>
      <c r="MW66" s="410"/>
      <c r="MX66" s="410"/>
      <c r="MY66" s="410"/>
      <c r="MZ66" s="410"/>
      <c r="NA66" s="410"/>
      <c r="NB66" s="410"/>
      <c r="NC66" s="410"/>
      <c r="ND66" s="410"/>
      <c r="NE66" s="410"/>
      <c r="NF66" s="410"/>
      <c r="NG66" s="410"/>
      <c r="NH66" s="410"/>
      <c r="NI66" s="410"/>
      <c r="NJ66" s="410"/>
      <c r="NK66" s="410"/>
      <c r="NL66" s="410"/>
      <c r="NM66" s="410"/>
      <c r="NN66" s="410"/>
      <c r="NO66" s="410"/>
      <c r="NP66" s="410"/>
      <c r="NQ66" s="410"/>
      <c r="NR66" s="410"/>
      <c r="NS66" s="410"/>
      <c r="NT66" s="410"/>
      <c r="NU66" s="410"/>
      <c r="NV66" s="410"/>
      <c r="NW66" s="410"/>
      <c r="NX66" s="410"/>
      <c r="NY66" s="410"/>
      <c r="NZ66" s="410"/>
      <c r="OA66" s="410"/>
      <c r="OB66" s="410"/>
      <c r="OC66" s="410"/>
      <c r="OD66" s="410"/>
      <c r="OE66" s="410"/>
      <c r="OF66" s="410"/>
      <c r="OG66" s="410"/>
      <c r="OH66" s="410"/>
      <c r="OI66" s="410"/>
      <c r="OJ66" s="410"/>
      <c r="OK66" s="410"/>
      <c r="OL66" s="410"/>
      <c r="OM66" s="410"/>
      <c r="ON66" s="410"/>
      <c r="OO66" s="410"/>
      <c r="OP66" s="410"/>
      <c r="OQ66" s="410"/>
      <c r="OR66" s="410"/>
      <c r="OS66" s="410"/>
      <c r="OT66" s="410"/>
      <c r="OU66" s="410"/>
      <c r="OV66" s="410"/>
      <c r="OW66" s="410"/>
      <c r="OX66" s="410"/>
      <c r="OY66" s="410"/>
      <c r="OZ66" s="410"/>
      <c r="PA66" s="410"/>
      <c r="PB66" s="410"/>
      <c r="PC66" s="410"/>
      <c r="PD66" s="410"/>
      <c r="PE66" s="410"/>
      <c r="PF66" s="410"/>
      <c r="PG66" s="410"/>
      <c r="PH66" s="410"/>
      <c r="PI66" s="410"/>
      <c r="PJ66" s="410"/>
      <c r="PK66" s="410"/>
      <c r="PL66" s="410"/>
      <c r="PM66" s="410"/>
      <c r="PN66" s="410"/>
      <c r="PO66" s="410"/>
      <c r="PP66" s="410"/>
      <c r="PQ66" s="410"/>
      <c r="PR66" s="410"/>
      <c r="PS66" s="410"/>
      <c r="PT66" s="410"/>
      <c r="PU66" s="410"/>
      <c r="PV66" s="410"/>
      <c r="PW66" s="410"/>
      <c r="PX66" s="410"/>
      <c r="PY66" s="410"/>
      <c r="PZ66" s="410"/>
      <c r="QA66" s="410"/>
      <c r="QB66" s="410"/>
      <c r="QC66" s="410"/>
      <c r="QD66" s="410"/>
      <c r="QE66" s="410"/>
      <c r="QF66" s="410"/>
      <c r="QG66" s="410"/>
      <c r="QH66" s="410"/>
      <c r="QI66" s="410"/>
      <c r="QJ66" s="410"/>
      <c r="QK66" s="410"/>
      <c r="QL66" s="410"/>
      <c r="QM66" s="410"/>
      <c r="QN66" s="410"/>
      <c r="QO66" s="410"/>
      <c r="QP66" s="410"/>
      <c r="QQ66" s="410"/>
      <c r="QR66" s="410"/>
      <c r="QS66" s="410"/>
      <c r="QT66" s="410"/>
      <c r="QU66" s="410"/>
      <c r="QV66" s="410"/>
      <c r="QW66" s="410"/>
      <c r="QX66" s="410"/>
      <c r="QY66" s="410"/>
      <c r="QZ66" s="410"/>
      <c r="RA66" s="410"/>
      <c r="RB66" s="410"/>
      <c r="RC66" s="410"/>
      <c r="RD66" s="410"/>
      <c r="RE66" s="410"/>
      <c r="RF66" s="410"/>
      <c r="RG66" s="410"/>
      <c r="RH66" s="410"/>
      <c r="RI66" s="410"/>
      <c r="RJ66" s="410"/>
      <c r="RK66" s="410"/>
      <c r="RL66" s="410"/>
      <c r="RM66" s="410"/>
      <c r="RN66" s="410"/>
      <c r="RO66" s="410"/>
      <c r="RP66" s="410"/>
      <c r="RQ66" s="410"/>
      <c r="RR66" s="410"/>
      <c r="RS66" s="410"/>
      <c r="RT66" s="410"/>
      <c r="RU66" s="410"/>
      <c r="RV66" s="410"/>
      <c r="RW66" s="410"/>
      <c r="RX66" s="410"/>
      <c r="RY66" s="410"/>
      <c r="RZ66" s="410"/>
      <c r="SA66" s="410"/>
      <c r="SB66" s="410"/>
      <c r="SC66" s="410"/>
      <c r="SD66" s="410"/>
      <c r="SE66" s="410"/>
      <c r="SF66" s="410"/>
      <c r="SG66" s="410"/>
      <c r="SH66" s="410"/>
      <c r="SI66" s="410"/>
      <c r="SJ66" s="410"/>
      <c r="SK66" s="410"/>
      <c r="SL66" s="410"/>
      <c r="SM66" s="410"/>
      <c r="SN66" s="410"/>
      <c r="SO66" s="410"/>
      <c r="SP66" s="410"/>
      <c r="SQ66" s="410"/>
      <c r="SR66" s="410"/>
      <c r="SS66" s="410"/>
      <c r="ST66" s="410"/>
      <c r="SU66" s="410"/>
      <c r="SV66" s="410"/>
      <c r="SW66" s="410"/>
      <c r="SX66" s="410"/>
      <c r="SY66" s="410"/>
      <c r="SZ66" s="410"/>
      <c r="TA66" s="410"/>
      <c r="TB66" s="410"/>
      <c r="TC66" s="410"/>
    </row>
    <row r="67" spans="1:523" s="411" customFormat="1">
      <c r="A67" s="565" t="s">
        <v>646</v>
      </c>
      <c r="B67" s="613" t="s">
        <v>514</v>
      </c>
      <c r="C67" s="551" t="s">
        <v>155</v>
      </c>
      <c r="D67" s="551" t="s">
        <v>1127</v>
      </c>
      <c r="E67" s="620" t="s">
        <v>1128</v>
      </c>
      <c r="F67" s="550" t="s">
        <v>914</v>
      </c>
      <c r="G67" s="550" t="s">
        <v>907</v>
      </c>
      <c r="H67" s="551" t="s">
        <v>1134</v>
      </c>
      <c r="I67" s="551" t="s">
        <v>921</v>
      </c>
      <c r="J67" s="552" t="s">
        <v>1135</v>
      </c>
      <c r="K67" s="562">
        <v>2607901</v>
      </c>
      <c r="L67" s="614">
        <v>1717.2</v>
      </c>
      <c r="M67" s="406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10"/>
      <c r="AG67" s="410"/>
      <c r="AH67" s="410"/>
      <c r="AI67" s="410"/>
      <c r="AJ67" s="410"/>
      <c r="AK67" s="410"/>
      <c r="AL67" s="410"/>
      <c r="AM67" s="410"/>
      <c r="AN67" s="410"/>
      <c r="AO67" s="410"/>
      <c r="AP67" s="410"/>
      <c r="AQ67" s="410"/>
      <c r="AR67" s="410"/>
      <c r="AS67" s="410"/>
      <c r="AT67" s="410"/>
      <c r="AU67" s="410"/>
      <c r="AV67" s="410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10"/>
      <c r="BK67" s="410"/>
      <c r="BL67" s="410"/>
      <c r="BM67" s="410"/>
      <c r="BN67" s="410"/>
      <c r="BO67" s="410"/>
      <c r="BP67" s="410"/>
      <c r="BQ67" s="410"/>
      <c r="BR67" s="410"/>
      <c r="BS67" s="410"/>
      <c r="BT67" s="410"/>
      <c r="BU67" s="410"/>
      <c r="BV67" s="410"/>
      <c r="BW67" s="410"/>
      <c r="BX67" s="410"/>
      <c r="BY67" s="410"/>
      <c r="BZ67" s="410"/>
      <c r="CA67" s="410"/>
      <c r="CB67" s="410"/>
      <c r="CC67" s="410"/>
      <c r="CD67" s="410"/>
      <c r="CE67" s="410"/>
      <c r="CF67" s="410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10"/>
      <c r="DD67" s="410"/>
      <c r="DE67" s="410"/>
      <c r="DF67" s="410"/>
      <c r="DG67" s="410"/>
      <c r="DH67" s="410"/>
      <c r="DI67" s="410"/>
      <c r="DJ67" s="410"/>
      <c r="DK67" s="410"/>
      <c r="DL67" s="410"/>
      <c r="DM67" s="410"/>
      <c r="DN67" s="410"/>
      <c r="DO67" s="410"/>
      <c r="DP67" s="410"/>
      <c r="DQ67" s="410"/>
      <c r="DR67" s="410"/>
      <c r="DS67" s="410"/>
      <c r="DT67" s="410"/>
      <c r="DU67" s="410"/>
      <c r="DV67" s="410"/>
      <c r="DW67" s="410"/>
      <c r="DX67" s="410"/>
      <c r="DY67" s="410"/>
      <c r="DZ67" s="410"/>
      <c r="EA67" s="410"/>
      <c r="EB67" s="410"/>
      <c r="EC67" s="410"/>
      <c r="ED67" s="410"/>
      <c r="EE67" s="410"/>
      <c r="EF67" s="410"/>
      <c r="EG67" s="410"/>
      <c r="EH67" s="410"/>
      <c r="EI67" s="410"/>
      <c r="EJ67" s="410"/>
      <c r="EK67" s="410"/>
      <c r="EL67" s="410"/>
      <c r="EM67" s="410"/>
      <c r="EN67" s="410"/>
      <c r="EO67" s="410"/>
      <c r="EP67" s="410"/>
      <c r="EQ67" s="410"/>
      <c r="ER67" s="410"/>
      <c r="ES67" s="410"/>
      <c r="ET67" s="410"/>
      <c r="EU67" s="410"/>
      <c r="EV67" s="410"/>
      <c r="EW67" s="410"/>
      <c r="EX67" s="410"/>
      <c r="EY67" s="410"/>
      <c r="EZ67" s="410"/>
      <c r="FA67" s="410"/>
      <c r="FB67" s="410"/>
      <c r="FC67" s="410"/>
      <c r="FD67" s="410"/>
      <c r="FE67" s="410"/>
      <c r="FF67" s="410"/>
      <c r="FG67" s="410"/>
      <c r="FH67" s="410"/>
      <c r="FI67" s="410"/>
      <c r="FJ67" s="410"/>
      <c r="FK67" s="410"/>
      <c r="FL67" s="410"/>
      <c r="FM67" s="410"/>
      <c r="FN67" s="410"/>
      <c r="FO67" s="410"/>
      <c r="FP67" s="410"/>
      <c r="FQ67" s="410"/>
      <c r="FR67" s="410"/>
      <c r="FS67" s="410"/>
      <c r="FT67" s="410"/>
      <c r="FU67" s="410"/>
      <c r="FV67" s="410"/>
      <c r="FW67" s="410"/>
      <c r="FX67" s="410"/>
      <c r="FY67" s="410"/>
      <c r="FZ67" s="410"/>
      <c r="GA67" s="410"/>
      <c r="GB67" s="410"/>
      <c r="GC67" s="410"/>
      <c r="GD67" s="410"/>
      <c r="GE67" s="410"/>
      <c r="GF67" s="410"/>
      <c r="GG67" s="410"/>
      <c r="GH67" s="410"/>
      <c r="GI67" s="410"/>
      <c r="GJ67" s="410"/>
      <c r="GK67" s="410"/>
      <c r="GL67" s="410"/>
      <c r="GM67" s="410"/>
      <c r="GN67" s="410"/>
      <c r="GO67" s="410"/>
      <c r="GP67" s="410"/>
      <c r="GQ67" s="410"/>
      <c r="GR67" s="410"/>
      <c r="GS67" s="410"/>
      <c r="GT67" s="410"/>
      <c r="GU67" s="410"/>
      <c r="GV67" s="410"/>
      <c r="GW67" s="410"/>
      <c r="GX67" s="410"/>
      <c r="GY67" s="410"/>
      <c r="GZ67" s="410"/>
      <c r="HA67" s="410"/>
      <c r="HB67" s="410"/>
      <c r="HC67" s="410"/>
      <c r="HD67" s="410"/>
      <c r="HE67" s="410"/>
      <c r="HF67" s="410"/>
      <c r="HG67" s="410"/>
      <c r="HH67" s="410"/>
      <c r="HI67" s="410"/>
      <c r="HJ67" s="410"/>
      <c r="HK67" s="410"/>
      <c r="HL67" s="410"/>
      <c r="HM67" s="410"/>
      <c r="HN67" s="410"/>
      <c r="HO67" s="410"/>
      <c r="HP67" s="410"/>
      <c r="HQ67" s="410"/>
      <c r="HR67" s="410"/>
      <c r="HS67" s="410"/>
      <c r="HT67" s="410"/>
      <c r="HU67" s="410"/>
      <c r="HV67" s="410"/>
      <c r="HW67" s="410"/>
      <c r="HX67" s="410"/>
      <c r="HY67" s="410"/>
      <c r="HZ67" s="410"/>
      <c r="IA67" s="410"/>
      <c r="IB67" s="410"/>
      <c r="IC67" s="410"/>
      <c r="ID67" s="410"/>
      <c r="IE67" s="410"/>
      <c r="IF67" s="410"/>
      <c r="IG67" s="410"/>
      <c r="IH67" s="410"/>
      <c r="II67" s="410"/>
      <c r="IJ67" s="410"/>
      <c r="IK67" s="410"/>
      <c r="IL67" s="410"/>
      <c r="IM67" s="410"/>
      <c r="IN67" s="410"/>
      <c r="IO67" s="410"/>
      <c r="IP67" s="410"/>
      <c r="IQ67" s="410"/>
      <c r="IR67" s="410"/>
      <c r="IS67" s="410"/>
      <c r="IT67" s="410"/>
      <c r="IU67" s="410"/>
      <c r="IV67" s="410"/>
      <c r="IW67" s="410"/>
      <c r="IX67" s="410"/>
      <c r="IY67" s="410"/>
      <c r="IZ67" s="410"/>
      <c r="JA67" s="410"/>
      <c r="JB67" s="410"/>
      <c r="JC67" s="410"/>
      <c r="JD67" s="410"/>
      <c r="JE67" s="410"/>
      <c r="JF67" s="410"/>
      <c r="JG67" s="410"/>
      <c r="JH67" s="410"/>
      <c r="JI67" s="410"/>
      <c r="JJ67" s="410"/>
      <c r="JK67" s="410"/>
      <c r="JL67" s="410"/>
      <c r="JM67" s="410"/>
      <c r="JN67" s="410"/>
      <c r="JO67" s="410"/>
      <c r="JP67" s="410"/>
      <c r="JQ67" s="410"/>
      <c r="JR67" s="410"/>
      <c r="JS67" s="410"/>
      <c r="JT67" s="410"/>
      <c r="JU67" s="410"/>
      <c r="JV67" s="410"/>
      <c r="JW67" s="410"/>
      <c r="JX67" s="410"/>
      <c r="JY67" s="410"/>
      <c r="JZ67" s="410"/>
      <c r="KA67" s="410"/>
      <c r="KB67" s="410"/>
      <c r="KC67" s="410"/>
      <c r="KD67" s="410"/>
      <c r="KE67" s="410"/>
      <c r="KF67" s="410"/>
      <c r="KG67" s="410"/>
      <c r="KH67" s="410"/>
      <c r="KI67" s="410"/>
      <c r="KJ67" s="410"/>
      <c r="KK67" s="410"/>
      <c r="KL67" s="410"/>
      <c r="KM67" s="410"/>
      <c r="KN67" s="410"/>
      <c r="KO67" s="410"/>
      <c r="KP67" s="410"/>
      <c r="KQ67" s="410"/>
      <c r="KR67" s="410"/>
      <c r="KS67" s="410"/>
      <c r="KT67" s="410"/>
      <c r="KU67" s="410"/>
      <c r="KV67" s="410"/>
      <c r="KW67" s="410"/>
      <c r="KX67" s="410"/>
      <c r="KY67" s="410"/>
      <c r="KZ67" s="410"/>
      <c r="LA67" s="410"/>
      <c r="LB67" s="410"/>
      <c r="LC67" s="410"/>
      <c r="LD67" s="410"/>
      <c r="LE67" s="410"/>
      <c r="LF67" s="410"/>
      <c r="LG67" s="410"/>
      <c r="LH67" s="410"/>
      <c r="LI67" s="410"/>
      <c r="LJ67" s="410"/>
      <c r="LK67" s="410"/>
      <c r="LL67" s="410"/>
      <c r="LM67" s="410"/>
      <c r="LN67" s="410"/>
      <c r="LO67" s="410"/>
      <c r="LP67" s="410"/>
      <c r="LQ67" s="410"/>
      <c r="LR67" s="410"/>
      <c r="LS67" s="410"/>
      <c r="LT67" s="410"/>
      <c r="LU67" s="410"/>
      <c r="LV67" s="410"/>
      <c r="LW67" s="410"/>
      <c r="LX67" s="410"/>
      <c r="LY67" s="410"/>
      <c r="LZ67" s="410"/>
      <c r="MA67" s="410"/>
      <c r="MB67" s="410"/>
      <c r="MC67" s="410"/>
      <c r="MD67" s="410"/>
      <c r="ME67" s="410"/>
      <c r="MF67" s="410"/>
      <c r="MG67" s="410"/>
      <c r="MH67" s="410"/>
      <c r="MI67" s="410"/>
      <c r="MJ67" s="410"/>
      <c r="MK67" s="410"/>
      <c r="ML67" s="410"/>
      <c r="MM67" s="410"/>
      <c r="MN67" s="410"/>
      <c r="MO67" s="410"/>
      <c r="MP67" s="410"/>
      <c r="MQ67" s="410"/>
      <c r="MR67" s="410"/>
      <c r="MS67" s="410"/>
      <c r="MT67" s="410"/>
      <c r="MU67" s="410"/>
      <c r="MV67" s="410"/>
      <c r="MW67" s="410"/>
      <c r="MX67" s="410"/>
      <c r="MY67" s="410"/>
      <c r="MZ67" s="410"/>
      <c r="NA67" s="410"/>
      <c r="NB67" s="410"/>
      <c r="NC67" s="410"/>
      <c r="ND67" s="410"/>
      <c r="NE67" s="410"/>
      <c r="NF67" s="410"/>
      <c r="NG67" s="410"/>
      <c r="NH67" s="410"/>
      <c r="NI67" s="410"/>
      <c r="NJ67" s="410"/>
      <c r="NK67" s="410"/>
      <c r="NL67" s="410"/>
      <c r="NM67" s="410"/>
      <c r="NN67" s="410"/>
      <c r="NO67" s="410"/>
      <c r="NP67" s="410"/>
      <c r="NQ67" s="410"/>
      <c r="NR67" s="410"/>
      <c r="NS67" s="410"/>
      <c r="NT67" s="410"/>
      <c r="NU67" s="410"/>
      <c r="NV67" s="410"/>
      <c r="NW67" s="410"/>
      <c r="NX67" s="410"/>
      <c r="NY67" s="410"/>
      <c r="NZ67" s="410"/>
      <c r="OA67" s="410"/>
      <c r="OB67" s="410"/>
      <c r="OC67" s="410"/>
      <c r="OD67" s="410"/>
      <c r="OE67" s="410"/>
      <c r="OF67" s="410"/>
      <c r="OG67" s="410"/>
      <c r="OH67" s="410"/>
      <c r="OI67" s="410"/>
      <c r="OJ67" s="410"/>
      <c r="OK67" s="410"/>
      <c r="OL67" s="410"/>
      <c r="OM67" s="410"/>
      <c r="ON67" s="410"/>
      <c r="OO67" s="410"/>
      <c r="OP67" s="410"/>
      <c r="OQ67" s="410"/>
      <c r="OR67" s="410"/>
      <c r="OS67" s="410"/>
      <c r="OT67" s="410"/>
      <c r="OU67" s="410"/>
      <c r="OV67" s="410"/>
      <c r="OW67" s="410"/>
      <c r="OX67" s="410"/>
      <c r="OY67" s="410"/>
      <c r="OZ67" s="410"/>
      <c r="PA67" s="410"/>
      <c r="PB67" s="410"/>
      <c r="PC67" s="410"/>
      <c r="PD67" s="410"/>
      <c r="PE67" s="410"/>
      <c r="PF67" s="410"/>
      <c r="PG67" s="410"/>
      <c r="PH67" s="410"/>
      <c r="PI67" s="410"/>
      <c r="PJ67" s="410"/>
      <c r="PK67" s="410"/>
      <c r="PL67" s="410"/>
      <c r="PM67" s="410"/>
      <c r="PN67" s="410"/>
      <c r="PO67" s="410"/>
      <c r="PP67" s="410"/>
      <c r="PQ67" s="410"/>
      <c r="PR67" s="410"/>
      <c r="PS67" s="410"/>
      <c r="PT67" s="410"/>
      <c r="PU67" s="410"/>
      <c r="PV67" s="410"/>
      <c r="PW67" s="410"/>
      <c r="PX67" s="410"/>
      <c r="PY67" s="410"/>
      <c r="PZ67" s="410"/>
      <c r="QA67" s="410"/>
      <c r="QB67" s="410"/>
      <c r="QC67" s="410"/>
      <c r="QD67" s="410"/>
      <c r="QE67" s="410"/>
      <c r="QF67" s="410"/>
      <c r="QG67" s="410"/>
      <c r="QH67" s="410"/>
      <c r="QI67" s="410"/>
      <c r="QJ67" s="410"/>
      <c r="QK67" s="410"/>
      <c r="QL67" s="410"/>
      <c r="QM67" s="410"/>
      <c r="QN67" s="410"/>
      <c r="QO67" s="410"/>
      <c r="QP67" s="410"/>
      <c r="QQ67" s="410"/>
      <c r="QR67" s="410"/>
      <c r="QS67" s="410"/>
      <c r="QT67" s="410"/>
      <c r="QU67" s="410"/>
      <c r="QV67" s="410"/>
      <c r="QW67" s="410"/>
      <c r="QX67" s="410"/>
      <c r="QY67" s="410"/>
      <c r="QZ67" s="410"/>
      <c r="RA67" s="410"/>
      <c r="RB67" s="410"/>
      <c r="RC67" s="410"/>
      <c r="RD67" s="410"/>
      <c r="RE67" s="410"/>
      <c r="RF67" s="410"/>
      <c r="RG67" s="410"/>
      <c r="RH67" s="410"/>
      <c r="RI67" s="410"/>
      <c r="RJ67" s="410"/>
      <c r="RK67" s="410"/>
      <c r="RL67" s="410"/>
      <c r="RM67" s="410"/>
      <c r="RN67" s="410"/>
      <c r="RO67" s="410"/>
      <c r="RP67" s="410"/>
      <c r="RQ67" s="410"/>
      <c r="RR67" s="410"/>
      <c r="RS67" s="410"/>
      <c r="RT67" s="410"/>
      <c r="RU67" s="410"/>
      <c r="RV67" s="410"/>
      <c r="RW67" s="410"/>
      <c r="RX67" s="410"/>
      <c r="RY67" s="410"/>
      <c r="RZ67" s="410"/>
      <c r="SA67" s="410"/>
      <c r="SB67" s="410"/>
      <c r="SC67" s="410"/>
      <c r="SD67" s="410"/>
      <c r="SE67" s="410"/>
      <c r="SF67" s="410"/>
      <c r="SG67" s="410"/>
      <c r="SH67" s="410"/>
      <c r="SI67" s="410"/>
      <c r="SJ67" s="410"/>
      <c r="SK67" s="410"/>
      <c r="SL67" s="410"/>
      <c r="SM67" s="410"/>
      <c r="SN67" s="410"/>
      <c r="SO67" s="410"/>
      <c r="SP67" s="410"/>
      <c r="SQ67" s="410"/>
      <c r="SR67" s="410"/>
      <c r="SS67" s="410"/>
      <c r="ST67" s="410"/>
      <c r="SU67" s="410"/>
      <c r="SV67" s="410"/>
      <c r="SW67" s="410"/>
      <c r="SX67" s="410"/>
      <c r="SY67" s="410"/>
      <c r="SZ67" s="410"/>
      <c r="TA67" s="410"/>
      <c r="TB67" s="410"/>
      <c r="TC67" s="410"/>
    </row>
    <row r="68" spans="1:523" s="411" customFormat="1">
      <c r="A68" s="565" t="s">
        <v>646</v>
      </c>
      <c r="B68" s="613" t="s">
        <v>514</v>
      </c>
      <c r="C68" s="551" t="s">
        <v>155</v>
      </c>
      <c r="D68" s="551" t="s">
        <v>1127</v>
      </c>
      <c r="E68" s="620" t="s">
        <v>1128</v>
      </c>
      <c r="F68" s="550" t="s">
        <v>914</v>
      </c>
      <c r="G68" s="550" t="s">
        <v>907</v>
      </c>
      <c r="H68" s="551" t="s">
        <v>1136</v>
      </c>
      <c r="I68" s="551" t="s">
        <v>1137</v>
      </c>
      <c r="J68" s="552" t="s">
        <v>1138</v>
      </c>
      <c r="K68" s="555">
        <v>2607901</v>
      </c>
      <c r="L68" s="614">
        <v>1717.2</v>
      </c>
      <c r="M68" s="406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0"/>
      <c r="AG68" s="410"/>
      <c r="AH68" s="410"/>
      <c r="AI68" s="410"/>
      <c r="AJ68" s="410"/>
      <c r="AK68" s="410"/>
      <c r="AL68" s="410"/>
      <c r="AM68" s="410"/>
      <c r="AN68" s="410"/>
      <c r="AO68" s="410"/>
      <c r="AP68" s="410"/>
      <c r="AQ68" s="410"/>
      <c r="AR68" s="410"/>
      <c r="AS68" s="410"/>
      <c r="AT68" s="410"/>
      <c r="AU68" s="410"/>
      <c r="AV68" s="410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10"/>
      <c r="BK68" s="410"/>
      <c r="BL68" s="410"/>
      <c r="BM68" s="410"/>
      <c r="BN68" s="410"/>
      <c r="BO68" s="410"/>
      <c r="BP68" s="410"/>
      <c r="BQ68" s="410"/>
      <c r="BR68" s="410"/>
      <c r="BS68" s="410"/>
      <c r="BT68" s="410"/>
      <c r="BU68" s="410"/>
      <c r="BV68" s="410"/>
      <c r="BW68" s="410"/>
      <c r="BX68" s="410"/>
      <c r="BY68" s="410"/>
      <c r="BZ68" s="410"/>
      <c r="CA68" s="410"/>
      <c r="CB68" s="410"/>
      <c r="CC68" s="410"/>
      <c r="CD68" s="410"/>
      <c r="CE68" s="410"/>
      <c r="CF68" s="410"/>
      <c r="CG68" s="410"/>
      <c r="CH68" s="410"/>
      <c r="CI68" s="410"/>
      <c r="CJ68" s="410"/>
      <c r="CK68" s="410"/>
      <c r="CL68" s="410"/>
      <c r="CM68" s="410"/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0"/>
      <c r="DC68" s="410"/>
      <c r="DD68" s="410"/>
      <c r="DE68" s="410"/>
      <c r="DF68" s="410"/>
      <c r="DG68" s="410"/>
      <c r="DH68" s="410"/>
      <c r="DI68" s="410"/>
      <c r="DJ68" s="410"/>
      <c r="DK68" s="410"/>
      <c r="DL68" s="410"/>
      <c r="DM68" s="410"/>
      <c r="DN68" s="410"/>
      <c r="DO68" s="410"/>
      <c r="DP68" s="410"/>
      <c r="DQ68" s="410"/>
      <c r="DR68" s="410"/>
      <c r="DS68" s="410"/>
      <c r="DT68" s="410"/>
      <c r="DU68" s="410"/>
      <c r="DV68" s="410"/>
      <c r="DW68" s="410"/>
      <c r="DX68" s="410"/>
      <c r="DY68" s="410"/>
      <c r="DZ68" s="410"/>
      <c r="EA68" s="410"/>
      <c r="EB68" s="410"/>
      <c r="EC68" s="410"/>
      <c r="ED68" s="410"/>
      <c r="EE68" s="410"/>
      <c r="EF68" s="410"/>
      <c r="EG68" s="410"/>
      <c r="EH68" s="410"/>
      <c r="EI68" s="410"/>
      <c r="EJ68" s="410"/>
      <c r="EK68" s="410"/>
      <c r="EL68" s="410"/>
      <c r="EM68" s="410"/>
      <c r="EN68" s="410"/>
      <c r="EO68" s="410"/>
      <c r="EP68" s="410"/>
      <c r="EQ68" s="410"/>
      <c r="ER68" s="410"/>
      <c r="ES68" s="410"/>
      <c r="ET68" s="410"/>
      <c r="EU68" s="410"/>
      <c r="EV68" s="410"/>
      <c r="EW68" s="410"/>
      <c r="EX68" s="410"/>
      <c r="EY68" s="410"/>
      <c r="EZ68" s="410"/>
      <c r="FA68" s="410"/>
      <c r="FB68" s="410"/>
      <c r="FC68" s="410"/>
      <c r="FD68" s="410"/>
      <c r="FE68" s="410"/>
      <c r="FF68" s="410"/>
      <c r="FG68" s="410"/>
      <c r="FH68" s="410"/>
      <c r="FI68" s="410"/>
      <c r="FJ68" s="410"/>
      <c r="FK68" s="410"/>
      <c r="FL68" s="410"/>
      <c r="FM68" s="410"/>
      <c r="FN68" s="410"/>
      <c r="FO68" s="410"/>
      <c r="FP68" s="410"/>
      <c r="FQ68" s="410"/>
      <c r="FR68" s="410"/>
      <c r="FS68" s="410"/>
      <c r="FT68" s="410"/>
      <c r="FU68" s="410"/>
      <c r="FV68" s="410"/>
      <c r="FW68" s="410"/>
      <c r="FX68" s="410"/>
      <c r="FY68" s="410"/>
      <c r="FZ68" s="410"/>
      <c r="GA68" s="410"/>
      <c r="GB68" s="410"/>
      <c r="GC68" s="410"/>
      <c r="GD68" s="410"/>
      <c r="GE68" s="410"/>
      <c r="GF68" s="410"/>
      <c r="GG68" s="410"/>
      <c r="GH68" s="410"/>
      <c r="GI68" s="410"/>
      <c r="GJ68" s="410"/>
      <c r="GK68" s="410"/>
      <c r="GL68" s="410"/>
      <c r="GM68" s="410"/>
      <c r="GN68" s="410"/>
      <c r="GO68" s="410"/>
      <c r="GP68" s="410"/>
      <c r="GQ68" s="410"/>
      <c r="GR68" s="410"/>
      <c r="GS68" s="410"/>
      <c r="GT68" s="410"/>
      <c r="GU68" s="410"/>
      <c r="GV68" s="410"/>
      <c r="GW68" s="410"/>
      <c r="GX68" s="410"/>
      <c r="GY68" s="410"/>
      <c r="GZ68" s="410"/>
      <c r="HA68" s="410"/>
      <c r="HB68" s="410"/>
      <c r="HC68" s="410"/>
      <c r="HD68" s="410"/>
      <c r="HE68" s="410"/>
      <c r="HF68" s="410"/>
      <c r="HG68" s="410"/>
      <c r="HH68" s="410"/>
      <c r="HI68" s="410"/>
      <c r="HJ68" s="410"/>
      <c r="HK68" s="410"/>
      <c r="HL68" s="410"/>
      <c r="HM68" s="410"/>
      <c r="HN68" s="410"/>
      <c r="HO68" s="410"/>
      <c r="HP68" s="410"/>
      <c r="HQ68" s="410"/>
      <c r="HR68" s="410"/>
      <c r="HS68" s="410"/>
      <c r="HT68" s="410"/>
      <c r="HU68" s="410"/>
      <c r="HV68" s="410"/>
      <c r="HW68" s="410"/>
      <c r="HX68" s="410"/>
      <c r="HY68" s="410"/>
      <c r="HZ68" s="410"/>
      <c r="IA68" s="410"/>
      <c r="IB68" s="410"/>
      <c r="IC68" s="410"/>
      <c r="ID68" s="410"/>
      <c r="IE68" s="410"/>
      <c r="IF68" s="410"/>
      <c r="IG68" s="410"/>
      <c r="IH68" s="410"/>
      <c r="II68" s="410"/>
      <c r="IJ68" s="410"/>
      <c r="IK68" s="410"/>
      <c r="IL68" s="410"/>
      <c r="IM68" s="410"/>
      <c r="IN68" s="410"/>
      <c r="IO68" s="410"/>
      <c r="IP68" s="410"/>
      <c r="IQ68" s="410"/>
      <c r="IR68" s="410"/>
      <c r="IS68" s="410"/>
      <c r="IT68" s="410"/>
      <c r="IU68" s="410"/>
      <c r="IV68" s="410"/>
      <c r="IW68" s="410"/>
      <c r="IX68" s="410"/>
      <c r="IY68" s="410"/>
      <c r="IZ68" s="410"/>
      <c r="JA68" s="410"/>
      <c r="JB68" s="410"/>
      <c r="JC68" s="410"/>
      <c r="JD68" s="410"/>
      <c r="JE68" s="410"/>
      <c r="JF68" s="410"/>
      <c r="JG68" s="410"/>
      <c r="JH68" s="410"/>
      <c r="JI68" s="410"/>
      <c r="JJ68" s="410"/>
      <c r="JK68" s="410"/>
      <c r="JL68" s="410"/>
      <c r="JM68" s="410"/>
      <c r="JN68" s="410"/>
      <c r="JO68" s="410"/>
      <c r="JP68" s="410"/>
      <c r="JQ68" s="410"/>
      <c r="JR68" s="410"/>
      <c r="JS68" s="410"/>
      <c r="JT68" s="410"/>
      <c r="JU68" s="410"/>
      <c r="JV68" s="410"/>
      <c r="JW68" s="410"/>
      <c r="JX68" s="410"/>
      <c r="JY68" s="410"/>
      <c r="JZ68" s="410"/>
      <c r="KA68" s="410"/>
      <c r="KB68" s="410"/>
      <c r="KC68" s="410"/>
      <c r="KD68" s="410"/>
      <c r="KE68" s="410"/>
      <c r="KF68" s="410"/>
      <c r="KG68" s="410"/>
      <c r="KH68" s="410"/>
      <c r="KI68" s="410"/>
      <c r="KJ68" s="410"/>
      <c r="KK68" s="410"/>
      <c r="KL68" s="410"/>
      <c r="KM68" s="410"/>
      <c r="KN68" s="410"/>
      <c r="KO68" s="410"/>
      <c r="KP68" s="410"/>
      <c r="KQ68" s="410"/>
      <c r="KR68" s="410"/>
      <c r="KS68" s="410"/>
      <c r="KT68" s="410"/>
      <c r="KU68" s="410"/>
      <c r="KV68" s="410"/>
      <c r="KW68" s="410"/>
      <c r="KX68" s="410"/>
      <c r="KY68" s="410"/>
      <c r="KZ68" s="410"/>
      <c r="LA68" s="410"/>
      <c r="LB68" s="410"/>
      <c r="LC68" s="410"/>
      <c r="LD68" s="410"/>
      <c r="LE68" s="410"/>
      <c r="LF68" s="410"/>
      <c r="LG68" s="410"/>
      <c r="LH68" s="410"/>
      <c r="LI68" s="410"/>
      <c r="LJ68" s="410"/>
      <c r="LK68" s="410"/>
      <c r="LL68" s="410"/>
      <c r="LM68" s="410"/>
      <c r="LN68" s="410"/>
      <c r="LO68" s="410"/>
      <c r="LP68" s="410"/>
      <c r="LQ68" s="410"/>
      <c r="LR68" s="410"/>
      <c r="LS68" s="410"/>
      <c r="LT68" s="410"/>
      <c r="LU68" s="410"/>
      <c r="LV68" s="410"/>
      <c r="LW68" s="410"/>
      <c r="LX68" s="410"/>
      <c r="LY68" s="410"/>
      <c r="LZ68" s="410"/>
      <c r="MA68" s="410"/>
      <c r="MB68" s="410"/>
      <c r="MC68" s="410"/>
      <c r="MD68" s="410"/>
      <c r="ME68" s="410"/>
      <c r="MF68" s="410"/>
      <c r="MG68" s="410"/>
      <c r="MH68" s="410"/>
      <c r="MI68" s="410"/>
      <c r="MJ68" s="410"/>
      <c r="MK68" s="410"/>
      <c r="ML68" s="410"/>
      <c r="MM68" s="410"/>
      <c r="MN68" s="410"/>
      <c r="MO68" s="410"/>
      <c r="MP68" s="410"/>
      <c r="MQ68" s="410"/>
      <c r="MR68" s="410"/>
      <c r="MS68" s="410"/>
      <c r="MT68" s="410"/>
      <c r="MU68" s="410"/>
      <c r="MV68" s="410"/>
      <c r="MW68" s="410"/>
      <c r="MX68" s="410"/>
      <c r="MY68" s="410"/>
      <c r="MZ68" s="410"/>
      <c r="NA68" s="410"/>
      <c r="NB68" s="410"/>
      <c r="NC68" s="410"/>
      <c r="ND68" s="410"/>
      <c r="NE68" s="410"/>
      <c r="NF68" s="410"/>
      <c r="NG68" s="410"/>
      <c r="NH68" s="410"/>
      <c r="NI68" s="410"/>
      <c r="NJ68" s="410"/>
      <c r="NK68" s="410"/>
      <c r="NL68" s="410"/>
      <c r="NM68" s="410"/>
      <c r="NN68" s="410"/>
      <c r="NO68" s="410"/>
      <c r="NP68" s="410"/>
      <c r="NQ68" s="410"/>
      <c r="NR68" s="410"/>
      <c r="NS68" s="410"/>
      <c r="NT68" s="410"/>
      <c r="NU68" s="410"/>
      <c r="NV68" s="410"/>
      <c r="NW68" s="410"/>
      <c r="NX68" s="410"/>
      <c r="NY68" s="410"/>
      <c r="NZ68" s="410"/>
      <c r="OA68" s="410"/>
      <c r="OB68" s="410"/>
      <c r="OC68" s="410"/>
      <c r="OD68" s="410"/>
      <c r="OE68" s="410"/>
      <c r="OF68" s="410"/>
      <c r="OG68" s="410"/>
      <c r="OH68" s="410"/>
      <c r="OI68" s="410"/>
      <c r="OJ68" s="410"/>
      <c r="OK68" s="410"/>
      <c r="OL68" s="410"/>
      <c r="OM68" s="410"/>
      <c r="ON68" s="410"/>
      <c r="OO68" s="410"/>
      <c r="OP68" s="410"/>
      <c r="OQ68" s="410"/>
      <c r="OR68" s="410"/>
      <c r="OS68" s="410"/>
      <c r="OT68" s="410"/>
      <c r="OU68" s="410"/>
      <c r="OV68" s="410"/>
      <c r="OW68" s="410"/>
      <c r="OX68" s="410"/>
      <c r="OY68" s="410"/>
      <c r="OZ68" s="410"/>
      <c r="PA68" s="410"/>
      <c r="PB68" s="410"/>
      <c r="PC68" s="410"/>
      <c r="PD68" s="410"/>
      <c r="PE68" s="410"/>
      <c r="PF68" s="410"/>
      <c r="PG68" s="410"/>
      <c r="PH68" s="410"/>
      <c r="PI68" s="410"/>
      <c r="PJ68" s="410"/>
      <c r="PK68" s="410"/>
      <c r="PL68" s="410"/>
      <c r="PM68" s="410"/>
      <c r="PN68" s="410"/>
      <c r="PO68" s="410"/>
      <c r="PP68" s="410"/>
      <c r="PQ68" s="410"/>
      <c r="PR68" s="410"/>
      <c r="PS68" s="410"/>
      <c r="PT68" s="410"/>
      <c r="PU68" s="410"/>
      <c r="PV68" s="410"/>
      <c r="PW68" s="410"/>
      <c r="PX68" s="410"/>
      <c r="PY68" s="410"/>
      <c r="PZ68" s="410"/>
      <c r="QA68" s="410"/>
      <c r="QB68" s="410"/>
      <c r="QC68" s="410"/>
      <c r="QD68" s="410"/>
      <c r="QE68" s="410"/>
      <c r="QF68" s="410"/>
      <c r="QG68" s="410"/>
      <c r="QH68" s="410"/>
      <c r="QI68" s="410"/>
      <c r="QJ68" s="410"/>
      <c r="QK68" s="410"/>
      <c r="QL68" s="410"/>
      <c r="QM68" s="410"/>
      <c r="QN68" s="410"/>
      <c r="QO68" s="410"/>
      <c r="QP68" s="410"/>
      <c r="QQ68" s="410"/>
      <c r="QR68" s="410"/>
      <c r="QS68" s="410"/>
      <c r="QT68" s="410"/>
      <c r="QU68" s="410"/>
      <c r="QV68" s="410"/>
      <c r="QW68" s="410"/>
      <c r="QX68" s="410"/>
      <c r="QY68" s="410"/>
      <c r="QZ68" s="410"/>
      <c r="RA68" s="410"/>
      <c r="RB68" s="410"/>
      <c r="RC68" s="410"/>
      <c r="RD68" s="410"/>
      <c r="RE68" s="410"/>
      <c r="RF68" s="410"/>
      <c r="RG68" s="410"/>
      <c r="RH68" s="410"/>
      <c r="RI68" s="410"/>
      <c r="RJ68" s="410"/>
      <c r="RK68" s="410"/>
      <c r="RL68" s="410"/>
      <c r="RM68" s="410"/>
      <c r="RN68" s="410"/>
      <c r="RO68" s="410"/>
      <c r="RP68" s="410"/>
      <c r="RQ68" s="410"/>
      <c r="RR68" s="410"/>
      <c r="RS68" s="410"/>
      <c r="RT68" s="410"/>
      <c r="RU68" s="410"/>
      <c r="RV68" s="410"/>
      <c r="RW68" s="410"/>
      <c r="RX68" s="410"/>
      <c r="RY68" s="410"/>
      <c r="RZ68" s="410"/>
      <c r="SA68" s="410"/>
      <c r="SB68" s="410"/>
      <c r="SC68" s="410"/>
      <c r="SD68" s="410"/>
      <c r="SE68" s="410"/>
      <c r="SF68" s="410"/>
      <c r="SG68" s="410"/>
      <c r="SH68" s="410"/>
      <c r="SI68" s="410"/>
      <c r="SJ68" s="410"/>
      <c r="SK68" s="410"/>
      <c r="SL68" s="410"/>
      <c r="SM68" s="410"/>
      <c r="SN68" s="410"/>
      <c r="SO68" s="410"/>
      <c r="SP68" s="410"/>
      <c r="SQ68" s="410"/>
      <c r="SR68" s="410"/>
      <c r="SS68" s="410"/>
      <c r="ST68" s="410"/>
      <c r="SU68" s="410"/>
      <c r="SV68" s="410"/>
      <c r="SW68" s="410"/>
      <c r="SX68" s="410"/>
      <c r="SY68" s="410"/>
      <c r="SZ68" s="410"/>
      <c r="TA68" s="410"/>
      <c r="TB68" s="410"/>
      <c r="TC68" s="410"/>
    </row>
    <row r="69" spans="1:523" s="411" customFormat="1">
      <c r="A69" s="565" t="s">
        <v>646</v>
      </c>
      <c r="B69" s="613" t="s">
        <v>514</v>
      </c>
      <c r="C69" s="551" t="s">
        <v>155</v>
      </c>
      <c r="D69" s="551" t="s">
        <v>1127</v>
      </c>
      <c r="E69" s="620" t="s">
        <v>1128</v>
      </c>
      <c r="F69" s="550" t="s">
        <v>914</v>
      </c>
      <c r="G69" s="550" t="s">
        <v>907</v>
      </c>
      <c r="H69" s="551" t="s">
        <v>1139</v>
      </c>
      <c r="I69" s="551" t="s">
        <v>989</v>
      </c>
      <c r="J69" s="552" t="s">
        <v>1140</v>
      </c>
      <c r="K69" s="555">
        <v>2607901</v>
      </c>
      <c r="L69" s="614">
        <v>1717.2</v>
      </c>
      <c r="M69" s="406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410"/>
      <c r="AE69" s="410"/>
      <c r="AF69" s="410"/>
      <c r="AG69" s="410"/>
      <c r="AH69" s="410"/>
      <c r="AI69" s="410"/>
      <c r="AJ69" s="410"/>
      <c r="AK69" s="410"/>
      <c r="AL69" s="410"/>
      <c r="AM69" s="410"/>
      <c r="AN69" s="410"/>
      <c r="AO69" s="410"/>
      <c r="AP69" s="410"/>
      <c r="AQ69" s="410"/>
      <c r="AR69" s="410"/>
      <c r="AS69" s="410"/>
      <c r="AT69" s="410"/>
      <c r="AU69" s="410"/>
      <c r="AV69" s="410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10"/>
      <c r="BK69" s="410"/>
      <c r="BL69" s="410"/>
      <c r="BM69" s="410"/>
      <c r="BN69" s="410"/>
      <c r="BO69" s="410"/>
      <c r="BP69" s="410"/>
      <c r="BQ69" s="410"/>
      <c r="BR69" s="410"/>
      <c r="BS69" s="410"/>
      <c r="BT69" s="410"/>
      <c r="BU69" s="410"/>
      <c r="BV69" s="410"/>
      <c r="BW69" s="410"/>
      <c r="BX69" s="410"/>
      <c r="BY69" s="410"/>
      <c r="BZ69" s="410"/>
      <c r="CA69" s="410"/>
      <c r="CB69" s="410"/>
      <c r="CC69" s="410"/>
      <c r="CD69" s="410"/>
      <c r="CE69" s="410"/>
      <c r="CF69" s="410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0"/>
      <c r="CW69" s="410"/>
      <c r="CX69" s="410"/>
      <c r="CY69" s="410"/>
      <c r="CZ69" s="410"/>
      <c r="DA69" s="410"/>
      <c r="DB69" s="410"/>
      <c r="DC69" s="410"/>
      <c r="DD69" s="410"/>
      <c r="DE69" s="410"/>
      <c r="DF69" s="410"/>
      <c r="DG69" s="410"/>
      <c r="DH69" s="410"/>
      <c r="DI69" s="410"/>
      <c r="DJ69" s="410"/>
      <c r="DK69" s="410"/>
      <c r="DL69" s="410"/>
      <c r="DM69" s="410"/>
      <c r="DN69" s="410"/>
      <c r="DO69" s="410"/>
      <c r="DP69" s="410"/>
      <c r="DQ69" s="410"/>
      <c r="DR69" s="410"/>
      <c r="DS69" s="410"/>
      <c r="DT69" s="410"/>
      <c r="DU69" s="410"/>
      <c r="DV69" s="410"/>
      <c r="DW69" s="410"/>
      <c r="DX69" s="410"/>
      <c r="DY69" s="410"/>
      <c r="DZ69" s="410"/>
      <c r="EA69" s="410"/>
      <c r="EB69" s="410"/>
      <c r="EC69" s="410"/>
      <c r="ED69" s="410"/>
      <c r="EE69" s="410"/>
      <c r="EF69" s="410"/>
      <c r="EG69" s="410"/>
      <c r="EH69" s="410"/>
      <c r="EI69" s="410"/>
      <c r="EJ69" s="410"/>
      <c r="EK69" s="410"/>
      <c r="EL69" s="410"/>
      <c r="EM69" s="410"/>
      <c r="EN69" s="410"/>
      <c r="EO69" s="410"/>
      <c r="EP69" s="410"/>
      <c r="EQ69" s="410"/>
      <c r="ER69" s="410"/>
      <c r="ES69" s="410"/>
      <c r="ET69" s="410"/>
      <c r="EU69" s="410"/>
      <c r="EV69" s="410"/>
      <c r="EW69" s="410"/>
      <c r="EX69" s="410"/>
      <c r="EY69" s="410"/>
      <c r="EZ69" s="410"/>
      <c r="FA69" s="410"/>
      <c r="FB69" s="410"/>
      <c r="FC69" s="410"/>
      <c r="FD69" s="410"/>
      <c r="FE69" s="410"/>
      <c r="FF69" s="410"/>
      <c r="FG69" s="410"/>
      <c r="FH69" s="410"/>
      <c r="FI69" s="410"/>
      <c r="FJ69" s="410"/>
      <c r="FK69" s="410"/>
      <c r="FL69" s="410"/>
      <c r="FM69" s="410"/>
      <c r="FN69" s="410"/>
      <c r="FO69" s="410"/>
      <c r="FP69" s="410"/>
      <c r="FQ69" s="410"/>
      <c r="FR69" s="410"/>
      <c r="FS69" s="410"/>
      <c r="FT69" s="410"/>
      <c r="FU69" s="410"/>
      <c r="FV69" s="410"/>
      <c r="FW69" s="410"/>
      <c r="FX69" s="410"/>
      <c r="FY69" s="410"/>
      <c r="FZ69" s="410"/>
      <c r="GA69" s="410"/>
      <c r="GB69" s="410"/>
      <c r="GC69" s="410"/>
      <c r="GD69" s="410"/>
      <c r="GE69" s="410"/>
      <c r="GF69" s="410"/>
      <c r="GG69" s="410"/>
      <c r="GH69" s="410"/>
      <c r="GI69" s="410"/>
      <c r="GJ69" s="410"/>
      <c r="GK69" s="410"/>
      <c r="GL69" s="410"/>
      <c r="GM69" s="410"/>
      <c r="GN69" s="410"/>
      <c r="GO69" s="410"/>
      <c r="GP69" s="410"/>
      <c r="GQ69" s="410"/>
      <c r="GR69" s="410"/>
      <c r="GS69" s="410"/>
      <c r="GT69" s="410"/>
      <c r="GU69" s="410"/>
      <c r="GV69" s="410"/>
      <c r="GW69" s="410"/>
      <c r="GX69" s="410"/>
      <c r="GY69" s="410"/>
      <c r="GZ69" s="410"/>
      <c r="HA69" s="410"/>
      <c r="HB69" s="410"/>
      <c r="HC69" s="410"/>
      <c r="HD69" s="410"/>
      <c r="HE69" s="410"/>
      <c r="HF69" s="410"/>
      <c r="HG69" s="410"/>
      <c r="HH69" s="410"/>
      <c r="HI69" s="410"/>
      <c r="HJ69" s="410"/>
      <c r="HK69" s="410"/>
      <c r="HL69" s="410"/>
      <c r="HM69" s="410"/>
      <c r="HN69" s="410"/>
      <c r="HO69" s="410"/>
      <c r="HP69" s="410"/>
      <c r="HQ69" s="410"/>
      <c r="HR69" s="410"/>
      <c r="HS69" s="410"/>
      <c r="HT69" s="410"/>
      <c r="HU69" s="410"/>
      <c r="HV69" s="410"/>
      <c r="HW69" s="410"/>
      <c r="HX69" s="410"/>
      <c r="HY69" s="410"/>
      <c r="HZ69" s="410"/>
      <c r="IA69" s="410"/>
      <c r="IB69" s="410"/>
      <c r="IC69" s="410"/>
      <c r="ID69" s="410"/>
      <c r="IE69" s="410"/>
      <c r="IF69" s="410"/>
      <c r="IG69" s="410"/>
      <c r="IH69" s="410"/>
      <c r="II69" s="410"/>
      <c r="IJ69" s="410"/>
      <c r="IK69" s="410"/>
      <c r="IL69" s="410"/>
      <c r="IM69" s="410"/>
      <c r="IN69" s="410"/>
      <c r="IO69" s="410"/>
      <c r="IP69" s="410"/>
      <c r="IQ69" s="410"/>
      <c r="IR69" s="410"/>
      <c r="IS69" s="410"/>
      <c r="IT69" s="410"/>
      <c r="IU69" s="410"/>
      <c r="IV69" s="410"/>
      <c r="IW69" s="410"/>
      <c r="IX69" s="410"/>
      <c r="IY69" s="410"/>
      <c r="IZ69" s="410"/>
      <c r="JA69" s="410"/>
      <c r="JB69" s="410"/>
      <c r="JC69" s="410"/>
      <c r="JD69" s="410"/>
      <c r="JE69" s="410"/>
      <c r="JF69" s="410"/>
      <c r="JG69" s="410"/>
      <c r="JH69" s="410"/>
      <c r="JI69" s="410"/>
      <c r="JJ69" s="410"/>
      <c r="JK69" s="410"/>
      <c r="JL69" s="410"/>
      <c r="JM69" s="410"/>
      <c r="JN69" s="410"/>
      <c r="JO69" s="410"/>
      <c r="JP69" s="410"/>
      <c r="JQ69" s="410"/>
      <c r="JR69" s="410"/>
      <c r="JS69" s="410"/>
      <c r="JT69" s="410"/>
      <c r="JU69" s="410"/>
      <c r="JV69" s="410"/>
      <c r="JW69" s="410"/>
      <c r="JX69" s="410"/>
      <c r="JY69" s="410"/>
      <c r="JZ69" s="410"/>
      <c r="KA69" s="410"/>
      <c r="KB69" s="410"/>
      <c r="KC69" s="410"/>
      <c r="KD69" s="410"/>
      <c r="KE69" s="410"/>
      <c r="KF69" s="410"/>
      <c r="KG69" s="410"/>
      <c r="KH69" s="410"/>
      <c r="KI69" s="410"/>
      <c r="KJ69" s="410"/>
      <c r="KK69" s="410"/>
      <c r="KL69" s="410"/>
      <c r="KM69" s="410"/>
      <c r="KN69" s="410"/>
      <c r="KO69" s="410"/>
      <c r="KP69" s="410"/>
      <c r="KQ69" s="410"/>
      <c r="KR69" s="410"/>
      <c r="KS69" s="410"/>
      <c r="KT69" s="410"/>
      <c r="KU69" s="410"/>
      <c r="KV69" s="410"/>
      <c r="KW69" s="410"/>
      <c r="KX69" s="410"/>
      <c r="KY69" s="410"/>
      <c r="KZ69" s="410"/>
      <c r="LA69" s="410"/>
      <c r="LB69" s="410"/>
      <c r="LC69" s="410"/>
      <c r="LD69" s="410"/>
      <c r="LE69" s="410"/>
      <c r="LF69" s="410"/>
      <c r="LG69" s="410"/>
      <c r="LH69" s="410"/>
      <c r="LI69" s="410"/>
      <c r="LJ69" s="410"/>
      <c r="LK69" s="410"/>
      <c r="LL69" s="410"/>
      <c r="LM69" s="410"/>
      <c r="LN69" s="410"/>
      <c r="LO69" s="410"/>
      <c r="LP69" s="410"/>
      <c r="LQ69" s="410"/>
      <c r="LR69" s="410"/>
      <c r="LS69" s="410"/>
      <c r="LT69" s="410"/>
      <c r="LU69" s="410"/>
      <c r="LV69" s="410"/>
      <c r="LW69" s="410"/>
      <c r="LX69" s="410"/>
      <c r="LY69" s="410"/>
      <c r="LZ69" s="410"/>
      <c r="MA69" s="410"/>
      <c r="MB69" s="410"/>
      <c r="MC69" s="410"/>
      <c r="MD69" s="410"/>
      <c r="ME69" s="410"/>
      <c r="MF69" s="410"/>
      <c r="MG69" s="410"/>
      <c r="MH69" s="410"/>
      <c r="MI69" s="410"/>
      <c r="MJ69" s="410"/>
      <c r="MK69" s="410"/>
      <c r="ML69" s="410"/>
      <c r="MM69" s="410"/>
      <c r="MN69" s="410"/>
      <c r="MO69" s="410"/>
      <c r="MP69" s="410"/>
      <c r="MQ69" s="410"/>
      <c r="MR69" s="410"/>
      <c r="MS69" s="410"/>
      <c r="MT69" s="410"/>
      <c r="MU69" s="410"/>
      <c r="MV69" s="410"/>
      <c r="MW69" s="410"/>
      <c r="MX69" s="410"/>
      <c r="MY69" s="410"/>
      <c r="MZ69" s="410"/>
      <c r="NA69" s="410"/>
      <c r="NB69" s="410"/>
      <c r="NC69" s="410"/>
      <c r="ND69" s="410"/>
      <c r="NE69" s="410"/>
      <c r="NF69" s="410"/>
      <c r="NG69" s="410"/>
      <c r="NH69" s="410"/>
      <c r="NI69" s="410"/>
      <c r="NJ69" s="410"/>
      <c r="NK69" s="410"/>
      <c r="NL69" s="410"/>
      <c r="NM69" s="410"/>
      <c r="NN69" s="410"/>
      <c r="NO69" s="410"/>
      <c r="NP69" s="410"/>
      <c r="NQ69" s="410"/>
      <c r="NR69" s="410"/>
      <c r="NS69" s="410"/>
      <c r="NT69" s="410"/>
      <c r="NU69" s="410"/>
      <c r="NV69" s="410"/>
      <c r="NW69" s="410"/>
      <c r="NX69" s="410"/>
      <c r="NY69" s="410"/>
      <c r="NZ69" s="410"/>
      <c r="OA69" s="410"/>
      <c r="OB69" s="410"/>
      <c r="OC69" s="410"/>
      <c r="OD69" s="410"/>
      <c r="OE69" s="410"/>
      <c r="OF69" s="410"/>
      <c r="OG69" s="410"/>
      <c r="OH69" s="410"/>
      <c r="OI69" s="410"/>
      <c r="OJ69" s="410"/>
      <c r="OK69" s="410"/>
      <c r="OL69" s="410"/>
      <c r="OM69" s="410"/>
      <c r="ON69" s="410"/>
      <c r="OO69" s="410"/>
      <c r="OP69" s="410"/>
      <c r="OQ69" s="410"/>
      <c r="OR69" s="410"/>
      <c r="OS69" s="410"/>
      <c r="OT69" s="410"/>
      <c r="OU69" s="410"/>
      <c r="OV69" s="410"/>
      <c r="OW69" s="410"/>
      <c r="OX69" s="410"/>
      <c r="OY69" s="410"/>
      <c r="OZ69" s="410"/>
      <c r="PA69" s="410"/>
      <c r="PB69" s="410"/>
      <c r="PC69" s="410"/>
      <c r="PD69" s="410"/>
      <c r="PE69" s="410"/>
      <c r="PF69" s="410"/>
      <c r="PG69" s="410"/>
      <c r="PH69" s="410"/>
      <c r="PI69" s="410"/>
      <c r="PJ69" s="410"/>
      <c r="PK69" s="410"/>
      <c r="PL69" s="410"/>
      <c r="PM69" s="410"/>
      <c r="PN69" s="410"/>
      <c r="PO69" s="410"/>
      <c r="PP69" s="410"/>
      <c r="PQ69" s="410"/>
      <c r="PR69" s="410"/>
      <c r="PS69" s="410"/>
      <c r="PT69" s="410"/>
      <c r="PU69" s="410"/>
      <c r="PV69" s="410"/>
      <c r="PW69" s="410"/>
      <c r="PX69" s="410"/>
      <c r="PY69" s="410"/>
      <c r="PZ69" s="410"/>
      <c r="QA69" s="410"/>
      <c r="QB69" s="410"/>
      <c r="QC69" s="410"/>
      <c r="QD69" s="410"/>
      <c r="QE69" s="410"/>
      <c r="QF69" s="410"/>
      <c r="QG69" s="410"/>
      <c r="QH69" s="410"/>
      <c r="QI69" s="410"/>
      <c r="QJ69" s="410"/>
      <c r="QK69" s="410"/>
      <c r="QL69" s="410"/>
      <c r="QM69" s="410"/>
      <c r="QN69" s="410"/>
      <c r="QO69" s="410"/>
      <c r="QP69" s="410"/>
      <c r="QQ69" s="410"/>
      <c r="QR69" s="410"/>
      <c r="QS69" s="410"/>
      <c r="QT69" s="410"/>
      <c r="QU69" s="410"/>
      <c r="QV69" s="410"/>
      <c r="QW69" s="410"/>
      <c r="QX69" s="410"/>
      <c r="QY69" s="410"/>
      <c r="QZ69" s="410"/>
      <c r="RA69" s="410"/>
      <c r="RB69" s="410"/>
      <c r="RC69" s="410"/>
      <c r="RD69" s="410"/>
      <c r="RE69" s="410"/>
      <c r="RF69" s="410"/>
      <c r="RG69" s="410"/>
      <c r="RH69" s="410"/>
      <c r="RI69" s="410"/>
      <c r="RJ69" s="410"/>
      <c r="RK69" s="410"/>
      <c r="RL69" s="410"/>
      <c r="RM69" s="410"/>
      <c r="RN69" s="410"/>
      <c r="RO69" s="410"/>
      <c r="RP69" s="410"/>
      <c r="RQ69" s="410"/>
      <c r="RR69" s="410"/>
      <c r="RS69" s="410"/>
      <c r="RT69" s="410"/>
      <c r="RU69" s="410"/>
      <c r="RV69" s="410"/>
      <c r="RW69" s="410"/>
      <c r="RX69" s="410"/>
      <c r="RY69" s="410"/>
      <c r="RZ69" s="410"/>
      <c r="SA69" s="410"/>
      <c r="SB69" s="410"/>
      <c r="SC69" s="410"/>
      <c r="SD69" s="410"/>
      <c r="SE69" s="410"/>
      <c r="SF69" s="410"/>
      <c r="SG69" s="410"/>
      <c r="SH69" s="410"/>
      <c r="SI69" s="410"/>
      <c r="SJ69" s="410"/>
      <c r="SK69" s="410"/>
      <c r="SL69" s="410"/>
      <c r="SM69" s="410"/>
      <c r="SN69" s="410"/>
      <c r="SO69" s="410"/>
      <c r="SP69" s="410"/>
      <c r="SQ69" s="410"/>
      <c r="SR69" s="410"/>
      <c r="SS69" s="410"/>
      <c r="ST69" s="410"/>
      <c r="SU69" s="410"/>
      <c r="SV69" s="410"/>
      <c r="SW69" s="410"/>
      <c r="SX69" s="410"/>
      <c r="SY69" s="410"/>
      <c r="SZ69" s="410"/>
      <c r="TA69" s="410"/>
      <c r="TB69" s="410"/>
      <c r="TC69" s="410"/>
    </row>
    <row r="70" spans="1:523" s="411" customFormat="1">
      <c r="A70" s="565" t="s">
        <v>646</v>
      </c>
      <c r="B70" s="613" t="s">
        <v>514</v>
      </c>
      <c r="C70" s="551" t="s">
        <v>155</v>
      </c>
      <c r="D70" s="551" t="s">
        <v>1127</v>
      </c>
      <c r="E70" s="620" t="s">
        <v>1128</v>
      </c>
      <c r="F70" s="550" t="s">
        <v>914</v>
      </c>
      <c r="G70" s="550" t="s">
        <v>907</v>
      </c>
      <c r="H70" s="551" t="s">
        <v>1141</v>
      </c>
      <c r="I70" s="551" t="s">
        <v>989</v>
      </c>
      <c r="J70" s="552" t="s">
        <v>1142</v>
      </c>
      <c r="K70" s="555">
        <v>2607901</v>
      </c>
      <c r="L70" s="614">
        <v>234</v>
      </c>
      <c r="M70" s="406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0"/>
      <c r="AL70" s="410"/>
      <c r="AM70" s="410"/>
      <c r="AN70" s="410"/>
      <c r="AO70" s="410"/>
      <c r="AP70" s="410"/>
      <c r="AQ70" s="410"/>
      <c r="AR70" s="410"/>
      <c r="AS70" s="410"/>
      <c r="AT70" s="410"/>
      <c r="AU70" s="410"/>
      <c r="AV70" s="410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10"/>
      <c r="BK70" s="410"/>
      <c r="BL70" s="410"/>
      <c r="BM70" s="410"/>
      <c r="BN70" s="410"/>
      <c r="BO70" s="410"/>
      <c r="BP70" s="410"/>
      <c r="BQ70" s="410"/>
      <c r="BR70" s="410"/>
      <c r="BS70" s="410"/>
      <c r="BT70" s="410"/>
      <c r="BU70" s="410"/>
      <c r="BV70" s="410"/>
      <c r="BW70" s="410"/>
      <c r="BX70" s="410"/>
      <c r="BY70" s="410"/>
      <c r="BZ70" s="410"/>
      <c r="CA70" s="410"/>
      <c r="CB70" s="410"/>
      <c r="CC70" s="410"/>
      <c r="CD70" s="410"/>
      <c r="CE70" s="410"/>
      <c r="CF70" s="410"/>
      <c r="CG70" s="410"/>
      <c r="CH70" s="410"/>
      <c r="CI70" s="410"/>
      <c r="CJ70" s="410"/>
      <c r="CK70" s="410"/>
      <c r="CL70" s="410"/>
      <c r="CM70" s="410"/>
      <c r="CN70" s="410"/>
      <c r="CO70" s="410"/>
      <c r="CP70" s="410"/>
      <c r="CQ70" s="410"/>
      <c r="CR70" s="410"/>
      <c r="CS70" s="410"/>
      <c r="CT70" s="410"/>
      <c r="CU70" s="410"/>
      <c r="CV70" s="410"/>
      <c r="CW70" s="410"/>
      <c r="CX70" s="410"/>
      <c r="CY70" s="410"/>
      <c r="CZ70" s="410"/>
      <c r="DA70" s="410"/>
      <c r="DB70" s="410"/>
      <c r="DC70" s="410"/>
      <c r="DD70" s="410"/>
      <c r="DE70" s="410"/>
      <c r="DF70" s="410"/>
      <c r="DG70" s="410"/>
      <c r="DH70" s="410"/>
      <c r="DI70" s="410"/>
      <c r="DJ70" s="410"/>
      <c r="DK70" s="410"/>
      <c r="DL70" s="410"/>
      <c r="DM70" s="410"/>
      <c r="DN70" s="410"/>
      <c r="DO70" s="410"/>
      <c r="DP70" s="410"/>
      <c r="DQ70" s="410"/>
      <c r="DR70" s="410"/>
      <c r="DS70" s="410"/>
      <c r="DT70" s="410"/>
      <c r="DU70" s="410"/>
      <c r="DV70" s="410"/>
      <c r="DW70" s="410"/>
      <c r="DX70" s="410"/>
      <c r="DY70" s="410"/>
      <c r="DZ70" s="410"/>
      <c r="EA70" s="410"/>
      <c r="EB70" s="410"/>
      <c r="EC70" s="410"/>
      <c r="ED70" s="410"/>
      <c r="EE70" s="410"/>
      <c r="EF70" s="410"/>
      <c r="EG70" s="410"/>
      <c r="EH70" s="410"/>
      <c r="EI70" s="410"/>
      <c r="EJ70" s="410"/>
      <c r="EK70" s="410"/>
      <c r="EL70" s="410"/>
      <c r="EM70" s="410"/>
      <c r="EN70" s="410"/>
      <c r="EO70" s="410"/>
      <c r="EP70" s="410"/>
      <c r="EQ70" s="410"/>
      <c r="ER70" s="410"/>
      <c r="ES70" s="410"/>
      <c r="ET70" s="410"/>
      <c r="EU70" s="410"/>
      <c r="EV70" s="410"/>
      <c r="EW70" s="410"/>
      <c r="EX70" s="410"/>
      <c r="EY70" s="410"/>
      <c r="EZ70" s="410"/>
      <c r="FA70" s="410"/>
      <c r="FB70" s="410"/>
      <c r="FC70" s="410"/>
      <c r="FD70" s="410"/>
      <c r="FE70" s="410"/>
      <c r="FF70" s="410"/>
      <c r="FG70" s="410"/>
      <c r="FH70" s="410"/>
      <c r="FI70" s="410"/>
      <c r="FJ70" s="410"/>
      <c r="FK70" s="410"/>
      <c r="FL70" s="410"/>
      <c r="FM70" s="410"/>
      <c r="FN70" s="410"/>
      <c r="FO70" s="410"/>
      <c r="FP70" s="410"/>
      <c r="FQ70" s="410"/>
      <c r="FR70" s="410"/>
      <c r="FS70" s="410"/>
      <c r="FT70" s="410"/>
      <c r="FU70" s="410"/>
      <c r="FV70" s="410"/>
      <c r="FW70" s="410"/>
      <c r="FX70" s="410"/>
      <c r="FY70" s="410"/>
      <c r="FZ70" s="410"/>
      <c r="GA70" s="410"/>
      <c r="GB70" s="410"/>
      <c r="GC70" s="410"/>
      <c r="GD70" s="410"/>
      <c r="GE70" s="410"/>
      <c r="GF70" s="410"/>
      <c r="GG70" s="410"/>
      <c r="GH70" s="410"/>
      <c r="GI70" s="410"/>
      <c r="GJ70" s="410"/>
      <c r="GK70" s="410"/>
      <c r="GL70" s="410"/>
      <c r="GM70" s="410"/>
      <c r="GN70" s="410"/>
      <c r="GO70" s="410"/>
      <c r="GP70" s="410"/>
      <c r="GQ70" s="410"/>
      <c r="GR70" s="410"/>
      <c r="GS70" s="410"/>
      <c r="GT70" s="410"/>
      <c r="GU70" s="410"/>
      <c r="GV70" s="410"/>
      <c r="GW70" s="410"/>
      <c r="GX70" s="410"/>
      <c r="GY70" s="410"/>
      <c r="GZ70" s="410"/>
      <c r="HA70" s="410"/>
      <c r="HB70" s="410"/>
      <c r="HC70" s="410"/>
      <c r="HD70" s="410"/>
      <c r="HE70" s="410"/>
      <c r="HF70" s="410"/>
      <c r="HG70" s="410"/>
      <c r="HH70" s="410"/>
      <c r="HI70" s="410"/>
      <c r="HJ70" s="410"/>
      <c r="HK70" s="410"/>
      <c r="HL70" s="410"/>
      <c r="HM70" s="410"/>
      <c r="HN70" s="410"/>
      <c r="HO70" s="410"/>
      <c r="HP70" s="410"/>
      <c r="HQ70" s="410"/>
      <c r="HR70" s="410"/>
      <c r="HS70" s="410"/>
      <c r="HT70" s="410"/>
      <c r="HU70" s="410"/>
      <c r="HV70" s="410"/>
      <c r="HW70" s="410"/>
      <c r="HX70" s="410"/>
      <c r="HY70" s="410"/>
      <c r="HZ70" s="410"/>
      <c r="IA70" s="410"/>
      <c r="IB70" s="410"/>
      <c r="IC70" s="410"/>
      <c r="ID70" s="410"/>
      <c r="IE70" s="410"/>
      <c r="IF70" s="410"/>
      <c r="IG70" s="410"/>
      <c r="IH70" s="410"/>
      <c r="II70" s="410"/>
      <c r="IJ70" s="410"/>
      <c r="IK70" s="410"/>
      <c r="IL70" s="410"/>
      <c r="IM70" s="410"/>
      <c r="IN70" s="410"/>
      <c r="IO70" s="410"/>
      <c r="IP70" s="410"/>
      <c r="IQ70" s="410"/>
      <c r="IR70" s="410"/>
      <c r="IS70" s="410"/>
      <c r="IT70" s="410"/>
      <c r="IU70" s="410"/>
      <c r="IV70" s="410"/>
      <c r="IW70" s="410"/>
      <c r="IX70" s="410"/>
      <c r="IY70" s="410"/>
      <c r="IZ70" s="410"/>
      <c r="JA70" s="410"/>
      <c r="JB70" s="410"/>
      <c r="JC70" s="410"/>
      <c r="JD70" s="410"/>
      <c r="JE70" s="410"/>
      <c r="JF70" s="410"/>
      <c r="JG70" s="410"/>
      <c r="JH70" s="410"/>
      <c r="JI70" s="410"/>
      <c r="JJ70" s="410"/>
      <c r="JK70" s="410"/>
      <c r="JL70" s="410"/>
      <c r="JM70" s="410"/>
      <c r="JN70" s="410"/>
      <c r="JO70" s="410"/>
      <c r="JP70" s="410"/>
      <c r="JQ70" s="410"/>
      <c r="JR70" s="410"/>
      <c r="JS70" s="410"/>
      <c r="JT70" s="410"/>
      <c r="JU70" s="410"/>
      <c r="JV70" s="410"/>
      <c r="JW70" s="410"/>
      <c r="JX70" s="410"/>
      <c r="JY70" s="410"/>
      <c r="JZ70" s="410"/>
      <c r="KA70" s="410"/>
      <c r="KB70" s="410"/>
      <c r="KC70" s="410"/>
      <c r="KD70" s="410"/>
      <c r="KE70" s="410"/>
      <c r="KF70" s="410"/>
      <c r="KG70" s="410"/>
      <c r="KH70" s="410"/>
      <c r="KI70" s="410"/>
      <c r="KJ70" s="410"/>
      <c r="KK70" s="410"/>
      <c r="KL70" s="410"/>
      <c r="KM70" s="410"/>
      <c r="KN70" s="410"/>
      <c r="KO70" s="410"/>
      <c r="KP70" s="410"/>
      <c r="KQ70" s="410"/>
      <c r="KR70" s="410"/>
      <c r="KS70" s="410"/>
      <c r="KT70" s="410"/>
      <c r="KU70" s="410"/>
      <c r="KV70" s="410"/>
      <c r="KW70" s="410"/>
      <c r="KX70" s="410"/>
      <c r="KY70" s="410"/>
      <c r="KZ70" s="410"/>
      <c r="LA70" s="410"/>
      <c r="LB70" s="410"/>
      <c r="LC70" s="410"/>
      <c r="LD70" s="410"/>
      <c r="LE70" s="410"/>
      <c r="LF70" s="410"/>
      <c r="LG70" s="410"/>
      <c r="LH70" s="410"/>
      <c r="LI70" s="410"/>
      <c r="LJ70" s="410"/>
      <c r="LK70" s="410"/>
      <c r="LL70" s="410"/>
      <c r="LM70" s="410"/>
      <c r="LN70" s="410"/>
      <c r="LO70" s="410"/>
      <c r="LP70" s="410"/>
      <c r="LQ70" s="410"/>
      <c r="LR70" s="410"/>
      <c r="LS70" s="410"/>
      <c r="LT70" s="410"/>
      <c r="LU70" s="410"/>
      <c r="LV70" s="410"/>
      <c r="LW70" s="410"/>
      <c r="LX70" s="410"/>
      <c r="LY70" s="410"/>
      <c r="LZ70" s="410"/>
      <c r="MA70" s="410"/>
      <c r="MB70" s="410"/>
      <c r="MC70" s="410"/>
      <c r="MD70" s="410"/>
      <c r="ME70" s="410"/>
      <c r="MF70" s="410"/>
      <c r="MG70" s="410"/>
      <c r="MH70" s="410"/>
      <c r="MI70" s="410"/>
      <c r="MJ70" s="410"/>
      <c r="MK70" s="410"/>
      <c r="ML70" s="410"/>
      <c r="MM70" s="410"/>
      <c r="MN70" s="410"/>
      <c r="MO70" s="410"/>
      <c r="MP70" s="410"/>
      <c r="MQ70" s="410"/>
      <c r="MR70" s="410"/>
      <c r="MS70" s="410"/>
      <c r="MT70" s="410"/>
      <c r="MU70" s="410"/>
      <c r="MV70" s="410"/>
      <c r="MW70" s="410"/>
      <c r="MX70" s="410"/>
      <c r="MY70" s="410"/>
      <c r="MZ70" s="410"/>
      <c r="NA70" s="410"/>
      <c r="NB70" s="410"/>
      <c r="NC70" s="410"/>
      <c r="ND70" s="410"/>
      <c r="NE70" s="410"/>
      <c r="NF70" s="410"/>
      <c r="NG70" s="410"/>
      <c r="NH70" s="410"/>
      <c r="NI70" s="410"/>
      <c r="NJ70" s="410"/>
      <c r="NK70" s="410"/>
      <c r="NL70" s="410"/>
      <c r="NM70" s="410"/>
      <c r="NN70" s="410"/>
      <c r="NO70" s="410"/>
      <c r="NP70" s="410"/>
      <c r="NQ70" s="410"/>
      <c r="NR70" s="410"/>
      <c r="NS70" s="410"/>
      <c r="NT70" s="410"/>
      <c r="NU70" s="410"/>
      <c r="NV70" s="410"/>
      <c r="NW70" s="410"/>
      <c r="NX70" s="410"/>
      <c r="NY70" s="410"/>
      <c r="NZ70" s="410"/>
      <c r="OA70" s="410"/>
      <c r="OB70" s="410"/>
      <c r="OC70" s="410"/>
      <c r="OD70" s="410"/>
      <c r="OE70" s="410"/>
      <c r="OF70" s="410"/>
      <c r="OG70" s="410"/>
      <c r="OH70" s="410"/>
      <c r="OI70" s="410"/>
      <c r="OJ70" s="410"/>
      <c r="OK70" s="410"/>
      <c r="OL70" s="410"/>
      <c r="OM70" s="410"/>
      <c r="ON70" s="410"/>
      <c r="OO70" s="410"/>
      <c r="OP70" s="410"/>
      <c r="OQ70" s="410"/>
      <c r="OR70" s="410"/>
      <c r="OS70" s="410"/>
      <c r="OT70" s="410"/>
      <c r="OU70" s="410"/>
      <c r="OV70" s="410"/>
      <c r="OW70" s="410"/>
      <c r="OX70" s="410"/>
      <c r="OY70" s="410"/>
      <c r="OZ70" s="410"/>
      <c r="PA70" s="410"/>
      <c r="PB70" s="410"/>
      <c r="PC70" s="410"/>
      <c r="PD70" s="410"/>
      <c r="PE70" s="410"/>
      <c r="PF70" s="410"/>
      <c r="PG70" s="410"/>
      <c r="PH70" s="410"/>
      <c r="PI70" s="410"/>
      <c r="PJ70" s="410"/>
      <c r="PK70" s="410"/>
      <c r="PL70" s="410"/>
      <c r="PM70" s="410"/>
      <c r="PN70" s="410"/>
      <c r="PO70" s="410"/>
      <c r="PP70" s="410"/>
      <c r="PQ70" s="410"/>
      <c r="PR70" s="410"/>
      <c r="PS70" s="410"/>
      <c r="PT70" s="410"/>
      <c r="PU70" s="410"/>
      <c r="PV70" s="410"/>
      <c r="PW70" s="410"/>
      <c r="PX70" s="410"/>
      <c r="PY70" s="410"/>
      <c r="PZ70" s="410"/>
      <c r="QA70" s="410"/>
      <c r="QB70" s="410"/>
      <c r="QC70" s="410"/>
      <c r="QD70" s="410"/>
      <c r="QE70" s="410"/>
      <c r="QF70" s="410"/>
      <c r="QG70" s="410"/>
      <c r="QH70" s="410"/>
      <c r="QI70" s="410"/>
      <c r="QJ70" s="410"/>
      <c r="QK70" s="410"/>
      <c r="QL70" s="410"/>
      <c r="QM70" s="410"/>
      <c r="QN70" s="410"/>
      <c r="QO70" s="410"/>
      <c r="QP70" s="410"/>
      <c r="QQ70" s="410"/>
      <c r="QR70" s="410"/>
      <c r="QS70" s="410"/>
      <c r="QT70" s="410"/>
      <c r="QU70" s="410"/>
      <c r="QV70" s="410"/>
      <c r="QW70" s="410"/>
      <c r="QX70" s="410"/>
      <c r="QY70" s="410"/>
      <c r="QZ70" s="410"/>
      <c r="RA70" s="410"/>
      <c r="RB70" s="410"/>
      <c r="RC70" s="410"/>
      <c r="RD70" s="410"/>
      <c r="RE70" s="410"/>
      <c r="RF70" s="410"/>
      <c r="RG70" s="410"/>
      <c r="RH70" s="410"/>
      <c r="RI70" s="410"/>
      <c r="RJ70" s="410"/>
      <c r="RK70" s="410"/>
      <c r="RL70" s="410"/>
      <c r="RM70" s="410"/>
      <c r="RN70" s="410"/>
      <c r="RO70" s="410"/>
      <c r="RP70" s="410"/>
      <c r="RQ70" s="410"/>
      <c r="RR70" s="410"/>
      <c r="RS70" s="410"/>
      <c r="RT70" s="410"/>
      <c r="RU70" s="410"/>
      <c r="RV70" s="410"/>
      <c r="RW70" s="410"/>
      <c r="RX70" s="410"/>
      <c r="RY70" s="410"/>
      <c r="RZ70" s="410"/>
      <c r="SA70" s="410"/>
      <c r="SB70" s="410"/>
      <c r="SC70" s="410"/>
      <c r="SD70" s="410"/>
      <c r="SE70" s="410"/>
      <c r="SF70" s="410"/>
      <c r="SG70" s="410"/>
      <c r="SH70" s="410"/>
      <c r="SI70" s="410"/>
      <c r="SJ70" s="410"/>
      <c r="SK70" s="410"/>
      <c r="SL70" s="410"/>
      <c r="SM70" s="410"/>
      <c r="SN70" s="410"/>
      <c r="SO70" s="410"/>
      <c r="SP70" s="410"/>
      <c r="SQ70" s="410"/>
      <c r="SR70" s="410"/>
      <c r="SS70" s="410"/>
      <c r="ST70" s="410"/>
      <c r="SU70" s="410"/>
      <c r="SV70" s="410"/>
      <c r="SW70" s="410"/>
      <c r="SX70" s="410"/>
      <c r="SY70" s="410"/>
      <c r="SZ70" s="410"/>
      <c r="TA70" s="410"/>
      <c r="TB70" s="410"/>
      <c r="TC70" s="410"/>
    </row>
    <row r="71" spans="1:523" s="411" customFormat="1">
      <c r="A71" s="565" t="s">
        <v>646</v>
      </c>
      <c r="B71" s="613" t="s">
        <v>514</v>
      </c>
      <c r="C71" s="551" t="s">
        <v>155</v>
      </c>
      <c r="D71" s="551" t="s">
        <v>1127</v>
      </c>
      <c r="E71" s="620" t="s">
        <v>1128</v>
      </c>
      <c r="F71" s="550" t="s">
        <v>914</v>
      </c>
      <c r="G71" s="550" t="s">
        <v>907</v>
      </c>
      <c r="H71" s="551" t="s">
        <v>1143</v>
      </c>
      <c r="I71" s="623">
        <v>44726</v>
      </c>
      <c r="J71" s="552" t="s">
        <v>1144</v>
      </c>
      <c r="K71" s="624">
        <v>2607901</v>
      </c>
      <c r="L71" s="625">
        <v>1278</v>
      </c>
      <c r="M71" s="406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0"/>
      <c r="AL71" s="410"/>
      <c r="AM71" s="410"/>
      <c r="AN71" s="410"/>
      <c r="AO71" s="410"/>
      <c r="AP71" s="410"/>
      <c r="AQ71" s="410"/>
      <c r="AR71" s="410"/>
      <c r="AS71" s="410"/>
      <c r="AT71" s="410"/>
      <c r="AU71" s="410"/>
      <c r="AV71" s="410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10"/>
      <c r="BK71" s="410"/>
      <c r="BL71" s="410"/>
      <c r="BM71" s="410"/>
      <c r="BN71" s="410"/>
      <c r="BO71" s="410"/>
      <c r="BP71" s="410"/>
      <c r="BQ71" s="410"/>
      <c r="BR71" s="410"/>
      <c r="BS71" s="410"/>
      <c r="BT71" s="410"/>
      <c r="BU71" s="410"/>
      <c r="BV71" s="410"/>
      <c r="BW71" s="410"/>
      <c r="BX71" s="410"/>
      <c r="BY71" s="410"/>
      <c r="BZ71" s="410"/>
      <c r="CA71" s="410"/>
      <c r="CB71" s="410"/>
      <c r="CC71" s="410"/>
      <c r="CD71" s="410"/>
      <c r="CE71" s="410"/>
      <c r="CF71" s="410"/>
      <c r="CG71" s="410"/>
      <c r="CH71" s="410"/>
      <c r="CI71" s="410"/>
      <c r="CJ71" s="410"/>
      <c r="CK71" s="410"/>
      <c r="CL71" s="410"/>
      <c r="CM71" s="410"/>
      <c r="CN71" s="410"/>
      <c r="CO71" s="410"/>
      <c r="CP71" s="410"/>
      <c r="CQ71" s="410"/>
      <c r="CR71" s="410"/>
      <c r="CS71" s="410"/>
      <c r="CT71" s="410"/>
      <c r="CU71" s="410"/>
      <c r="CV71" s="410"/>
      <c r="CW71" s="410"/>
      <c r="CX71" s="410"/>
      <c r="CY71" s="410"/>
      <c r="CZ71" s="410"/>
      <c r="DA71" s="410"/>
      <c r="DB71" s="410"/>
      <c r="DC71" s="410"/>
      <c r="DD71" s="410"/>
      <c r="DE71" s="410"/>
      <c r="DF71" s="410"/>
      <c r="DG71" s="410"/>
      <c r="DH71" s="410"/>
      <c r="DI71" s="410"/>
      <c r="DJ71" s="410"/>
      <c r="DK71" s="410"/>
      <c r="DL71" s="410"/>
      <c r="DM71" s="410"/>
      <c r="DN71" s="410"/>
      <c r="DO71" s="410"/>
      <c r="DP71" s="410"/>
      <c r="DQ71" s="410"/>
      <c r="DR71" s="410"/>
      <c r="DS71" s="410"/>
      <c r="DT71" s="410"/>
      <c r="DU71" s="410"/>
      <c r="DV71" s="410"/>
      <c r="DW71" s="410"/>
      <c r="DX71" s="410"/>
      <c r="DY71" s="410"/>
      <c r="DZ71" s="410"/>
      <c r="EA71" s="410"/>
      <c r="EB71" s="410"/>
      <c r="EC71" s="410"/>
      <c r="ED71" s="410"/>
      <c r="EE71" s="410"/>
      <c r="EF71" s="410"/>
      <c r="EG71" s="410"/>
      <c r="EH71" s="410"/>
      <c r="EI71" s="410"/>
      <c r="EJ71" s="410"/>
      <c r="EK71" s="410"/>
      <c r="EL71" s="410"/>
      <c r="EM71" s="410"/>
      <c r="EN71" s="410"/>
      <c r="EO71" s="410"/>
      <c r="EP71" s="410"/>
      <c r="EQ71" s="410"/>
      <c r="ER71" s="410"/>
      <c r="ES71" s="410"/>
      <c r="ET71" s="410"/>
      <c r="EU71" s="410"/>
      <c r="EV71" s="410"/>
      <c r="EW71" s="410"/>
      <c r="EX71" s="410"/>
      <c r="EY71" s="410"/>
      <c r="EZ71" s="410"/>
      <c r="FA71" s="410"/>
      <c r="FB71" s="410"/>
      <c r="FC71" s="410"/>
      <c r="FD71" s="410"/>
      <c r="FE71" s="410"/>
      <c r="FF71" s="410"/>
      <c r="FG71" s="410"/>
      <c r="FH71" s="410"/>
      <c r="FI71" s="410"/>
      <c r="FJ71" s="410"/>
      <c r="FK71" s="410"/>
      <c r="FL71" s="410"/>
      <c r="FM71" s="410"/>
      <c r="FN71" s="410"/>
      <c r="FO71" s="410"/>
      <c r="FP71" s="410"/>
      <c r="FQ71" s="410"/>
      <c r="FR71" s="410"/>
      <c r="FS71" s="410"/>
      <c r="FT71" s="410"/>
      <c r="FU71" s="410"/>
      <c r="FV71" s="410"/>
      <c r="FW71" s="410"/>
      <c r="FX71" s="410"/>
      <c r="FY71" s="410"/>
      <c r="FZ71" s="410"/>
      <c r="GA71" s="410"/>
      <c r="GB71" s="410"/>
      <c r="GC71" s="410"/>
      <c r="GD71" s="410"/>
      <c r="GE71" s="410"/>
      <c r="GF71" s="410"/>
      <c r="GG71" s="410"/>
      <c r="GH71" s="410"/>
      <c r="GI71" s="410"/>
      <c r="GJ71" s="410"/>
      <c r="GK71" s="410"/>
      <c r="GL71" s="410"/>
      <c r="GM71" s="410"/>
      <c r="GN71" s="410"/>
      <c r="GO71" s="410"/>
      <c r="GP71" s="410"/>
      <c r="GQ71" s="410"/>
      <c r="GR71" s="410"/>
      <c r="GS71" s="410"/>
      <c r="GT71" s="410"/>
      <c r="GU71" s="410"/>
      <c r="GV71" s="410"/>
      <c r="GW71" s="410"/>
      <c r="GX71" s="410"/>
      <c r="GY71" s="410"/>
      <c r="GZ71" s="410"/>
      <c r="HA71" s="410"/>
      <c r="HB71" s="410"/>
      <c r="HC71" s="410"/>
      <c r="HD71" s="410"/>
      <c r="HE71" s="410"/>
      <c r="HF71" s="410"/>
      <c r="HG71" s="410"/>
      <c r="HH71" s="410"/>
      <c r="HI71" s="410"/>
      <c r="HJ71" s="410"/>
      <c r="HK71" s="410"/>
      <c r="HL71" s="410"/>
      <c r="HM71" s="410"/>
      <c r="HN71" s="410"/>
      <c r="HO71" s="410"/>
      <c r="HP71" s="410"/>
      <c r="HQ71" s="410"/>
      <c r="HR71" s="410"/>
      <c r="HS71" s="410"/>
      <c r="HT71" s="410"/>
      <c r="HU71" s="410"/>
      <c r="HV71" s="410"/>
      <c r="HW71" s="410"/>
      <c r="HX71" s="410"/>
      <c r="HY71" s="410"/>
      <c r="HZ71" s="410"/>
      <c r="IA71" s="410"/>
      <c r="IB71" s="410"/>
      <c r="IC71" s="410"/>
      <c r="ID71" s="410"/>
      <c r="IE71" s="410"/>
      <c r="IF71" s="410"/>
      <c r="IG71" s="410"/>
      <c r="IH71" s="410"/>
      <c r="II71" s="410"/>
      <c r="IJ71" s="410"/>
      <c r="IK71" s="410"/>
      <c r="IL71" s="410"/>
      <c r="IM71" s="410"/>
      <c r="IN71" s="410"/>
      <c r="IO71" s="410"/>
      <c r="IP71" s="410"/>
      <c r="IQ71" s="410"/>
      <c r="IR71" s="410"/>
      <c r="IS71" s="410"/>
      <c r="IT71" s="410"/>
      <c r="IU71" s="410"/>
      <c r="IV71" s="410"/>
      <c r="IW71" s="410"/>
      <c r="IX71" s="410"/>
      <c r="IY71" s="410"/>
      <c r="IZ71" s="410"/>
      <c r="JA71" s="410"/>
      <c r="JB71" s="410"/>
      <c r="JC71" s="410"/>
      <c r="JD71" s="410"/>
      <c r="JE71" s="410"/>
      <c r="JF71" s="410"/>
      <c r="JG71" s="410"/>
      <c r="JH71" s="410"/>
      <c r="JI71" s="410"/>
      <c r="JJ71" s="410"/>
      <c r="JK71" s="410"/>
      <c r="JL71" s="410"/>
      <c r="JM71" s="410"/>
      <c r="JN71" s="410"/>
      <c r="JO71" s="410"/>
      <c r="JP71" s="410"/>
      <c r="JQ71" s="410"/>
      <c r="JR71" s="410"/>
      <c r="JS71" s="410"/>
      <c r="JT71" s="410"/>
      <c r="JU71" s="410"/>
      <c r="JV71" s="410"/>
      <c r="JW71" s="410"/>
      <c r="JX71" s="410"/>
      <c r="JY71" s="410"/>
      <c r="JZ71" s="410"/>
      <c r="KA71" s="410"/>
      <c r="KB71" s="410"/>
      <c r="KC71" s="410"/>
      <c r="KD71" s="410"/>
      <c r="KE71" s="410"/>
      <c r="KF71" s="410"/>
      <c r="KG71" s="410"/>
      <c r="KH71" s="410"/>
      <c r="KI71" s="410"/>
      <c r="KJ71" s="410"/>
      <c r="KK71" s="410"/>
      <c r="KL71" s="410"/>
      <c r="KM71" s="410"/>
      <c r="KN71" s="410"/>
      <c r="KO71" s="410"/>
      <c r="KP71" s="410"/>
      <c r="KQ71" s="410"/>
      <c r="KR71" s="410"/>
      <c r="KS71" s="410"/>
      <c r="KT71" s="410"/>
      <c r="KU71" s="410"/>
      <c r="KV71" s="410"/>
      <c r="KW71" s="410"/>
      <c r="KX71" s="410"/>
      <c r="KY71" s="410"/>
      <c r="KZ71" s="410"/>
      <c r="LA71" s="410"/>
      <c r="LB71" s="410"/>
      <c r="LC71" s="410"/>
      <c r="LD71" s="410"/>
      <c r="LE71" s="410"/>
      <c r="LF71" s="410"/>
      <c r="LG71" s="410"/>
      <c r="LH71" s="410"/>
      <c r="LI71" s="410"/>
      <c r="LJ71" s="410"/>
      <c r="LK71" s="410"/>
      <c r="LL71" s="410"/>
      <c r="LM71" s="410"/>
      <c r="LN71" s="410"/>
      <c r="LO71" s="410"/>
      <c r="LP71" s="410"/>
      <c r="LQ71" s="410"/>
      <c r="LR71" s="410"/>
      <c r="LS71" s="410"/>
      <c r="LT71" s="410"/>
      <c r="LU71" s="410"/>
      <c r="LV71" s="410"/>
      <c r="LW71" s="410"/>
      <c r="LX71" s="410"/>
      <c r="LY71" s="410"/>
      <c r="LZ71" s="410"/>
      <c r="MA71" s="410"/>
      <c r="MB71" s="410"/>
      <c r="MC71" s="410"/>
      <c r="MD71" s="410"/>
      <c r="ME71" s="410"/>
      <c r="MF71" s="410"/>
      <c r="MG71" s="410"/>
      <c r="MH71" s="410"/>
      <c r="MI71" s="410"/>
      <c r="MJ71" s="410"/>
      <c r="MK71" s="410"/>
      <c r="ML71" s="410"/>
      <c r="MM71" s="410"/>
      <c r="MN71" s="410"/>
      <c r="MO71" s="410"/>
      <c r="MP71" s="410"/>
      <c r="MQ71" s="410"/>
      <c r="MR71" s="410"/>
      <c r="MS71" s="410"/>
      <c r="MT71" s="410"/>
      <c r="MU71" s="410"/>
      <c r="MV71" s="410"/>
      <c r="MW71" s="410"/>
      <c r="MX71" s="410"/>
      <c r="MY71" s="410"/>
      <c r="MZ71" s="410"/>
      <c r="NA71" s="410"/>
      <c r="NB71" s="410"/>
      <c r="NC71" s="410"/>
      <c r="ND71" s="410"/>
      <c r="NE71" s="410"/>
      <c r="NF71" s="410"/>
      <c r="NG71" s="410"/>
      <c r="NH71" s="410"/>
      <c r="NI71" s="410"/>
      <c r="NJ71" s="410"/>
      <c r="NK71" s="410"/>
      <c r="NL71" s="410"/>
      <c r="NM71" s="410"/>
      <c r="NN71" s="410"/>
      <c r="NO71" s="410"/>
      <c r="NP71" s="410"/>
      <c r="NQ71" s="410"/>
      <c r="NR71" s="410"/>
      <c r="NS71" s="410"/>
      <c r="NT71" s="410"/>
      <c r="NU71" s="410"/>
      <c r="NV71" s="410"/>
      <c r="NW71" s="410"/>
      <c r="NX71" s="410"/>
      <c r="NY71" s="410"/>
      <c r="NZ71" s="410"/>
      <c r="OA71" s="410"/>
      <c r="OB71" s="410"/>
      <c r="OC71" s="410"/>
      <c r="OD71" s="410"/>
      <c r="OE71" s="410"/>
      <c r="OF71" s="410"/>
      <c r="OG71" s="410"/>
      <c r="OH71" s="410"/>
      <c r="OI71" s="410"/>
      <c r="OJ71" s="410"/>
      <c r="OK71" s="410"/>
      <c r="OL71" s="410"/>
      <c r="OM71" s="410"/>
      <c r="ON71" s="410"/>
      <c r="OO71" s="410"/>
      <c r="OP71" s="410"/>
      <c r="OQ71" s="410"/>
      <c r="OR71" s="410"/>
      <c r="OS71" s="410"/>
      <c r="OT71" s="410"/>
      <c r="OU71" s="410"/>
      <c r="OV71" s="410"/>
      <c r="OW71" s="410"/>
      <c r="OX71" s="410"/>
      <c r="OY71" s="410"/>
      <c r="OZ71" s="410"/>
      <c r="PA71" s="410"/>
      <c r="PB71" s="410"/>
      <c r="PC71" s="410"/>
      <c r="PD71" s="410"/>
      <c r="PE71" s="410"/>
      <c r="PF71" s="410"/>
      <c r="PG71" s="410"/>
      <c r="PH71" s="410"/>
      <c r="PI71" s="410"/>
      <c r="PJ71" s="410"/>
      <c r="PK71" s="410"/>
      <c r="PL71" s="410"/>
      <c r="PM71" s="410"/>
      <c r="PN71" s="410"/>
      <c r="PO71" s="410"/>
      <c r="PP71" s="410"/>
      <c r="PQ71" s="410"/>
      <c r="PR71" s="410"/>
      <c r="PS71" s="410"/>
      <c r="PT71" s="410"/>
      <c r="PU71" s="410"/>
      <c r="PV71" s="410"/>
      <c r="PW71" s="410"/>
      <c r="PX71" s="410"/>
      <c r="PY71" s="410"/>
      <c r="PZ71" s="410"/>
      <c r="QA71" s="410"/>
      <c r="QB71" s="410"/>
      <c r="QC71" s="410"/>
      <c r="QD71" s="410"/>
      <c r="QE71" s="410"/>
      <c r="QF71" s="410"/>
      <c r="QG71" s="410"/>
      <c r="QH71" s="410"/>
      <c r="QI71" s="410"/>
      <c r="QJ71" s="410"/>
      <c r="QK71" s="410"/>
      <c r="QL71" s="410"/>
      <c r="QM71" s="410"/>
      <c r="QN71" s="410"/>
      <c r="QO71" s="410"/>
      <c r="QP71" s="410"/>
      <c r="QQ71" s="410"/>
      <c r="QR71" s="410"/>
      <c r="QS71" s="410"/>
      <c r="QT71" s="410"/>
      <c r="QU71" s="410"/>
      <c r="QV71" s="410"/>
      <c r="QW71" s="410"/>
      <c r="QX71" s="410"/>
      <c r="QY71" s="410"/>
      <c r="QZ71" s="410"/>
      <c r="RA71" s="410"/>
      <c r="RB71" s="410"/>
      <c r="RC71" s="410"/>
      <c r="RD71" s="410"/>
      <c r="RE71" s="410"/>
      <c r="RF71" s="410"/>
      <c r="RG71" s="410"/>
      <c r="RH71" s="410"/>
      <c r="RI71" s="410"/>
      <c r="RJ71" s="410"/>
      <c r="RK71" s="410"/>
      <c r="RL71" s="410"/>
      <c r="RM71" s="410"/>
      <c r="RN71" s="410"/>
      <c r="RO71" s="410"/>
      <c r="RP71" s="410"/>
      <c r="RQ71" s="410"/>
      <c r="RR71" s="410"/>
      <c r="RS71" s="410"/>
      <c r="RT71" s="410"/>
      <c r="RU71" s="410"/>
      <c r="RV71" s="410"/>
      <c r="RW71" s="410"/>
      <c r="RX71" s="410"/>
      <c r="RY71" s="410"/>
      <c r="RZ71" s="410"/>
      <c r="SA71" s="410"/>
      <c r="SB71" s="410"/>
      <c r="SC71" s="410"/>
      <c r="SD71" s="410"/>
      <c r="SE71" s="410"/>
      <c r="SF71" s="410"/>
      <c r="SG71" s="410"/>
      <c r="SH71" s="410"/>
      <c r="SI71" s="410"/>
      <c r="SJ71" s="410"/>
      <c r="SK71" s="410"/>
      <c r="SL71" s="410"/>
      <c r="SM71" s="410"/>
      <c r="SN71" s="410"/>
      <c r="SO71" s="410"/>
      <c r="SP71" s="410"/>
      <c r="SQ71" s="410"/>
      <c r="SR71" s="410"/>
      <c r="SS71" s="410"/>
      <c r="ST71" s="410"/>
      <c r="SU71" s="410"/>
      <c r="SV71" s="410"/>
      <c r="SW71" s="410"/>
      <c r="SX71" s="410"/>
      <c r="SY71" s="410"/>
      <c r="SZ71" s="410"/>
      <c r="TA71" s="410"/>
      <c r="TB71" s="410"/>
      <c r="TC71" s="410"/>
    </row>
    <row r="72" spans="1:523" s="411" customFormat="1">
      <c r="A72" s="565" t="s">
        <v>646</v>
      </c>
      <c r="B72" s="613" t="s">
        <v>514</v>
      </c>
      <c r="C72" s="551" t="s">
        <v>155</v>
      </c>
      <c r="D72" s="551" t="s">
        <v>1127</v>
      </c>
      <c r="E72" s="620" t="s">
        <v>1128</v>
      </c>
      <c r="F72" s="550" t="s">
        <v>914</v>
      </c>
      <c r="G72" s="550" t="s">
        <v>907</v>
      </c>
      <c r="H72" s="551" t="s">
        <v>1145</v>
      </c>
      <c r="I72" s="623">
        <v>44731</v>
      </c>
      <c r="J72" s="552" t="s">
        <v>1146</v>
      </c>
      <c r="K72" s="555">
        <v>2607901</v>
      </c>
      <c r="L72" s="625">
        <v>1704</v>
      </c>
      <c r="M72" s="406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  <c r="AA72" s="410"/>
      <c r="AB72" s="410"/>
      <c r="AC72" s="410"/>
      <c r="AD72" s="410"/>
      <c r="AE72" s="410"/>
      <c r="AF72" s="410"/>
      <c r="AG72" s="410"/>
      <c r="AH72" s="410"/>
      <c r="AI72" s="410"/>
      <c r="AJ72" s="410"/>
      <c r="AK72" s="410"/>
      <c r="AL72" s="410"/>
      <c r="AM72" s="410"/>
      <c r="AN72" s="410"/>
      <c r="AO72" s="410"/>
      <c r="AP72" s="410"/>
      <c r="AQ72" s="410"/>
      <c r="AR72" s="410"/>
      <c r="AS72" s="410"/>
      <c r="AT72" s="410"/>
      <c r="AU72" s="410"/>
      <c r="AV72" s="410"/>
      <c r="AW72" s="410"/>
      <c r="AX72" s="410"/>
      <c r="AY72" s="410"/>
      <c r="AZ72" s="410"/>
      <c r="BA72" s="410"/>
      <c r="BB72" s="410"/>
      <c r="BC72" s="410"/>
      <c r="BD72" s="410"/>
      <c r="BE72" s="410"/>
      <c r="BF72" s="410"/>
      <c r="BG72" s="410"/>
      <c r="BH72" s="410"/>
      <c r="BI72" s="410"/>
      <c r="BJ72" s="410"/>
      <c r="BK72" s="410"/>
      <c r="BL72" s="410"/>
      <c r="BM72" s="410"/>
      <c r="BN72" s="410"/>
      <c r="BO72" s="410"/>
      <c r="BP72" s="410"/>
      <c r="BQ72" s="410"/>
      <c r="BR72" s="410"/>
      <c r="BS72" s="410"/>
      <c r="BT72" s="410"/>
      <c r="BU72" s="410"/>
      <c r="BV72" s="410"/>
      <c r="BW72" s="410"/>
      <c r="BX72" s="410"/>
      <c r="BY72" s="410"/>
      <c r="BZ72" s="410"/>
      <c r="CA72" s="410"/>
      <c r="CB72" s="410"/>
      <c r="CC72" s="410"/>
      <c r="CD72" s="410"/>
      <c r="CE72" s="410"/>
      <c r="CF72" s="410"/>
      <c r="CG72" s="410"/>
      <c r="CH72" s="410"/>
      <c r="CI72" s="410"/>
      <c r="CJ72" s="410"/>
      <c r="CK72" s="410"/>
      <c r="CL72" s="410"/>
      <c r="CM72" s="410"/>
      <c r="CN72" s="410"/>
      <c r="CO72" s="410"/>
      <c r="CP72" s="410"/>
      <c r="CQ72" s="410"/>
      <c r="CR72" s="410"/>
      <c r="CS72" s="410"/>
      <c r="CT72" s="410"/>
      <c r="CU72" s="410"/>
      <c r="CV72" s="410"/>
      <c r="CW72" s="410"/>
      <c r="CX72" s="410"/>
      <c r="CY72" s="410"/>
      <c r="CZ72" s="410"/>
      <c r="DA72" s="410"/>
      <c r="DB72" s="410"/>
      <c r="DC72" s="410"/>
      <c r="DD72" s="410"/>
      <c r="DE72" s="410"/>
      <c r="DF72" s="410"/>
      <c r="DG72" s="410"/>
      <c r="DH72" s="410"/>
      <c r="DI72" s="410"/>
      <c r="DJ72" s="410"/>
      <c r="DK72" s="410"/>
      <c r="DL72" s="410"/>
      <c r="DM72" s="410"/>
      <c r="DN72" s="410"/>
      <c r="DO72" s="410"/>
      <c r="DP72" s="410"/>
      <c r="DQ72" s="410"/>
      <c r="DR72" s="410"/>
      <c r="DS72" s="410"/>
      <c r="DT72" s="410"/>
      <c r="DU72" s="410"/>
      <c r="DV72" s="410"/>
      <c r="DW72" s="410"/>
      <c r="DX72" s="410"/>
      <c r="DY72" s="410"/>
      <c r="DZ72" s="410"/>
      <c r="EA72" s="410"/>
      <c r="EB72" s="410"/>
      <c r="EC72" s="410"/>
      <c r="ED72" s="410"/>
      <c r="EE72" s="410"/>
      <c r="EF72" s="410"/>
      <c r="EG72" s="410"/>
      <c r="EH72" s="410"/>
      <c r="EI72" s="410"/>
      <c r="EJ72" s="410"/>
      <c r="EK72" s="410"/>
      <c r="EL72" s="410"/>
      <c r="EM72" s="410"/>
      <c r="EN72" s="410"/>
      <c r="EO72" s="410"/>
      <c r="EP72" s="410"/>
      <c r="EQ72" s="410"/>
      <c r="ER72" s="410"/>
      <c r="ES72" s="410"/>
      <c r="ET72" s="410"/>
      <c r="EU72" s="410"/>
      <c r="EV72" s="410"/>
      <c r="EW72" s="410"/>
      <c r="EX72" s="410"/>
      <c r="EY72" s="410"/>
      <c r="EZ72" s="410"/>
      <c r="FA72" s="410"/>
      <c r="FB72" s="410"/>
      <c r="FC72" s="410"/>
      <c r="FD72" s="410"/>
      <c r="FE72" s="410"/>
      <c r="FF72" s="410"/>
      <c r="FG72" s="410"/>
      <c r="FH72" s="410"/>
      <c r="FI72" s="410"/>
      <c r="FJ72" s="410"/>
      <c r="FK72" s="410"/>
      <c r="FL72" s="410"/>
      <c r="FM72" s="410"/>
      <c r="FN72" s="410"/>
      <c r="FO72" s="410"/>
      <c r="FP72" s="410"/>
      <c r="FQ72" s="410"/>
      <c r="FR72" s="410"/>
      <c r="FS72" s="410"/>
      <c r="FT72" s="410"/>
      <c r="FU72" s="410"/>
      <c r="FV72" s="410"/>
      <c r="FW72" s="410"/>
      <c r="FX72" s="410"/>
      <c r="FY72" s="410"/>
      <c r="FZ72" s="410"/>
      <c r="GA72" s="410"/>
      <c r="GB72" s="410"/>
      <c r="GC72" s="410"/>
      <c r="GD72" s="410"/>
      <c r="GE72" s="410"/>
      <c r="GF72" s="410"/>
      <c r="GG72" s="410"/>
      <c r="GH72" s="410"/>
      <c r="GI72" s="410"/>
      <c r="GJ72" s="410"/>
      <c r="GK72" s="410"/>
      <c r="GL72" s="410"/>
      <c r="GM72" s="410"/>
      <c r="GN72" s="410"/>
      <c r="GO72" s="410"/>
      <c r="GP72" s="410"/>
      <c r="GQ72" s="410"/>
      <c r="GR72" s="410"/>
      <c r="GS72" s="410"/>
      <c r="GT72" s="410"/>
      <c r="GU72" s="410"/>
      <c r="GV72" s="410"/>
      <c r="GW72" s="410"/>
      <c r="GX72" s="410"/>
      <c r="GY72" s="410"/>
      <c r="GZ72" s="410"/>
      <c r="HA72" s="410"/>
      <c r="HB72" s="410"/>
      <c r="HC72" s="410"/>
      <c r="HD72" s="410"/>
      <c r="HE72" s="410"/>
      <c r="HF72" s="410"/>
      <c r="HG72" s="410"/>
      <c r="HH72" s="410"/>
      <c r="HI72" s="410"/>
      <c r="HJ72" s="410"/>
      <c r="HK72" s="410"/>
      <c r="HL72" s="410"/>
      <c r="HM72" s="410"/>
      <c r="HN72" s="410"/>
      <c r="HO72" s="410"/>
      <c r="HP72" s="410"/>
      <c r="HQ72" s="410"/>
      <c r="HR72" s="410"/>
      <c r="HS72" s="410"/>
      <c r="HT72" s="410"/>
      <c r="HU72" s="410"/>
      <c r="HV72" s="410"/>
      <c r="HW72" s="410"/>
      <c r="HX72" s="410"/>
      <c r="HY72" s="410"/>
      <c r="HZ72" s="410"/>
      <c r="IA72" s="410"/>
      <c r="IB72" s="410"/>
      <c r="IC72" s="410"/>
      <c r="ID72" s="410"/>
      <c r="IE72" s="410"/>
      <c r="IF72" s="410"/>
      <c r="IG72" s="410"/>
      <c r="IH72" s="410"/>
      <c r="II72" s="410"/>
      <c r="IJ72" s="410"/>
      <c r="IK72" s="410"/>
      <c r="IL72" s="410"/>
      <c r="IM72" s="410"/>
      <c r="IN72" s="410"/>
      <c r="IO72" s="410"/>
      <c r="IP72" s="410"/>
      <c r="IQ72" s="410"/>
      <c r="IR72" s="410"/>
      <c r="IS72" s="410"/>
      <c r="IT72" s="410"/>
      <c r="IU72" s="410"/>
      <c r="IV72" s="410"/>
      <c r="IW72" s="410"/>
      <c r="IX72" s="410"/>
      <c r="IY72" s="410"/>
      <c r="IZ72" s="410"/>
      <c r="JA72" s="410"/>
      <c r="JB72" s="410"/>
      <c r="JC72" s="410"/>
      <c r="JD72" s="410"/>
      <c r="JE72" s="410"/>
      <c r="JF72" s="410"/>
      <c r="JG72" s="410"/>
      <c r="JH72" s="410"/>
      <c r="JI72" s="410"/>
      <c r="JJ72" s="410"/>
      <c r="JK72" s="410"/>
      <c r="JL72" s="410"/>
      <c r="JM72" s="410"/>
      <c r="JN72" s="410"/>
      <c r="JO72" s="410"/>
      <c r="JP72" s="410"/>
      <c r="JQ72" s="410"/>
      <c r="JR72" s="410"/>
      <c r="JS72" s="410"/>
      <c r="JT72" s="410"/>
      <c r="JU72" s="410"/>
      <c r="JV72" s="410"/>
      <c r="JW72" s="410"/>
      <c r="JX72" s="410"/>
      <c r="JY72" s="410"/>
      <c r="JZ72" s="410"/>
      <c r="KA72" s="410"/>
      <c r="KB72" s="410"/>
      <c r="KC72" s="410"/>
      <c r="KD72" s="410"/>
      <c r="KE72" s="410"/>
      <c r="KF72" s="410"/>
      <c r="KG72" s="410"/>
      <c r="KH72" s="410"/>
      <c r="KI72" s="410"/>
      <c r="KJ72" s="410"/>
      <c r="KK72" s="410"/>
      <c r="KL72" s="410"/>
      <c r="KM72" s="410"/>
      <c r="KN72" s="410"/>
      <c r="KO72" s="410"/>
      <c r="KP72" s="410"/>
      <c r="KQ72" s="410"/>
      <c r="KR72" s="410"/>
      <c r="KS72" s="410"/>
      <c r="KT72" s="410"/>
      <c r="KU72" s="410"/>
      <c r="KV72" s="410"/>
      <c r="KW72" s="410"/>
      <c r="KX72" s="410"/>
      <c r="KY72" s="410"/>
      <c r="KZ72" s="410"/>
      <c r="LA72" s="410"/>
      <c r="LB72" s="410"/>
      <c r="LC72" s="410"/>
      <c r="LD72" s="410"/>
      <c r="LE72" s="410"/>
      <c r="LF72" s="410"/>
      <c r="LG72" s="410"/>
      <c r="LH72" s="410"/>
      <c r="LI72" s="410"/>
      <c r="LJ72" s="410"/>
      <c r="LK72" s="410"/>
      <c r="LL72" s="410"/>
      <c r="LM72" s="410"/>
      <c r="LN72" s="410"/>
      <c r="LO72" s="410"/>
      <c r="LP72" s="410"/>
      <c r="LQ72" s="410"/>
      <c r="LR72" s="410"/>
      <c r="LS72" s="410"/>
      <c r="LT72" s="410"/>
      <c r="LU72" s="410"/>
      <c r="LV72" s="410"/>
      <c r="LW72" s="410"/>
      <c r="LX72" s="410"/>
      <c r="LY72" s="410"/>
      <c r="LZ72" s="410"/>
      <c r="MA72" s="410"/>
      <c r="MB72" s="410"/>
      <c r="MC72" s="410"/>
      <c r="MD72" s="410"/>
      <c r="ME72" s="410"/>
      <c r="MF72" s="410"/>
      <c r="MG72" s="410"/>
      <c r="MH72" s="410"/>
      <c r="MI72" s="410"/>
      <c r="MJ72" s="410"/>
      <c r="MK72" s="410"/>
      <c r="ML72" s="410"/>
      <c r="MM72" s="410"/>
      <c r="MN72" s="410"/>
      <c r="MO72" s="410"/>
      <c r="MP72" s="410"/>
      <c r="MQ72" s="410"/>
      <c r="MR72" s="410"/>
      <c r="MS72" s="410"/>
      <c r="MT72" s="410"/>
      <c r="MU72" s="410"/>
      <c r="MV72" s="410"/>
      <c r="MW72" s="410"/>
      <c r="MX72" s="410"/>
      <c r="MY72" s="410"/>
      <c r="MZ72" s="410"/>
      <c r="NA72" s="410"/>
      <c r="NB72" s="410"/>
      <c r="NC72" s="410"/>
      <c r="ND72" s="410"/>
      <c r="NE72" s="410"/>
      <c r="NF72" s="410"/>
      <c r="NG72" s="410"/>
      <c r="NH72" s="410"/>
      <c r="NI72" s="410"/>
      <c r="NJ72" s="410"/>
      <c r="NK72" s="410"/>
      <c r="NL72" s="410"/>
      <c r="NM72" s="410"/>
      <c r="NN72" s="410"/>
      <c r="NO72" s="410"/>
      <c r="NP72" s="410"/>
      <c r="NQ72" s="410"/>
      <c r="NR72" s="410"/>
      <c r="NS72" s="410"/>
      <c r="NT72" s="410"/>
      <c r="NU72" s="410"/>
      <c r="NV72" s="410"/>
      <c r="NW72" s="410"/>
      <c r="NX72" s="410"/>
      <c r="NY72" s="410"/>
      <c r="NZ72" s="410"/>
      <c r="OA72" s="410"/>
      <c r="OB72" s="410"/>
      <c r="OC72" s="410"/>
      <c r="OD72" s="410"/>
      <c r="OE72" s="410"/>
      <c r="OF72" s="410"/>
      <c r="OG72" s="410"/>
      <c r="OH72" s="410"/>
      <c r="OI72" s="410"/>
      <c r="OJ72" s="410"/>
      <c r="OK72" s="410"/>
      <c r="OL72" s="410"/>
      <c r="OM72" s="410"/>
      <c r="ON72" s="410"/>
      <c r="OO72" s="410"/>
      <c r="OP72" s="410"/>
      <c r="OQ72" s="410"/>
      <c r="OR72" s="410"/>
      <c r="OS72" s="410"/>
      <c r="OT72" s="410"/>
      <c r="OU72" s="410"/>
      <c r="OV72" s="410"/>
      <c r="OW72" s="410"/>
      <c r="OX72" s="410"/>
      <c r="OY72" s="410"/>
      <c r="OZ72" s="410"/>
      <c r="PA72" s="410"/>
      <c r="PB72" s="410"/>
      <c r="PC72" s="410"/>
      <c r="PD72" s="410"/>
      <c r="PE72" s="410"/>
      <c r="PF72" s="410"/>
      <c r="PG72" s="410"/>
      <c r="PH72" s="410"/>
      <c r="PI72" s="410"/>
      <c r="PJ72" s="410"/>
      <c r="PK72" s="410"/>
      <c r="PL72" s="410"/>
      <c r="PM72" s="410"/>
      <c r="PN72" s="410"/>
      <c r="PO72" s="410"/>
      <c r="PP72" s="410"/>
      <c r="PQ72" s="410"/>
      <c r="PR72" s="410"/>
      <c r="PS72" s="410"/>
      <c r="PT72" s="410"/>
      <c r="PU72" s="410"/>
      <c r="PV72" s="410"/>
      <c r="PW72" s="410"/>
      <c r="PX72" s="410"/>
      <c r="PY72" s="410"/>
      <c r="PZ72" s="410"/>
      <c r="QA72" s="410"/>
      <c r="QB72" s="410"/>
      <c r="QC72" s="410"/>
      <c r="QD72" s="410"/>
      <c r="QE72" s="410"/>
      <c r="QF72" s="410"/>
      <c r="QG72" s="410"/>
      <c r="QH72" s="410"/>
      <c r="QI72" s="410"/>
      <c r="QJ72" s="410"/>
      <c r="QK72" s="410"/>
      <c r="QL72" s="410"/>
      <c r="QM72" s="410"/>
      <c r="QN72" s="410"/>
      <c r="QO72" s="410"/>
      <c r="QP72" s="410"/>
      <c r="QQ72" s="410"/>
      <c r="QR72" s="410"/>
      <c r="QS72" s="410"/>
      <c r="QT72" s="410"/>
      <c r="QU72" s="410"/>
      <c r="QV72" s="410"/>
      <c r="QW72" s="410"/>
      <c r="QX72" s="410"/>
      <c r="QY72" s="410"/>
      <c r="QZ72" s="410"/>
      <c r="RA72" s="410"/>
      <c r="RB72" s="410"/>
      <c r="RC72" s="410"/>
      <c r="RD72" s="410"/>
      <c r="RE72" s="410"/>
      <c r="RF72" s="410"/>
      <c r="RG72" s="410"/>
      <c r="RH72" s="410"/>
      <c r="RI72" s="410"/>
      <c r="RJ72" s="410"/>
      <c r="RK72" s="410"/>
      <c r="RL72" s="410"/>
      <c r="RM72" s="410"/>
      <c r="RN72" s="410"/>
      <c r="RO72" s="410"/>
      <c r="RP72" s="410"/>
      <c r="RQ72" s="410"/>
      <c r="RR72" s="410"/>
      <c r="RS72" s="410"/>
      <c r="RT72" s="410"/>
      <c r="RU72" s="410"/>
      <c r="RV72" s="410"/>
      <c r="RW72" s="410"/>
      <c r="RX72" s="410"/>
      <c r="RY72" s="410"/>
      <c r="RZ72" s="410"/>
      <c r="SA72" s="410"/>
      <c r="SB72" s="410"/>
      <c r="SC72" s="410"/>
      <c r="SD72" s="410"/>
      <c r="SE72" s="410"/>
      <c r="SF72" s="410"/>
      <c r="SG72" s="410"/>
      <c r="SH72" s="410"/>
      <c r="SI72" s="410"/>
      <c r="SJ72" s="410"/>
      <c r="SK72" s="410"/>
      <c r="SL72" s="410"/>
      <c r="SM72" s="410"/>
      <c r="SN72" s="410"/>
      <c r="SO72" s="410"/>
      <c r="SP72" s="410"/>
      <c r="SQ72" s="410"/>
      <c r="SR72" s="410"/>
      <c r="SS72" s="410"/>
      <c r="ST72" s="410"/>
      <c r="SU72" s="410"/>
      <c r="SV72" s="410"/>
      <c r="SW72" s="410"/>
      <c r="SX72" s="410"/>
      <c r="SY72" s="410"/>
      <c r="SZ72" s="410"/>
      <c r="TA72" s="410"/>
      <c r="TB72" s="410"/>
      <c r="TC72" s="410"/>
    </row>
    <row r="73" spans="1:523" s="411" customFormat="1">
      <c r="A73" s="565" t="s">
        <v>646</v>
      </c>
      <c r="B73" s="613" t="s">
        <v>514</v>
      </c>
      <c r="C73" s="551" t="s">
        <v>155</v>
      </c>
      <c r="D73" s="551" t="s">
        <v>1127</v>
      </c>
      <c r="E73" s="620" t="s">
        <v>1128</v>
      </c>
      <c r="F73" s="550" t="s">
        <v>914</v>
      </c>
      <c r="G73" s="550" t="s">
        <v>907</v>
      </c>
      <c r="H73" s="551" t="s">
        <v>1147</v>
      </c>
      <c r="I73" s="623">
        <v>44734</v>
      </c>
      <c r="J73" s="552" t="s">
        <v>1148</v>
      </c>
      <c r="K73" s="555">
        <v>2607901</v>
      </c>
      <c r="L73" s="625">
        <v>1291.2</v>
      </c>
      <c r="M73" s="406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G73" s="410"/>
      <c r="AH73" s="410"/>
      <c r="AI73" s="410"/>
      <c r="AJ73" s="410"/>
      <c r="AK73" s="410"/>
      <c r="AL73" s="410"/>
      <c r="AM73" s="410"/>
      <c r="AN73" s="410"/>
      <c r="AO73" s="410"/>
      <c r="AP73" s="410"/>
      <c r="AQ73" s="410"/>
      <c r="AR73" s="410"/>
      <c r="AS73" s="410"/>
      <c r="AT73" s="410"/>
      <c r="AU73" s="410"/>
      <c r="AV73" s="410"/>
      <c r="AW73" s="410"/>
      <c r="AX73" s="410"/>
      <c r="AY73" s="410"/>
      <c r="AZ73" s="410"/>
      <c r="BA73" s="410"/>
      <c r="BB73" s="410"/>
      <c r="BC73" s="410"/>
      <c r="BD73" s="410"/>
      <c r="BE73" s="410"/>
      <c r="BF73" s="410"/>
      <c r="BG73" s="410"/>
      <c r="BH73" s="410"/>
      <c r="BI73" s="410"/>
      <c r="BJ73" s="410"/>
      <c r="BK73" s="410"/>
      <c r="BL73" s="410"/>
      <c r="BM73" s="410"/>
      <c r="BN73" s="410"/>
      <c r="BO73" s="410"/>
      <c r="BP73" s="410"/>
      <c r="BQ73" s="410"/>
      <c r="BR73" s="410"/>
      <c r="BS73" s="410"/>
      <c r="BT73" s="410"/>
      <c r="BU73" s="410"/>
      <c r="BV73" s="410"/>
      <c r="BW73" s="410"/>
      <c r="BX73" s="410"/>
      <c r="BY73" s="410"/>
      <c r="BZ73" s="410"/>
      <c r="CA73" s="410"/>
      <c r="CB73" s="410"/>
      <c r="CC73" s="410"/>
      <c r="CD73" s="410"/>
      <c r="CE73" s="410"/>
      <c r="CF73" s="410"/>
      <c r="CG73" s="410"/>
      <c r="CH73" s="410"/>
      <c r="CI73" s="410"/>
      <c r="CJ73" s="410"/>
      <c r="CK73" s="410"/>
      <c r="CL73" s="410"/>
      <c r="CM73" s="410"/>
      <c r="CN73" s="410"/>
      <c r="CO73" s="410"/>
      <c r="CP73" s="410"/>
      <c r="CQ73" s="410"/>
      <c r="CR73" s="410"/>
      <c r="CS73" s="410"/>
      <c r="CT73" s="410"/>
      <c r="CU73" s="410"/>
      <c r="CV73" s="410"/>
      <c r="CW73" s="410"/>
      <c r="CX73" s="410"/>
      <c r="CY73" s="410"/>
      <c r="CZ73" s="410"/>
      <c r="DA73" s="410"/>
      <c r="DB73" s="410"/>
      <c r="DC73" s="410"/>
      <c r="DD73" s="410"/>
      <c r="DE73" s="410"/>
      <c r="DF73" s="410"/>
      <c r="DG73" s="410"/>
      <c r="DH73" s="410"/>
      <c r="DI73" s="410"/>
      <c r="DJ73" s="410"/>
      <c r="DK73" s="410"/>
      <c r="DL73" s="410"/>
      <c r="DM73" s="410"/>
      <c r="DN73" s="410"/>
      <c r="DO73" s="410"/>
      <c r="DP73" s="410"/>
      <c r="DQ73" s="410"/>
      <c r="DR73" s="410"/>
      <c r="DS73" s="410"/>
      <c r="DT73" s="410"/>
      <c r="DU73" s="410"/>
      <c r="DV73" s="410"/>
      <c r="DW73" s="410"/>
      <c r="DX73" s="410"/>
      <c r="DY73" s="410"/>
      <c r="DZ73" s="410"/>
      <c r="EA73" s="410"/>
      <c r="EB73" s="410"/>
      <c r="EC73" s="410"/>
      <c r="ED73" s="410"/>
      <c r="EE73" s="410"/>
      <c r="EF73" s="410"/>
      <c r="EG73" s="410"/>
      <c r="EH73" s="410"/>
      <c r="EI73" s="410"/>
      <c r="EJ73" s="410"/>
      <c r="EK73" s="410"/>
      <c r="EL73" s="410"/>
      <c r="EM73" s="410"/>
      <c r="EN73" s="410"/>
      <c r="EO73" s="410"/>
      <c r="EP73" s="410"/>
      <c r="EQ73" s="410"/>
      <c r="ER73" s="410"/>
      <c r="ES73" s="410"/>
      <c r="ET73" s="410"/>
      <c r="EU73" s="410"/>
      <c r="EV73" s="410"/>
      <c r="EW73" s="410"/>
      <c r="EX73" s="410"/>
      <c r="EY73" s="410"/>
      <c r="EZ73" s="410"/>
      <c r="FA73" s="410"/>
      <c r="FB73" s="410"/>
      <c r="FC73" s="410"/>
      <c r="FD73" s="410"/>
      <c r="FE73" s="410"/>
      <c r="FF73" s="410"/>
      <c r="FG73" s="410"/>
      <c r="FH73" s="410"/>
      <c r="FI73" s="410"/>
      <c r="FJ73" s="410"/>
      <c r="FK73" s="410"/>
      <c r="FL73" s="410"/>
      <c r="FM73" s="410"/>
      <c r="FN73" s="410"/>
      <c r="FO73" s="410"/>
      <c r="FP73" s="410"/>
      <c r="FQ73" s="410"/>
      <c r="FR73" s="410"/>
      <c r="FS73" s="410"/>
      <c r="FT73" s="410"/>
      <c r="FU73" s="410"/>
      <c r="FV73" s="410"/>
      <c r="FW73" s="410"/>
      <c r="FX73" s="410"/>
      <c r="FY73" s="410"/>
      <c r="FZ73" s="410"/>
      <c r="GA73" s="410"/>
      <c r="GB73" s="410"/>
      <c r="GC73" s="410"/>
      <c r="GD73" s="410"/>
      <c r="GE73" s="410"/>
      <c r="GF73" s="410"/>
      <c r="GG73" s="410"/>
      <c r="GH73" s="410"/>
      <c r="GI73" s="410"/>
      <c r="GJ73" s="410"/>
      <c r="GK73" s="410"/>
      <c r="GL73" s="410"/>
      <c r="GM73" s="410"/>
      <c r="GN73" s="410"/>
      <c r="GO73" s="410"/>
      <c r="GP73" s="410"/>
      <c r="GQ73" s="410"/>
      <c r="GR73" s="410"/>
      <c r="GS73" s="410"/>
      <c r="GT73" s="410"/>
      <c r="GU73" s="410"/>
      <c r="GV73" s="410"/>
      <c r="GW73" s="410"/>
      <c r="GX73" s="410"/>
      <c r="GY73" s="410"/>
      <c r="GZ73" s="410"/>
      <c r="HA73" s="410"/>
      <c r="HB73" s="410"/>
      <c r="HC73" s="410"/>
      <c r="HD73" s="410"/>
      <c r="HE73" s="410"/>
      <c r="HF73" s="410"/>
      <c r="HG73" s="410"/>
      <c r="HH73" s="410"/>
      <c r="HI73" s="410"/>
      <c r="HJ73" s="410"/>
      <c r="HK73" s="410"/>
      <c r="HL73" s="410"/>
      <c r="HM73" s="410"/>
      <c r="HN73" s="410"/>
      <c r="HO73" s="410"/>
      <c r="HP73" s="410"/>
      <c r="HQ73" s="410"/>
      <c r="HR73" s="410"/>
      <c r="HS73" s="410"/>
      <c r="HT73" s="410"/>
      <c r="HU73" s="410"/>
      <c r="HV73" s="410"/>
      <c r="HW73" s="410"/>
      <c r="HX73" s="410"/>
      <c r="HY73" s="410"/>
      <c r="HZ73" s="410"/>
      <c r="IA73" s="410"/>
      <c r="IB73" s="410"/>
      <c r="IC73" s="410"/>
      <c r="ID73" s="410"/>
      <c r="IE73" s="410"/>
      <c r="IF73" s="410"/>
      <c r="IG73" s="410"/>
      <c r="IH73" s="410"/>
      <c r="II73" s="410"/>
      <c r="IJ73" s="410"/>
      <c r="IK73" s="410"/>
      <c r="IL73" s="410"/>
      <c r="IM73" s="410"/>
      <c r="IN73" s="410"/>
      <c r="IO73" s="410"/>
      <c r="IP73" s="410"/>
      <c r="IQ73" s="410"/>
      <c r="IR73" s="410"/>
      <c r="IS73" s="410"/>
      <c r="IT73" s="410"/>
      <c r="IU73" s="410"/>
      <c r="IV73" s="410"/>
      <c r="IW73" s="410"/>
      <c r="IX73" s="410"/>
      <c r="IY73" s="410"/>
      <c r="IZ73" s="410"/>
      <c r="JA73" s="410"/>
      <c r="JB73" s="410"/>
      <c r="JC73" s="410"/>
      <c r="JD73" s="410"/>
      <c r="JE73" s="410"/>
      <c r="JF73" s="410"/>
      <c r="JG73" s="410"/>
      <c r="JH73" s="410"/>
      <c r="JI73" s="410"/>
      <c r="JJ73" s="410"/>
      <c r="JK73" s="410"/>
      <c r="JL73" s="410"/>
      <c r="JM73" s="410"/>
      <c r="JN73" s="410"/>
      <c r="JO73" s="410"/>
      <c r="JP73" s="410"/>
      <c r="JQ73" s="410"/>
      <c r="JR73" s="410"/>
      <c r="JS73" s="410"/>
      <c r="JT73" s="410"/>
      <c r="JU73" s="410"/>
      <c r="JV73" s="410"/>
      <c r="JW73" s="410"/>
      <c r="JX73" s="410"/>
      <c r="JY73" s="410"/>
      <c r="JZ73" s="410"/>
      <c r="KA73" s="410"/>
      <c r="KB73" s="410"/>
      <c r="KC73" s="410"/>
      <c r="KD73" s="410"/>
      <c r="KE73" s="410"/>
      <c r="KF73" s="410"/>
      <c r="KG73" s="410"/>
      <c r="KH73" s="410"/>
      <c r="KI73" s="410"/>
      <c r="KJ73" s="410"/>
      <c r="KK73" s="410"/>
      <c r="KL73" s="410"/>
      <c r="KM73" s="410"/>
      <c r="KN73" s="410"/>
      <c r="KO73" s="410"/>
      <c r="KP73" s="410"/>
      <c r="KQ73" s="410"/>
      <c r="KR73" s="410"/>
      <c r="KS73" s="410"/>
      <c r="KT73" s="410"/>
      <c r="KU73" s="410"/>
      <c r="KV73" s="410"/>
      <c r="KW73" s="410"/>
      <c r="KX73" s="410"/>
      <c r="KY73" s="410"/>
      <c r="KZ73" s="410"/>
      <c r="LA73" s="410"/>
      <c r="LB73" s="410"/>
      <c r="LC73" s="410"/>
      <c r="LD73" s="410"/>
      <c r="LE73" s="410"/>
      <c r="LF73" s="410"/>
      <c r="LG73" s="410"/>
      <c r="LH73" s="410"/>
      <c r="LI73" s="410"/>
      <c r="LJ73" s="410"/>
      <c r="LK73" s="410"/>
      <c r="LL73" s="410"/>
      <c r="LM73" s="410"/>
      <c r="LN73" s="410"/>
      <c r="LO73" s="410"/>
      <c r="LP73" s="410"/>
      <c r="LQ73" s="410"/>
      <c r="LR73" s="410"/>
      <c r="LS73" s="410"/>
      <c r="LT73" s="410"/>
      <c r="LU73" s="410"/>
      <c r="LV73" s="410"/>
      <c r="LW73" s="410"/>
      <c r="LX73" s="410"/>
      <c r="LY73" s="410"/>
      <c r="LZ73" s="410"/>
      <c r="MA73" s="410"/>
      <c r="MB73" s="410"/>
      <c r="MC73" s="410"/>
      <c r="MD73" s="410"/>
      <c r="ME73" s="410"/>
      <c r="MF73" s="410"/>
      <c r="MG73" s="410"/>
      <c r="MH73" s="410"/>
      <c r="MI73" s="410"/>
      <c r="MJ73" s="410"/>
      <c r="MK73" s="410"/>
      <c r="ML73" s="410"/>
      <c r="MM73" s="410"/>
      <c r="MN73" s="410"/>
      <c r="MO73" s="410"/>
      <c r="MP73" s="410"/>
      <c r="MQ73" s="410"/>
      <c r="MR73" s="410"/>
      <c r="MS73" s="410"/>
      <c r="MT73" s="410"/>
      <c r="MU73" s="410"/>
      <c r="MV73" s="410"/>
      <c r="MW73" s="410"/>
      <c r="MX73" s="410"/>
      <c r="MY73" s="410"/>
      <c r="MZ73" s="410"/>
      <c r="NA73" s="410"/>
      <c r="NB73" s="410"/>
      <c r="NC73" s="410"/>
      <c r="ND73" s="410"/>
      <c r="NE73" s="410"/>
      <c r="NF73" s="410"/>
      <c r="NG73" s="410"/>
      <c r="NH73" s="410"/>
      <c r="NI73" s="410"/>
      <c r="NJ73" s="410"/>
      <c r="NK73" s="410"/>
      <c r="NL73" s="410"/>
      <c r="NM73" s="410"/>
      <c r="NN73" s="410"/>
      <c r="NO73" s="410"/>
      <c r="NP73" s="410"/>
      <c r="NQ73" s="410"/>
      <c r="NR73" s="410"/>
      <c r="NS73" s="410"/>
      <c r="NT73" s="410"/>
      <c r="NU73" s="410"/>
      <c r="NV73" s="410"/>
      <c r="NW73" s="410"/>
      <c r="NX73" s="410"/>
      <c r="NY73" s="410"/>
      <c r="NZ73" s="410"/>
      <c r="OA73" s="410"/>
      <c r="OB73" s="410"/>
      <c r="OC73" s="410"/>
      <c r="OD73" s="410"/>
      <c r="OE73" s="410"/>
      <c r="OF73" s="410"/>
      <c r="OG73" s="410"/>
      <c r="OH73" s="410"/>
      <c r="OI73" s="410"/>
      <c r="OJ73" s="410"/>
      <c r="OK73" s="410"/>
      <c r="OL73" s="410"/>
      <c r="OM73" s="410"/>
      <c r="ON73" s="410"/>
      <c r="OO73" s="410"/>
      <c r="OP73" s="410"/>
      <c r="OQ73" s="410"/>
      <c r="OR73" s="410"/>
      <c r="OS73" s="410"/>
      <c r="OT73" s="410"/>
      <c r="OU73" s="410"/>
      <c r="OV73" s="410"/>
      <c r="OW73" s="410"/>
      <c r="OX73" s="410"/>
      <c r="OY73" s="410"/>
      <c r="OZ73" s="410"/>
      <c r="PA73" s="410"/>
      <c r="PB73" s="410"/>
      <c r="PC73" s="410"/>
      <c r="PD73" s="410"/>
      <c r="PE73" s="410"/>
      <c r="PF73" s="410"/>
      <c r="PG73" s="410"/>
      <c r="PH73" s="410"/>
      <c r="PI73" s="410"/>
      <c r="PJ73" s="410"/>
      <c r="PK73" s="410"/>
      <c r="PL73" s="410"/>
      <c r="PM73" s="410"/>
      <c r="PN73" s="410"/>
      <c r="PO73" s="410"/>
      <c r="PP73" s="410"/>
      <c r="PQ73" s="410"/>
      <c r="PR73" s="410"/>
      <c r="PS73" s="410"/>
      <c r="PT73" s="410"/>
      <c r="PU73" s="410"/>
      <c r="PV73" s="410"/>
      <c r="PW73" s="410"/>
      <c r="PX73" s="410"/>
      <c r="PY73" s="410"/>
      <c r="PZ73" s="410"/>
      <c r="QA73" s="410"/>
      <c r="QB73" s="410"/>
      <c r="QC73" s="410"/>
      <c r="QD73" s="410"/>
      <c r="QE73" s="410"/>
      <c r="QF73" s="410"/>
      <c r="QG73" s="410"/>
      <c r="QH73" s="410"/>
      <c r="QI73" s="410"/>
      <c r="QJ73" s="410"/>
      <c r="QK73" s="410"/>
      <c r="QL73" s="410"/>
      <c r="QM73" s="410"/>
      <c r="QN73" s="410"/>
      <c r="QO73" s="410"/>
      <c r="QP73" s="410"/>
      <c r="QQ73" s="410"/>
      <c r="QR73" s="410"/>
      <c r="QS73" s="410"/>
      <c r="QT73" s="410"/>
      <c r="QU73" s="410"/>
      <c r="QV73" s="410"/>
      <c r="QW73" s="410"/>
      <c r="QX73" s="410"/>
      <c r="QY73" s="410"/>
      <c r="QZ73" s="410"/>
      <c r="RA73" s="410"/>
      <c r="RB73" s="410"/>
      <c r="RC73" s="410"/>
      <c r="RD73" s="410"/>
      <c r="RE73" s="410"/>
      <c r="RF73" s="410"/>
      <c r="RG73" s="410"/>
      <c r="RH73" s="410"/>
      <c r="RI73" s="410"/>
      <c r="RJ73" s="410"/>
      <c r="RK73" s="410"/>
      <c r="RL73" s="410"/>
      <c r="RM73" s="410"/>
      <c r="RN73" s="410"/>
      <c r="RO73" s="410"/>
      <c r="RP73" s="410"/>
      <c r="RQ73" s="410"/>
      <c r="RR73" s="410"/>
      <c r="RS73" s="410"/>
      <c r="RT73" s="410"/>
      <c r="RU73" s="410"/>
      <c r="RV73" s="410"/>
      <c r="RW73" s="410"/>
      <c r="RX73" s="410"/>
      <c r="RY73" s="410"/>
      <c r="RZ73" s="410"/>
      <c r="SA73" s="410"/>
      <c r="SB73" s="410"/>
      <c r="SC73" s="410"/>
      <c r="SD73" s="410"/>
      <c r="SE73" s="410"/>
      <c r="SF73" s="410"/>
      <c r="SG73" s="410"/>
      <c r="SH73" s="410"/>
      <c r="SI73" s="410"/>
      <c r="SJ73" s="410"/>
      <c r="SK73" s="410"/>
      <c r="SL73" s="410"/>
      <c r="SM73" s="410"/>
      <c r="SN73" s="410"/>
      <c r="SO73" s="410"/>
      <c r="SP73" s="410"/>
      <c r="SQ73" s="410"/>
      <c r="SR73" s="410"/>
      <c r="SS73" s="410"/>
      <c r="ST73" s="410"/>
      <c r="SU73" s="410"/>
      <c r="SV73" s="410"/>
      <c r="SW73" s="410"/>
      <c r="SX73" s="410"/>
      <c r="SY73" s="410"/>
      <c r="SZ73" s="410"/>
      <c r="TA73" s="410"/>
      <c r="TB73" s="410"/>
      <c r="TC73" s="410"/>
    </row>
    <row r="74" spans="1:523" s="411" customFormat="1">
      <c r="A74" s="565" t="s">
        <v>646</v>
      </c>
      <c r="B74" s="613" t="s">
        <v>514</v>
      </c>
      <c r="C74" s="551" t="s">
        <v>155</v>
      </c>
      <c r="D74" s="551" t="s">
        <v>1127</v>
      </c>
      <c r="E74" s="620" t="s">
        <v>1128</v>
      </c>
      <c r="F74" s="550" t="s">
        <v>914</v>
      </c>
      <c r="G74" s="550" t="s">
        <v>907</v>
      </c>
      <c r="H74" s="551" t="s">
        <v>1149</v>
      </c>
      <c r="I74" s="623">
        <v>44729</v>
      </c>
      <c r="J74" s="552" t="s">
        <v>1150</v>
      </c>
      <c r="K74" s="555">
        <v>2607901</v>
      </c>
      <c r="L74" s="625">
        <v>1717.2</v>
      </c>
      <c r="M74" s="406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0"/>
      <c r="AP74" s="410"/>
      <c r="AQ74" s="410"/>
      <c r="AR74" s="410"/>
      <c r="AS74" s="410"/>
      <c r="AT74" s="410"/>
      <c r="AU74" s="410"/>
      <c r="AV74" s="410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10"/>
      <c r="BK74" s="410"/>
      <c r="BL74" s="410"/>
      <c r="BM74" s="410"/>
      <c r="BN74" s="410"/>
      <c r="BO74" s="410"/>
      <c r="BP74" s="410"/>
      <c r="BQ74" s="410"/>
      <c r="BR74" s="410"/>
      <c r="BS74" s="410"/>
      <c r="BT74" s="410"/>
      <c r="BU74" s="410"/>
      <c r="BV74" s="410"/>
      <c r="BW74" s="410"/>
      <c r="BX74" s="410"/>
      <c r="BY74" s="410"/>
      <c r="BZ74" s="410"/>
      <c r="CA74" s="410"/>
      <c r="CB74" s="410"/>
      <c r="CC74" s="410"/>
      <c r="CD74" s="410"/>
      <c r="CE74" s="410"/>
      <c r="CF74" s="410"/>
      <c r="CG74" s="410"/>
      <c r="CH74" s="410"/>
      <c r="CI74" s="410"/>
      <c r="CJ74" s="410"/>
      <c r="CK74" s="410"/>
      <c r="CL74" s="410"/>
      <c r="CM74" s="410"/>
      <c r="CN74" s="410"/>
      <c r="CO74" s="410"/>
      <c r="CP74" s="410"/>
      <c r="CQ74" s="410"/>
      <c r="CR74" s="410"/>
      <c r="CS74" s="410"/>
      <c r="CT74" s="410"/>
      <c r="CU74" s="410"/>
      <c r="CV74" s="410"/>
      <c r="CW74" s="410"/>
      <c r="CX74" s="410"/>
      <c r="CY74" s="410"/>
      <c r="CZ74" s="410"/>
      <c r="DA74" s="410"/>
      <c r="DB74" s="410"/>
      <c r="DC74" s="410"/>
      <c r="DD74" s="410"/>
      <c r="DE74" s="410"/>
      <c r="DF74" s="410"/>
      <c r="DG74" s="410"/>
      <c r="DH74" s="410"/>
      <c r="DI74" s="410"/>
      <c r="DJ74" s="410"/>
      <c r="DK74" s="410"/>
      <c r="DL74" s="410"/>
      <c r="DM74" s="410"/>
      <c r="DN74" s="410"/>
      <c r="DO74" s="410"/>
      <c r="DP74" s="410"/>
      <c r="DQ74" s="410"/>
      <c r="DR74" s="410"/>
      <c r="DS74" s="410"/>
      <c r="DT74" s="410"/>
      <c r="DU74" s="410"/>
      <c r="DV74" s="410"/>
      <c r="DW74" s="410"/>
      <c r="DX74" s="410"/>
      <c r="DY74" s="410"/>
      <c r="DZ74" s="410"/>
      <c r="EA74" s="410"/>
      <c r="EB74" s="410"/>
      <c r="EC74" s="410"/>
      <c r="ED74" s="410"/>
      <c r="EE74" s="410"/>
      <c r="EF74" s="410"/>
      <c r="EG74" s="410"/>
      <c r="EH74" s="410"/>
      <c r="EI74" s="410"/>
      <c r="EJ74" s="410"/>
      <c r="EK74" s="410"/>
      <c r="EL74" s="410"/>
      <c r="EM74" s="410"/>
      <c r="EN74" s="410"/>
      <c r="EO74" s="410"/>
      <c r="EP74" s="410"/>
      <c r="EQ74" s="410"/>
      <c r="ER74" s="410"/>
      <c r="ES74" s="410"/>
      <c r="ET74" s="410"/>
      <c r="EU74" s="410"/>
      <c r="EV74" s="410"/>
      <c r="EW74" s="410"/>
      <c r="EX74" s="410"/>
      <c r="EY74" s="410"/>
      <c r="EZ74" s="410"/>
      <c r="FA74" s="410"/>
      <c r="FB74" s="410"/>
      <c r="FC74" s="410"/>
      <c r="FD74" s="410"/>
      <c r="FE74" s="410"/>
      <c r="FF74" s="410"/>
      <c r="FG74" s="410"/>
      <c r="FH74" s="410"/>
      <c r="FI74" s="410"/>
      <c r="FJ74" s="410"/>
      <c r="FK74" s="410"/>
      <c r="FL74" s="410"/>
      <c r="FM74" s="410"/>
      <c r="FN74" s="410"/>
      <c r="FO74" s="410"/>
      <c r="FP74" s="410"/>
      <c r="FQ74" s="410"/>
      <c r="FR74" s="410"/>
      <c r="FS74" s="410"/>
      <c r="FT74" s="410"/>
      <c r="FU74" s="410"/>
      <c r="FV74" s="410"/>
      <c r="FW74" s="410"/>
      <c r="FX74" s="410"/>
      <c r="FY74" s="410"/>
      <c r="FZ74" s="410"/>
      <c r="GA74" s="410"/>
      <c r="GB74" s="410"/>
      <c r="GC74" s="410"/>
      <c r="GD74" s="410"/>
      <c r="GE74" s="410"/>
      <c r="GF74" s="410"/>
      <c r="GG74" s="410"/>
      <c r="GH74" s="410"/>
      <c r="GI74" s="410"/>
      <c r="GJ74" s="410"/>
      <c r="GK74" s="410"/>
      <c r="GL74" s="410"/>
      <c r="GM74" s="410"/>
      <c r="GN74" s="410"/>
      <c r="GO74" s="410"/>
      <c r="GP74" s="410"/>
      <c r="GQ74" s="410"/>
      <c r="GR74" s="410"/>
      <c r="GS74" s="410"/>
      <c r="GT74" s="410"/>
      <c r="GU74" s="410"/>
      <c r="GV74" s="410"/>
      <c r="GW74" s="410"/>
      <c r="GX74" s="410"/>
      <c r="GY74" s="410"/>
      <c r="GZ74" s="410"/>
      <c r="HA74" s="410"/>
      <c r="HB74" s="410"/>
      <c r="HC74" s="410"/>
      <c r="HD74" s="410"/>
      <c r="HE74" s="410"/>
      <c r="HF74" s="410"/>
      <c r="HG74" s="410"/>
      <c r="HH74" s="410"/>
      <c r="HI74" s="410"/>
      <c r="HJ74" s="410"/>
      <c r="HK74" s="410"/>
      <c r="HL74" s="410"/>
      <c r="HM74" s="410"/>
      <c r="HN74" s="410"/>
      <c r="HO74" s="410"/>
      <c r="HP74" s="410"/>
      <c r="HQ74" s="410"/>
      <c r="HR74" s="410"/>
      <c r="HS74" s="410"/>
      <c r="HT74" s="410"/>
      <c r="HU74" s="410"/>
      <c r="HV74" s="410"/>
      <c r="HW74" s="410"/>
      <c r="HX74" s="410"/>
      <c r="HY74" s="410"/>
      <c r="HZ74" s="410"/>
      <c r="IA74" s="410"/>
      <c r="IB74" s="410"/>
      <c r="IC74" s="410"/>
      <c r="ID74" s="410"/>
      <c r="IE74" s="410"/>
      <c r="IF74" s="410"/>
      <c r="IG74" s="410"/>
      <c r="IH74" s="410"/>
      <c r="II74" s="410"/>
      <c r="IJ74" s="410"/>
      <c r="IK74" s="410"/>
      <c r="IL74" s="410"/>
      <c r="IM74" s="410"/>
      <c r="IN74" s="410"/>
      <c r="IO74" s="410"/>
      <c r="IP74" s="410"/>
      <c r="IQ74" s="410"/>
      <c r="IR74" s="410"/>
      <c r="IS74" s="410"/>
      <c r="IT74" s="410"/>
      <c r="IU74" s="410"/>
      <c r="IV74" s="410"/>
      <c r="IW74" s="410"/>
      <c r="IX74" s="410"/>
      <c r="IY74" s="410"/>
      <c r="IZ74" s="410"/>
      <c r="JA74" s="410"/>
      <c r="JB74" s="410"/>
      <c r="JC74" s="410"/>
      <c r="JD74" s="410"/>
      <c r="JE74" s="410"/>
      <c r="JF74" s="410"/>
      <c r="JG74" s="410"/>
      <c r="JH74" s="410"/>
      <c r="JI74" s="410"/>
      <c r="JJ74" s="410"/>
      <c r="JK74" s="410"/>
      <c r="JL74" s="410"/>
      <c r="JM74" s="410"/>
      <c r="JN74" s="410"/>
      <c r="JO74" s="410"/>
      <c r="JP74" s="410"/>
      <c r="JQ74" s="410"/>
      <c r="JR74" s="410"/>
      <c r="JS74" s="410"/>
      <c r="JT74" s="410"/>
      <c r="JU74" s="410"/>
      <c r="JV74" s="410"/>
      <c r="JW74" s="410"/>
      <c r="JX74" s="410"/>
      <c r="JY74" s="410"/>
      <c r="JZ74" s="410"/>
      <c r="KA74" s="410"/>
      <c r="KB74" s="410"/>
      <c r="KC74" s="410"/>
      <c r="KD74" s="410"/>
      <c r="KE74" s="410"/>
      <c r="KF74" s="410"/>
      <c r="KG74" s="410"/>
      <c r="KH74" s="410"/>
      <c r="KI74" s="410"/>
      <c r="KJ74" s="410"/>
      <c r="KK74" s="410"/>
      <c r="KL74" s="410"/>
      <c r="KM74" s="410"/>
      <c r="KN74" s="410"/>
      <c r="KO74" s="410"/>
      <c r="KP74" s="410"/>
      <c r="KQ74" s="410"/>
      <c r="KR74" s="410"/>
      <c r="KS74" s="410"/>
      <c r="KT74" s="410"/>
      <c r="KU74" s="410"/>
      <c r="KV74" s="410"/>
      <c r="KW74" s="410"/>
      <c r="KX74" s="410"/>
      <c r="KY74" s="410"/>
      <c r="KZ74" s="410"/>
      <c r="LA74" s="410"/>
      <c r="LB74" s="410"/>
      <c r="LC74" s="410"/>
      <c r="LD74" s="410"/>
      <c r="LE74" s="410"/>
      <c r="LF74" s="410"/>
      <c r="LG74" s="410"/>
      <c r="LH74" s="410"/>
      <c r="LI74" s="410"/>
      <c r="LJ74" s="410"/>
      <c r="LK74" s="410"/>
      <c r="LL74" s="410"/>
      <c r="LM74" s="410"/>
      <c r="LN74" s="410"/>
      <c r="LO74" s="410"/>
      <c r="LP74" s="410"/>
      <c r="LQ74" s="410"/>
      <c r="LR74" s="410"/>
      <c r="LS74" s="410"/>
      <c r="LT74" s="410"/>
      <c r="LU74" s="410"/>
      <c r="LV74" s="410"/>
      <c r="LW74" s="410"/>
      <c r="LX74" s="410"/>
      <c r="LY74" s="410"/>
      <c r="LZ74" s="410"/>
      <c r="MA74" s="410"/>
      <c r="MB74" s="410"/>
      <c r="MC74" s="410"/>
      <c r="MD74" s="410"/>
      <c r="ME74" s="410"/>
      <c r="MF74" s="410"/>
      <c r="MG74" s="410"/>
      <c r="MH74" s="410"/>
      <c r="MI74" s="410"/>
      <c r="MJ74" s="410"/>
      <c r="MK74" s="410"/>
      <c r="ML74" s="410"/>
      <c r="MM74" s="410"/>
      <c r="MN74" s="410"/>
      <c r="MO74" s="410"/>
      <c r="MP74" s="410"/>
      <c r="MQ74" s="410"/>
      <c r="MR74" s="410"/>
      <c r="MS74" s="410"/>
      <c r="MT74" s="410"/>
      <c r="MU74" s="410"/>
      <c r="MV74" s="410"/>
      <c r="MW74" s="410"/>
      <c r="MX74" s="410"/>
      <c r="MY74" s="410"/>
      <c r="MZ74" s="410"/>
      <c r="NA74" s="410"/>
      <c r="NB74" s="410"/>
      <c r="NC74" s="410"/>
      <c r="ND74" s="410"/>
      <c r="NE74" s="410"/>
      <c r="NF74" s="410"/>
      <c r="NG74" s="410"/>
      <c r="NH74" s="410"/>
      <c r="NI74" s="410"/>
      <c r="NJ74" s="410"/>
      <c r="NK74" s="410"/>
      <c r="NL74" s="410"/>
      <c r="NM74" s="410"/>
      <c r="NN74" s="410"/>
      <c r="NO74" s="410"/>
      <c r="NP74" s="410"/>
      <c r="NQ74" s="410"/>
      <c r="NR74" s="410"/>
      <c r="NS74" s="410"/>
      <c r="NT74" s="410"/>
      <c r="NU74" s="410"/>
      <c r="NV74" s="410"/>
      <c r="NW74" s="410"/>
      <c r="NX74" s="410"/>
      <c r="NY74" s="410"/>
      <c r="NZ74" s="410"/>
      <c r="OA74" s="410"/>
      <c r="OB74" s="410"/>
      <c r="OC74" s="410"/>
      <c r="OD74" s="410"/>
      <c r="OE74" s="410"/>
      <c r="OF74" s="410"/>
      <c r="OG74" s="410"/>
      <c r="OH74" s="410"/>
      <c r="OI74" s="410"/>
      <c r="OJ74" s="410"/>
      <c r="OK74" s="410"/>
      <c r="OL74" s="410"/>
      <c r="OM74" s="410"/>
      <c r="ON74" s="410"/>
      <c r="OO74" s="410"/>
      <c r="OP74" s="410"/>
      <c r="OQ74" s="410"/>
      <c r="OR74" s="410"/>
      <c r="OS74" s="410"/>
      <c r="OT74" s="410"/>
      <c r="OU74" s="410"/>
      <c r="OV74" s="410"/>
      <c r="OW74" s="410"/>
      <c r="OX74" s="410"/>
      <c r="OY74" s="410"/>
      <c r="OZ74" s="410"/>
      <c r="PA74" s="410"/>
      <c r="PB74" s="410"/>
      <c r="PC74" s="410"/>
      <c r="PD74" s="410"/>
      <c r="PE74" s="410"/>
      <c r="PF74" s="410"/>
      <c r="PG74" s="410"/>
      <c r="PH74" s="410"/>
      <c r="PI74" s="410"/>
      <c r="PJ74" s="410"/>
      <c r="PK74" s="410"/>
      <c r="PL74" s="410"/>
      <c r="PM74" s="410"/>
      <c r="PN74" s="410"/>
      <c r="PO74" s="410"/>
      <c r="PP74" s="410"/>
      <c r="PQ74" s="410"/>
      <c r="PR74" s="410"/>
      <c r="PS74" s="410"/>
      <c r="PT74" s="410"/>
      <c r="PU74" s="410"/>
      <c r="PV74" s="410"/>
      <c r="PW74" s="410"/>
      <c r="PX74" s="410"/>
      <c r="PY74" s="410"/>
      <c r="PZ74" s="410"/>
      <c r="QA74" s="410"/>
      <c r="QB74" s="410"/>
      <c r="QC74" s="410"/>
      <c r="QD74" s="410"/>
      <c r="QE74" s="410"/>
      <c r="QF74" s="410"/>
      <c r="QG74" s="410"/>
      <c r="QH74" s="410"/>
      <c r="QI74" s="410"/>
      <c r="QJ74" s="410"/>
      <c r="QK74" s="410"/>
      <c r="QL74" s="410"/>
      <c r="QM74" s="410"/>
      <c r="QN74" s="410"/>
      <c r="QO74" s="410"/>
      <c r="QP74" s="410"/>
      <c r="QQ74" s="410"/>
      <c r="QR74" s="410"/>
      <c r="QS74" s="410"/>
      <c r="QT74" s="410"/>
      <c r="QU74" s="410"/>
      <c r="QV74" s="410"/>
      <c r="QW74" s="410"/>
      <c r="QX74" s="410"/>
      <c r="QY74" s="410"/>
      <c r="QZ74" s="410"/>
      <c r="RA74" s="410"/>
      <c r="RB74" s="410"/>
      <c r="RC74" s="410"/>
      <c r="RD74" s="410"/>
      <c r="RE74" s="410"/>
      <c r="RF74" s="410"/>
      <c r="RG74" s="410"/>
      <c r="RH74" s="410"/>
      <c r="RI74" s="410"/>
      <c r="RJ74" s="410"/>
      <c r="RK74" s="410"/>
      <c r="RL74" s="410"/>
      <c r="RM74" s="410"/>
      <c r="RN74" s="410"/>
      <c r="RO74" s="410"/>
      <c r="RP74" s="410"/>
      <c r="RQ74" s="410"/>
      <c r="RR74" s="410"/>
      <c r="RS74" s="410"/>
      <c r="RT74" s="410"/>
      <c r="RU74" s="410"/>
      <c r="RV74" s="410"/>
      <c r="RW74" s="410"/>
      <c r="RX74" s="410"/>
      <c r="RY74" s="410"/>
      <c r="RZ74" s="410"/>
      <c r="SA74" s="410"/>
      <c r="SB74" s="410"/>
      <c r="SC74" s="410"/>
      <c r="SD74" s="410"/>
      <c r="SE74" s="410"/>
      <c r="SF74" s="410"/>
      <c r="SG74" s="410"/>
      <c r="SH74" s="410"/>
      <c r="SI74" s="410"/>
      <c r="SJ74" s="410"/>
      <c r="SK74" s="410"/>
      <c r="SL74" s="410"/>
      <c r="SM74" s="410"/>
      <c r="SN74" s="410"/>
      <c r="SO74" s="410"/>
      <c r="SP74" s="410"/>
      <c r="SQ74" s="410"/>
      <c r="SR74" s="410"/>
      <c r="SS74" s="410"/>
      <c r="ST74" s="410"/>
      <c r="SU74" s="410"/>
      <c r="SV74" s="410"/>
      <c r="SW74" s="410"/>
      <c r="SX74" s="410"/>
      <c r="SY74" s="410"/>
      <c r="SZ74" s="410"/>
      <c r="TA74" s="410"/>
      <c r="TB74" s="410"/>
      <c r="TC74" s="410"/>
    </row>
    <row r="75" spans="1:523" s="407" customFormat="1">
      <c r="A75" s="565" t="s">
        <v>646</v>
      </c>
      <c r="B75" s="613" t="s">
        <v>514</v>
      </c>
      <c r="C75" s="551" t="s">
        <v>155</v>
      </c>
      <c r="D75" s="551" t="s">
        <v>1127</v>
      </c>
      <c r="E75" s="620" t="s">
        <v>1128</v>
      </c>
      <c r="F75" s="550" t="s">
        <v>914</v>
      </c>
      <c r="G75" s="550" t="s">
        <v>907</v>
      </c>
      <c r="H75" s="551" t="s">
        <v>1151</v>
      </c>
      <c r="I75" s="623">
        <v>44741</v>
      </c>
      <c r="J75" s="552" t="s">
        <v>1152</v>
      </c>
      <c r="K75" s="555">
        <v>2607901</v>
      </c>
      <c r="L75" s="625">
        <v>1291.2</v>
      </c>
      <c r="M75" s="406"/>
    </row>
    <row r="76" spans="1:523" s="407" customFormat="1">
      <c r="A76" s="565" t="s">
        <v>646</v>
      </c>
      <c r="B76" s="613" t="s">
        <v>514</v>
      </c>
      <c r="C76" s="551" t="s">
        <v>155</v>
      </c>
      <c r="D76" s="551" t="s">
        <v>1127</v>
      </c>
      <c r="E76" s="620" t="s">
        <v>1128</v>
      </c>
      <c r="F76" s="550" t="s">
        <v>914</v>
      </c>
      <c r="G76" s="550" t="s">
        <v>907</v>
      </c>
      <c r="H76" s="551" t="s">
        <v>1153</v>
      </c>
      <c r="I76" s="623">
        <v>44740</v>
      </c>
      <c r="J76" s="552" t="s">
        <v>1154</v>
      </c>
      <c r="K76" s="558">
        <v>2607901</v>
      </c>
      <c r="L76" s="625">
        <v>1291.2</v>
      </c>
      <c r="M76" s="406"/>
    </row>
    <row r="77" spans="1:523" s="407" customFormat="1">
      <c r="A77" s="565" t="s">
        <v>646</v>
      </c>
      <c r="B77" s="613" t="s">
        <v>514</v>
      </c>
      <c r="C77" s="551" t="s">
        <v>155</v>
      </c>
      <c r="D77" s="551" t="s">
        <v>1127</v>
      </c>
      <c r="E77" s="620" t="s">
        <v>1128</v>
      </c>
      <c r="F77" s="550" t="s">
        <v>914</v>
      </c>
      <c r="G77" s="550" t="s">
        <v>907</v>
      </c>
      <c r="H77" s="551" t="s">
        <v>1155</v>
      </c>
      <c r="I77" s="623">
        <v>44737</v>
      </c>
      <c r="J77" s="552" t="s">
        <v>1156</v>
      </c>
      <c r="K77" s="558">
        <v>2607901</v>
      </c>
      <c r="L77" s="625">
        <v>1278</v>
      </c>
      <c r="M77" s="406"/>
    </row>
    <row r="78" spans="1:523" s="407" customFormat="1">
      <c r="A78" s="565" t="s">
        <v>646</v>
      </c>
      <c r="B78" s="613" t="s">
        <v>514</v>
      </c>
      <c r="C78" s="551" t="s">
        <v>155</v>
      </c>
      <c r="D78" s="551" t="s">
        <v>1127</v>
      </c>
      <c r="E78" s="620" t="s">
        <v>1128</v>
      </c>
      <c r="F78" s="550" t="s">
        <v>914</v>
      </c>
      <c r="G78" s="550" t="s">
        <v>907</v>
      </c>
      <c r="H78" s="551" t="s">
        <v>1157</v>
      </c>
      <c r="I78" s="623">
        <v>44736</v>
      </c>
      <c r="J78" s="552" t="s">
        <v>1158</v>
      </c>
      <c r="K78" s="558">
        <v>2607901</v>
      </c>
      <c r="L78" s="625">
        <v>1278</v>
      </c>
      <c r="M78" s="406"/>
    </row>
    <row r="79" spans="1:523" s="407" customFormat="1">
      <c r="A79" s="565" t="s">
        <v>646</v>
      </c>
      <c r="B79" s="613" t="s">
        <v>514</v>
      </c>
      <c r="C79" s="551" t="s">
        <v>1159</v>
      </c>
      <c r="D79" s="551" t="s">
        <v>1160</v>
      </c>
      <c r="E79" s="620" t="s">
        <v>1161</v>
      </c>
      <c r="F79" s="550" t="s">
        <v>907</v>
      </c>
      <c r="G79" s="550" t="s">
        <v>907</v>
      </c>
      <c r="H79" s="551" t="s">
        <v>1162</v>
      </c>
      <c r="I79" s="623">
        <v>44743</v>
      </c>
      <c r="J79" s="552" t="s">
        <v>1163</v>
      </c>
      <c r="K79" s="558">
        <v>2607901</v>
      </c>
      <c r="L79" s="625">
        <v>1128.3699999999999</v>
      </c>
      <c r="M79" s="406"/>
    </row>
    <row r="80" spans="1:523" s="407" customFormat="1">
      <c r="A80" s="565" t="s">
        <v>646</v>
      </c>
      <c r="B80" s="613" t="s">
        <v>514</v>
      </c>
      <c r="C80" s="548" t="s">
        <v>1164</v>
      </c>
      <c r="D80" s="548" t="s">
        <v>547</v>
      </c>
      <c r="E80" s="626" t="s">
        <v>1165</v>
      </c>
      <c r="F80" s="549" t="s">
        <v>907</v>
      </c>
      <c r="G80" s="549" t="s">
        <v>907</v>
      </c>
      <c r="H80" s="626">
        <v>702</v>
      </c>
      <c r="I80" s="623">
        <v>44743</v>
      </c>
      <c r="J80" s="552" t="s">
        <v>1166</v>
      </c>
      <c r="K80" s="558">
        <v>2610707</v>
      </c>
      <c r="L80" s="625">
        <v>890</v>
      </c>
      <c r="M80" s="406"/>
    </row>
    <row r="81" spans="1:13" s="407" customFormat="1">
      <c r="A81" s="565" t="s">
        <v>646</v>
      </c>
      <c r="B81" s="613" t="s">
        <v>514</v>
      </c>
      <c r="C81" s="548" t="s">
        <v>1167</v>
      </c>
      <c r="D81" s="548" t="s">
        <v>661</v>
      </c>
      <c r="E81" s="626" t="s">
        <v>1168</v>
      </c>
      <c r="F81" s="549" t="s">
        <v>907</v>
      </c>
      <c r="G81" s="549" t="s">
        <v>907</v>
      </c>
      <c r="H81" s="626">
        <v>282022</v>
      </c>
      <c r="I81" s="623">
        <v>44746</v>
      </c>
      <c r="J81" s="552" t="s">
        <v>910</v>
      </c>
      <c r="K81" s="558">
        <v>2610606</v>
      </c>
      <c r="L81" s="625">
        <v>13000</v>
      </c>
      <c r="M81" s="406"/>
    </row>
    <row r="82" spans="1:13" s="407" customFormat="1">
      <c r="A82" s="565" t="s">
        <v>646</v>
      </c>
      <c r="B82" s="613" t="s">
        <v>514</v>
      </c>
      <c r="C82" s="560" t="s">
        <v>994</v>
      </c>
      <c r="D82" s="551" t="s">
        <v>559</v>
      </c>
      <c r="E82" s="626" t="s">
        <v>1169</v>
      </c>
      <c r="F82" s="550" t="s">
        <v>907</v>
      </c>
      <c r="G82" s="550" t="s">
        <v>907</v>
      </c>
      <c r="H82" s="626">
        <v>116570</v>
      </c>
      <c r="I82" s="623">
        <v>44743</v>
      </c>
      <c r="J82" s="552" t="s">
        <v>910</v>
      </c>
      <c r="K82" s="555">
        <v>2611309</v>
      </c>
      <c r="L82" s="625">
        <v>1508.95</v>
      </c>
      <c r="M82" s="406"/>
    </row>
    <row r="83" spans="1:13" s="407" customFormat="1">
      <c r="A83" s="565" t="s">
        <v>646</v>
      </c>
      <c r="B83" s="613" t="s">
        <v>514</v>
      </c>
      <c r="C83" s="560" t="s">
        <v>1118</v>
      </c>
      <c r="D83" s="551" t="s">
        <v>530</v>
      </c>
      <c r="E83" s="626" t="s">
        <v>531</v>
      </c>
      <c r="F83" s="550" t="s">
        <v>907</v>
      </c>
      <c r="G83" s="550" t="s">
        <v>907</v>
      </c>
      <c r="H83" s="626">
        <v>1491</v>
      </c>
      <c r="I83" s="623">
        <v>44746</v>
      </c>
      <c r="J83" s="552" t="s">
        <v>1170</v>
      </c>
      <c r="K83" s="555">
        <v>2607901</v>
      </c>
      <c r="L83" s="625">
        <v>500</v>
      </c>
      <c r="M83" s="406"/>
    </row>
    <row r="84" spans="1:13" s="407" customFormat="1">
      <c r="A84" s="565" t="s">
        <v>646</v>
      </c>
      <c r="B84" s="613" t="s">
        <v>514</v>
      </c>
      <c r="C84" s="560" t="s">
        <v>1171</v>
      </c>
      <c r="D84" s="551" t="s">
        <v>1172</v>
      </c>
      <c r="E84" s="626" t="s">
        <v>1173</v>
      </c>
      <c r="F84" s="550" t="s">
        <v>907</v>
      </c>
      <c r="G84" s="550" t="s">
        <v>907</v>
      </c>
      <c r="H84" s="626">
        <v>13023</v>
      </c>
      <c r="I84" s="623">
        <v>44743</v>
      </c>
      <c r="J84" s="552" t="s">
        <v>1174</v>
      </c>
      <c r="K84" s="555">
        <v>2610606</v>
      </c>
      <c r="L84" s="625">
        <v>2428.85</v>
      </c>
      <c r="M84" s="406"/>
    </row>
    <row r="85" spans="1:13" s="407" customFormat="1">
      <c r="A85" s="565" t="s">
        <v>646</v>
      </c>
      <c r="B85" s="613" t="s">
        <v>514</v>
      </c>
      <c r="C85" s="560" t="s">
        <v>1090</v>
      </c>
      <c r="D85" s="551" t="s">
        <v>1175</v>
      </c>
      <c r="E85" s="620" t="s">
        <v>1176</v>
      </c>
      <c r="F85" s="550" t="s">
        <v>907</v>
      </c>
      <c r="G85" s="550" t="s">
        <v>907</v>
      </c>
      <c r="H85" s="551" t="s">
        <v>1177</v>
      </c>
      <c r="I85" s="551" t="s">
        <v>1178</v>
      </c>
      <c r="J85" s="552" t="s">
        <v>1179</v>
      </c>
      <c r="K85" s="553">
        <v>2610606</v>
      </c>
      <c r="L85" s="614">
        <v>480</v>
      </c>
      <c r="M85" s="406"/>
    </row>
    <row r="86" spans="1:13" s="407" customFormat="1">
      <c r="A86" s="565" t="s">
        <v>646</v>
      </c>
      <c r="B86" s="613" t="s">
        <v>514</v>
      </c>
      <c r="C86" s="622" t="s">
        <v>1061</v>
      </c>
      <c r="D86" s="551" t="s">
        <v>1123</v>
      </c>
      <c r="E86" s="554" t="s">
        <v>1124</v>
      </c>
      <c r="F86" s="620" t="s">
        <v>907</v>
      </c>
      <c r="G86" s="550" t="s">
        <v>907</v>
      </c>
      <c r="H86" s="551" t="s">
        <v>1180</v>
      </c>
      <c r="I86" s="551" t="s">
        <v>934</v>
      </c>
      <c r="J86" s="552" t="s">
        <v>1181</v>
      </c>
      <c r="K86" s="553">
        <v>3550308</v>
      </c>
      <c r="L86" s="614">
        <v>1990</v>
      </c>
      <c r="M86" s="406"/>
    </row>
    <row r="87" spans="1:13" s="407" customFormat="1">
      <c r="A87" s="565" t="s">
        <v>646</v>
      </c>
      <c r="B87" s="613" t="s">
        <v>514</v>
      </c>
      <c r="C87" s="622" t="s">
        <v>1061</v>
      </c>
      <c r="D87" s="551" t="s">
        <v>1123</v>
      </c>
      <c r="E87" s="554" t="s">
        <v>1124</v>
      </c>
      <c r="F87" s="620" t="s">
        <v>907</v>
      </c>
      <c r="G87" s="550" t="s">
        <v>907</v>
      </c>
      <c r="H87" s="551" t="s">
        <v>1182</v>
      </c>
      <c r="I87" s="551" t="s">
        <v>909</v>
      </c>
      <c r="J87" s="552" t="s">
        <v>1183</v>
      </c>
      <c r="K87" s="553">
        <v>3550308</v>
      </c>
      <c r="L87" s="614">
        <v>1990</v>
      </c>
      <c r="M87" s="406"/>
    </row>
    <row r="88" spans="1:13" s="407" customFormat="1">
      <c r="A88" s="565" t="s">
        <v>646</v>
      </c>
      <c r="B88" s="613" t="s">
        <v>514</v>
      </c>
      <c r="C88" s="560" t="s">
        <v>1108</v>
      </c>
      <c r="D88" s="560" t="s">
        <v>577</v>
      </c>
      <c r="E88" s="627" t="s">
        <v>1184</v>
      </c>
      <c r="F88" s="620" t="s">
        <v>907</v>
      </c>
      <c r="G88" s="550" t="s">
        <v>907</v>
      </c>
      <c r="H88" s="551" t="s">
        <v>1185</v>
      </c>
      <c r="I88" s="551" t="s">
        <v>1186</v>
      </c>
      <c r="J88" s="552" t="s">
        <v>1187</v>
      </c>
      <c r="K88" s="553">
        <v>2610606</v>
      </c>
      <c r="L88" s="614">
        <v>733.32</v>
      </c>
      <c r="M88" s="406"/>
    </row>
    <row r="89" spans="1:13" s="407" customFormat="1">
      <c r="A89" s="565" t="s">
        <v>646</v>
      </c>
      <c r="B89" s="613" t="s">
        <v>514</v>
      </c>
      <c r="C89" s="560" t="s">
        <v>911</v>
      </c>
      <c r="D89" s="560" t="s">
        <v>1188</v>
      </c>
      <c r="E89" s="626" t="s">
        <v>1189</v>
      </c>
      <c r="F89" s="620" t="s">
        <v>914</v>
      </c>
      <c r="G89" s="550" t="s">
        <v>907</v>
      </c>
      <c r="H89" s="551" t="s">
        <v>1190</v>
      </c>
      <c r="I89" s="551" t="s">
        <v>957</v>
      </c>
      <c r="J89" s="552" t="s">
        <v>1191</v>
      </c>
      <c r="K89" s="553">
        <v>2607901</v>
      </c>
      <c r="L89" s="614">
        <v>18.899999999999999</v>
      </c>
      <c r="M89" s="406"/>
    </row>
    <row r="90" spans="1:13" s="407" customFormat="1">
      <c r="A90" s="565" t="s">
        <v>646</v>
      </c>
      <c r="B90" s="613" t="s">
        <v>514</v>
      </c>
      <c r="C90" s="618" t="s">
        <v>911</v>
      </c>
      <c r="D90" s="560" t="s">
        <v>1192</v>
      </c>
      <c r="E90" s="626" t="s">
        <v>1193</v>
      </c>
      <c r="F90" s="620" t="s">
        <v>914</v>
      </c>
      <c r="G90" s="550" t="s">
        <v>907</v>
      </c>
      <c r="H90" s="551" t="s">
        <v>1194</v>
      </c>
      <c r="I90" s="551" t="s">
        <v>992</v>
      </c>
      <c r="J90" s="552" t="s">
        <v>1195</v>
      </c>
      <c r="K90" s="553">
        <v>2609600</v>
      </c>
      <c r="L90" s="614">
        <v>160</v>
      </c>
      <c r="M90" s="406"/>
    </row>
    <row r="91" spans="1:13" s="407" customFormat="1">
      <c r="A91" s="565" t="s">
        <v>646</v>
      </c>
      <c r="B91" s="613" t="s">
        <v>514</v>
      </c>
      <c r="C91" s="548" t="s">
        <v>904</v>
      </c>
      <c r="D91" s="548" t="s">
        <v>1196</v>
      </c>
      <c r="E91" s="626" t="s">
        <v>1197</v>
      </c>
      <c r="F91" s="620" t="s">
        <v>907</v>
      </c>
      <c r="G91" s="550" t="s">
        <v>907</v>
      </c>
      <c r="H91" s="551" t="s">
        <v>712</v>
      </c>
      <c r="I91" s="551" t="s">
        <v>909</v>
      </c>
      <c r="J91" s="552" t="s">
        <v>910</v>
      </c>
      <c r="K91" s="553">
        <v>3534401</v>
      </c>
      <c r="L91" s="614">
        <v>19.899999999999999</v>
      </c>
      <c r="M91" s="406"/>
    </row>
    <row r="92" spans="1:13" s="407" customFormat="1">
      <c r="A92" s="565" t="s">
        <v>646</v>
      </c>
      <c r="B92" s="613" t="s">
        <v>514</v>
      </c>
      <c r="C92" s="560" t="s">
        <v>904</v>
      </c>
      <c r="D92" s="551" t="s">
        <v>1198</v>
      </c>
      <c r="E92" s="626" t="s">
        <v>1199</v>
      </c>
      <c r="F92" s="620" t="s">
        <v>907</v>
      </c>
      <c r="G92" s="550" t="s">
        <v>907</v>
      </c>
      <c r="H92" s="551" t="s">
        <v>720</v>
      </c>
      <c r="I92" s="551" t="s">
        <v>934</v>
      </c>
      <c r="J92" s="552" t="s">
        <v>910</v>
      </c>
      <c r="K92" s="553">
        <v>3534401</v>
      </c>
      <c r="L92" s="614">
        <v>57.45</v>
      </c>
      <c r="M92" s="406"/>
    </row>
    <row r="93" spans="1:13" s="407" customFormat="1">
      <c r="A93" s="565" t="s">
        <v>646</v>
      </c>
      <c r="B93" s="613" t="s">
        <v>514</v>
      </c>
      <c r="C93" s="560" t="s">
        <v>904</v>
      </c>
      <c r="D93" s="551" t="s">
        <v>1198</v>
      </c>
      <c r="E93" s="626" t="s">
        <v>1199</v>
      </c>
      <c r="F93" s="620" t="s">
        <v>907</v>
      </c>
      <c r="G93" s="550" t="s">
        <v>907</v>
      </c>
      <c r="H93" s="551" t="s">
        <v>726</v>
      </c>
      <c r="I93" s="551" t="s">
        <v>992</v>
      </c>
      <c r="J93" s="552" t="s">
        <v>910</v>
      </c>
      <c r="K93" s="562">
        <v>3534401</v>
      </c>
      <c r="L93" s="614">
        <v>31.9</v>
      </c>
      <c r="M93" s="406"/>
    </row>
    <row r="94" spans="1:13" s="407" customFormat="1">
      <c r="A94" s="565" t="s">
        <v>646</v>
      </c>
      <c r="B94" s="613" t="s">
        <v>514</v>
      </c>
      <c r="C94" s="556" t="s">
        <v>1200</v>
      </c>
      <c r="D94" s="560" t="s">
        <v>1201</v>
      </c>
      <c r="E94" s="561" t="s">
        <v>1202</v>
      </c>
      <c r="F94" s="554" t="s">
        <v>907</v>
      </c>
      <c r="G94" s="550" t="s">
        <v>907</v>
      </c>
      <c r="H94" s="551" t="s">
        <v>1203</v>
      </c>
      <c r="I94" s="551" t="s">
        <v>1204</v>
      </c>
      <c r="J94" s="552" t="s">
        <v>910</v>
      </c>
      <c r="K94" s="555">
        <v>2611606</v>
      </c>
      <c r="L94" s="585">
        <v>63.12</v>
      </c>
      <c r="M94" s="406"/>
    </row>
    <row r="95" spans="1:13" s="407" customFormat="1">
      <c r="A95" s="565" t="s">
        <v>646</v>
      </c>
      <c r="B95" s="613" t="s">
        <v>514</v>
      </c>
      <c r="C95" s="556" t="s">
        <v>1200</v>
      </c>
      <c r="D95" s="551" t="s">
        <v>1201</v>
      </c>
      <c r="E95" s="554" t="s">
        <v>1202</v>
      </c>
      <c r="F95" s="554" t="s">
        <v>907</v>
      </c>
      <c r="G95" s="550" t="s">
        <v>907</v>
      </c>
      <c r="H95" s="551" t="s">
        <v>1205</v>
      </c>
      <c r="I95" s="551" t="s">
        <v>1204</v>
      </c>
      <c r="J95" s="552" t="s">
        <v>910</v>
      </c>
      <c r="K95" s="562">
        <v>2611606</v>
      </c>
      <c r="L95" s="585">
        <v>63.31</v>
      </c>
      <c r="M95" s="406"/>
    </row>
    <row r="96" spans="1:13" s="407" customFormat="1">
      <c r="A96" s="565" t="s">
        <v>646</v>
      </c>
      <c r="B96" s="613" t="s">
        <v>514</v>
      </c>
      <c r="C96" s="548" t="s">
        <v>1206</v>
      </c>
      <c r="D96" s="548" t="s">
        <v>1207</v>
      </c>
      <c r="E96" s="549" t="s">
        <v>1208</v>
      </c>
      <c r="F96" s="554" t="s">
        <v>907</v>
      </c>
      <c r="G96" s="550" t="s">
        <v>907</v>
      </c>
      <c r="H96" s="548" t="s">
        <v>1209</v>
      </c>
      <c r="I96" s="548" t="s">
        <v>1210</v>
      </c>
      <c r="J96" s="453" t="s">
        <v>910</v>
      </c>
      <c r="K96" s="564" t="s">
        <v>1211</v>
      </c>
      <c r="L96" s="585">
        <v>2140.91</v>
      </c>
      <c r="M96" s="406"/>
    </row>
    <row r="97" spans="1:13" s="407" customFormat="1">
      <c r="A97" s="565" t="s">
        <v>646</v>
      </c>
      <c r="B97" s="613" t="s">
        <v>514</v>
      </c>
      <c r="C97" s="556" t="s">
        <v>1108</v>
      </c>
      <c r="D97" s="556" t="s">
        <v>681</v>
      </c>
      <c r="E97" s="628" t="s">
        <v>1212</v>
      </c>
      <c r="F97" s="620" t="s">
        <v>907</v>
      </c>
      <c r="G97" s="550" t="s">
        <v>907</v>
      </c>
      <c r="H97" s="551" t="s">
        <v>1213</v>
      </c>
      <c r="I97" s="551" t="s">
        <v>1214</v>
      </c>
      <c r="J97" s="552" t="s">
        <v>1215</v>
      </c>
      <c r="K97" s="562">
        <v>2610004</v>
      </c>
      <c r="L97" s="614">
        <v>15856.13</v>
      </c>
      <c r="M97" s="406"/>
    </row>
    <row r="98" spans="1:13" s="407" customFormat="1">
      <c r="A98" s="565" t="s">
        <v>646</v>
      </c>
      <c r="B98" s="613" t="s">
        <v>514</v>
      </c>
      <c r="C98" s="551" t="s">
        <v>1171</v>
      </c>
      <c r="D98" s="551" t="s">
        <v>543</v>
      </c>
      <c r="E98" s="554" t="s">
        <v>544</v>
      </c>
      <c r="F98" s="554" t="s">
        <v>907</v>
      </c>
      <c r="G98" s="550" t="s">
        <v>907</v>
      </c>
      <c r="H98" s="551" t="s">
        <v>1234</v>
      </c>
      <c r="I98" s="551" t="s">
        <v>1235</v>
      </c>
      <c r="J98" s="552" t="s">
        <v>1236</v>
      </c>
      <c r="K98" s="562">
        <v>2607901</v>
      </c>
      <c r="L98" s="614">
        <v>2359.92</v>
      </c>
      <c r="M98" s="406"/>
    </row>
    <row r="99" spans="1:13" s="407" customFormat="1">
      <c r="A99" s="565" t="s">
        <v>646</v>
      </c>
      <c r="B99" s="613" t="s">
        <v>514</v>
      </c>
      <c r="C99" s="560" t="s">
        <v>904</v>
      </c>
      <c r="D99" s="551" t="s">
        <v>1115</v>
      </c>
      <c r="E99" s="554" t="s">
        <v>1116</v>
      </c>
      <c r="F99" s="550" t="s">
        <v>907</v>
      </c>
      <c r="G99" s="550" t="s">
        <v>907</v>
      </c>
      <c r="H99" s="551" t="s">
        <v>1216</v>
      </c>
      <c r="I99" s="551" t="s">
        <v>978</v>
      </c>
      <c r="J99" s="552" t="s">
        <v>910</v>
      </c>
      <c r="K99" s="562">
        <v>2611606</v>
      </c>
      <c r="L99" s="614">
        <v>460</v>
      </c>
      <c r="M99" s="406"/>
    </row>
    <row r="100" spans="1:13" s="407" customFormat="1">
      <c r="A100" s="565" t="s">
        <v>646</v>
      </c>
      <c r="B100" s="613" t="s">
        <v>514</v>
      </c>
      <c r="C100" s="551" t="s">
        <v>904</v>
      </c>
      <c r="D100" s="551" t="s">
        <v>1217</v>
      </c>
      <c r="E100" s="554" t="s">
        <v>1218</v>
      </c>
      <c r="F100" s="554" t="s">
        <v>907</v>
      </c>
      <c r="G100" s="550" t="s">
        <v>907</v>
      </c>
      <c r="H100" s="551" t="s">
        <v>1219</v>
      </c>
      <c r="I100" s="551" t="s">
        <v>916</v>
      </c>
      <c r="J100" s="552" t="s">
        <v>910</v>
      </c>
      <c r="K100" s="553">
        <v>2611606</v>
      </c>
      <c r="L100" s="614">
        <v>15396.98</v>
      </c>
      <c r="M100" s="406"/>
    </row>
    <row r="101" spans="1:13" s="407" customFormat="1">
      <c r="A101" s="565" t="s">
        <v>646</v>
      </c>
      <c r="B101" s="613" t="s">
        <v>514</v>
      </c>
      <c r="C101" s="551" t="s">
        <v>904</v>
      </c>
      <c r="D101" s="551" t="s">
        <v>1217</v>
      </c>
      <c r="E101" s="554" t="s">
        <v>1218</v>
      </c>
      <c r="F101" s="554" t="s">
        <v>907</v>
      </c>
      <c r="G101" s="550" t="s">
        <v>907</v>
      </c>
      <c r="H101" s="551" t="s">
        <v>1220</v>
      </c>
      <c r="I101" s="551" t="s">
        <v>1221</v>
      </c>
      <c r="J101" s="552" t="s">
        <v>910</v>
      </c>
      <c r="K101" s="553">
        <v>2611606</v>
      </c>
      <c r="L101" s="614">
        <v>162.91999999999999</v>
      </c>
      <c r="M101" s="406"/>
    </row>
    <row r="102" spans="1:13" s="407" customFormat="1" ht="15.75">
      <c r="A102" s="565"/>
      <c r="B102" s="613"/>
      <c r="C102" s="551"/>
      <c r="D102" s="551"/>
      <c r="E102" s="620"/>
      <c r="F102" s="620"/>
      <c r="G102" s="550"/>
      <c r="H102" s="551"/>
      <c r="I102" s="551"/>
      <c r="J102" s="552"/>
      <c r="K102" s="587"/>
      <c r="L102" s="629">
        <v>0</v>
      </c>
      <c r="M102" s="406"/>
    </row>
    <row r="103" spans="1:13" s="407" customFormat="1" ht="15.75">
      <c r="A103" s="565"/>
      <c r="B103" s="613"/>
      <c r="C103" s="551"/>
      <c r="D103" s="551"/>
      <c r="E103" s="620"/>
      <c r="F103" s="620"/>
      <c r="G103" s="550"/>
      <c r="H103" s="551"/>
      <c r="I103" s="551"/>
      <c r="J103" s="552"/>
      <c r="K103" s="586"/>
      <c r="L103" s="630">
        <v>0</v>
      </c>
      <c r="M103" s="406"/>
    </row>
    <row r="104" spans="1:13" s="407" customFormat="1" ht="15.75">
      <c r="A104" s="565"/>
      <c r="B104" s="613"/>
      <c r="C104" s="551"/>
      <c r="D104" s="551"/>
      <c r="E104" s="620"/>
      <c r="F104" s="620"/>
      <c r="G104" s="550"/>
      <c r="H104" s="551"/>
      <c r="I104" s="551"/>
      <c r="J104" s="552"/>
      <c r="K104" s="587"/>
      <c r="L104" s="630">
        <v>0</v>
      </c>
      <c r="M104" s="406"/>
    </row>
    <row r="105" spans="1:13" s="407" customFormat="1" ht="15.75">
      <c r="A105" s="565"/>
      <c r="B105" s="613"/>
      <c r="C105" s="551"/>
      <c r="D105" s="551"/>
      <c r="E105" s="620"/>
      <c r="F105" s="620"/>
      <c r="G105" s="550"/>
      <c r="H105" s="551"/>
      <c r="I105" s="551"/>
      <c r="J105" s="552"/>
      <c r="K105" s="586"/>
      <c r="L105" s="630">
        <v>0</v>
      </c>
      <c r="M105" s="406"/>
    </row>
    <row r="106" spans="1:13" s="407" customFormat="1" ht="15.75">
      <c r="A106" s="565"/>
      <c r="B106" s="613"/>
      <c r="C106" s="551"/>
      <c r="D106" s="551"/>
      <c r="E106" s="620"/>
      <c r="F106" s="620"/>
      <c r="G106" s="550"/>
      <c r="H106" s="551"/>
      <c r="I106" s="551"/>
      <c r="J106" s="552"/>
      <c r="K106" s="587"/>
      <c r="L106" s="630">
        <v>0</v>
      </c>
      <c r="M106" s="406"/>
    </row>
    <row r="107" spans="1:13" s="407" customFormat="1" ht="15.75">
      <c r="A107" s="565"/>
      <c r="B107" s="613"/>
      <c r="C107" s="551"/>
      <c r="D107" s="551"/>
      <c r="E107" s="620"/>
      <c r="F107" s="620"/>
      <c r="G107" s="550"/>
      <c r="H107" s="551"/>
      <c r="I107" s="551"/>
      <c r="J107" s="552"/>
      <c r="K107" s="587"/>
      <c r="L107" s="630">
        <v>0</v>
      </c>
      <c r="M107" s="406"/>
    </row>
    <row r="108" spans="1:13" s="407" customFormat="1" ht="15.75">
      <c r="A108" s="565"/>
      <c r="B108" s="613"/>
      <c r="C108" s="551"/>
      <c r="D108" s="551"/>
      <c r="E108" s="620"/>
      <c r="F108" s="620"/>
      <c r="G108" s="550"/>
      <c r="H108" s="551"/>
      <c r="I108" s="551"/>
      <c r="J108" s="552"/>
      <c r="K108" s="587"/>
      <c r="L108" s="630">
        <v>0</v>
      </c>
      <c r="M108" s="406"/>
    </row>
    <row r="109" spans="1:13" s="407" customFormat="1" ht="15.75">
      <c r="A109" s="565"/>
      <c r="B109" s="613"/>
      <c r="C109" s="551"/>
      <c r="D109" s="551"/>
      <c r="E109" s="620"/>
      <c r="F109" s="620"/>
      <c r="G109" s="550"/>
      <c r="H109" s="551"/>
      <c r="I109" s="551"/>
      <c r="J109" s="552"/>
      <c r="K109" s="587"/>
      <c r="L109" s="630">
        <v>0</v>
      </c>
      <c r="M109" s="406"/>
    </row>
    <row r="110" spans="1:13" s="407" customFormat="1" ht="15.75">
      <c r="A110" s="565"/>
      <c r="B110" s="613"/>
      <c r="C110" s="551"/>
      <c r="D110" s="551"/>
      <c r="E110" s="620"/>
      <c r="F110" s="620"/>
      <c r="G110" s="550"/>
      <c r="H110" s="551"/>
      <c r="I110" s="551"/>
      <c r="J110" s="552"/>
      <c r="K110" s="587"/>
      <c r="L110" s="630">
        <v>0</v>
      </c>
      <c r="M110" s="406"/>
    </row>
    <row r="111" spans="1:13" s="407" customFormat="1" ht="15.75">
      <c r="A111" s="565"/>
      <c r="B111" s="613"/>
      <c r="C111" s="551"/>
      <c r="D111" s="551"/>
      <c r="E111" s="620"/>
      <c r="F111" s="620"/>
      <c r="G111" s="550"/>
      <c r="H111" s="551"/>
      <c r="I111" s="551"/>
      <c r="J111" s="552"/>
      <c r="K111" s="587"/>
      <c r="L111" s="630">
        <v>0</v>
      </c>
      <c r="M111" s="406"/>
    </row>
    <row r="112" spans="1:13" s="407" customFormat="1" ht="15.75">
      <c r="A112" s="565"/>
      <c r="B112" s="613"/>
      <c r="C112" s="551"/>
      <c r="D112" s="551"/>
      <c r="E112" s="620"/>
      <c r="F112" s="620"/>
      <c r="G112" s="550"/>
      <c r="H112" s="551"/>
      <c r="I112" s="551"/>
      <c r="J112" s="552"/>
      <c r="K112" s="587"/>
      <c r="L112" s="630">
        <v>0</v>
      </c>
      <c r="M112" s="406"/>
    </row>
    <row r="113" spans="1:13" s="407" customFormat="1" ht="15.75">
      <c r="A113" s="565"/>
      <c r="B113" s="613"/>
      <c r="C113" s="551"/>
      <c r="D113" s="551"/>
      <c r="E113" s="620"/>
      <c r="F113" s="620"/>
      <c r="G113" s="550"/>
      <c r="H113" s="551"/>
      <c r="I113" s="551"/>
      <c r="J113" s="552"/>
      <c r="K113" s="587"/>
      <c r="L113" s="630">
        <v>0</v>
      </c>
      <c r="M113" s="406"/>
    </row>
    <row r="114" spans="1:13" ht="15.75">
      <c r="A114" s="565"/>
      <c r="B114" s="613"/>
      <c r="C114" s="548"/>
      <c r="D114" s="548"/>
      <c r="E114" s="631"/>
      <c r="F114" s="620"/>
      <c r="G114" s="550"/>
      <c r="H114" s="548"/>
      <c r="I114" s="548"/>
      <c r="J114" s="453"/>
      <c r="K114" s="564"/>
      <c r="L114" s="630">
        <v>0</v>
      </c>
      <c r="M114" s="2"/>
    </row>
    <row r="115" spans="1:13" ht="15.75">
      <c r="A115" s="565"/>
      <c r="B115" s="613"/>
      <c r="C115" s="548"/>
      <c r="D115" s="548"/>
      <c r="E115" s="631"/>
      <c r="F115" s="620"/>
      <c r="G115" s="550"/>
      <c r="H115" s="548"/>
      <c r="I115" s="548"/>
      <c r="J115" s="453"/>
      <c r="K115" s="564"/>
      <c r="L115" s="632">
        <v>0</v>
      </c>
      <c r="M115" s="2"/>
    </row>
    <row r="116" spans="1:13" ht="15.75">
      <c r="A116" s="565"/>
      <c r="B116" s="613"/>
      <c r="C116" s="548"/>
      <c r="D116" s="548"/>
      <c r="E116" s="631"/>
      <c r="F116" s="620"/>
      <c r="G116" s="550"/>
      <c r="H116" s="548"/>
      <c r="I116" s="548"/>
      <c r="J116" s="453"/>
      <c r="K116" s="564"/>
      <c r="L116" s="632">
        <v>0</v>
      </c>
      <c r="M116" s="2"/>
    </row>
    <row r="117" spans="1:13" ht="15.75">
      <c r="A117" s="565"/>
      <c r="B117" s="613"/>
      <c r="C117" s="548"/>
      <c r="D117" s="548"/>
      <c r="E117" s="631"/>
      <c r="F117" s="620"/>
      <c r="G117" s="550"/>
      <c r="H117" s="548"/>
      <c r="I117" s="548"/>
      <c r="J117" s="453"/>
      <c r="K117" s="564"/>
      <c r="L117" s="632">
        <v>0</v>
      </c>
      <c r="M117" s="2"/>
    </row>
    <row r="118" spans="1:13" ht="15.75">
      <c r="A118" s="565"/>
      <c r="B118" s="613"/>
      <c r="C118" s="548"/>
      <c r="D118" s="548"/>
      <c r="E118" s="631"/>
      <c r="F118" s="620"/>
      <c r="G118" s="550"/>
      <c r="H118" s="548"/>
      <c r="I118" s="548"/>
      <c r="J118" s="453"/>
      <c r="K118" s="564"/>
      <c r="L118" s="632">
        <v>0</v>
      </c>
      <c r="M118" s="2"/>
    </row>
    <row r="119" spans="1:13" ht="15.75">
      <c r="A119" s="565"/>
      <c r="B119" s="613"/>
      <c r="C119" s="548"/>
      <c r="D119" s="548"/>
      <c r="E119" s="631"/>
      <c r="F119" s="620"/>
      <c r="G119" s="550"/>
      <c r="H119" s="548"/>
      <c r="I119" s="548"/>
      <c r="J119" s="453"/>
      <c r="K119" s="564"/>
      <c r="L119" s="632">
        <v>0</v>
      </c>
      <c r="M119" s="2"/>
    </row>
    <row r="120" spans="1:13" ht="15.75">
      <c r="A120" s="565"/>
      <c r="B120" s="613"/>
      <c r="C120" s="548"/>
      <c r="D120" s="548"/>
      <c r="E120" s="631"/>
      <c r="F120" s="620"/>
      <c r="G120" s="550"/>
      <c r="H120" s="548"/>
      <c r="I120" s="548"/>
      <c r="J120" s="453"/>
      <c r="K120" s="564"/>
      <c r="L120" s="632">
        <v>0</v>
      </c>
      <c r="M120" s="2"/>
    </row>
    <row r="121" spans="1:13" ht="15.75">
      <c r="A121" s="565"/>
      <c r="B121" s="613"/>
      <c r="C121" s="548"/>
      <c r="D121" s="548"/>
      <c r="E121" s="631"/>
      <c r="F121" s="620"/>
      <c r="G121" s="550"/>
      <c r="H121" s="548"/>
      <c r="I121" s="548"/>
      <c r="J121" s="453"/>
      <c r="K121" s="564"/>
      <c r="L121" s="632">
        <v>0</v>
      </c>
      <c r="M121" s="2"/>
    </row>
    <row r="122" spans="1:13" ht="15.75">
      <c r="A122" s="565"/>
      <c r="B122" s="613"/>
      <c r="C122" s="548"/>
      <c r="D122" s="548"/>
      <c r="E122" s="631"/>
      <c r="F122" s="620"/>
      <c r="G122" s="550"/>
      <c r="H122" s="548"/>
      <c r="I122" s="548"/>
      <c r="J122" s="453"/>
      <c r="K122" s="564"/>
      <c r="L122" s="632">
        <v>0</v>
      </c>
      <c r="M122" s="2"/>
    </row>
    <row r="123" spans="1:13" ht="15.75">
      <c r="A123" s="565"/>
      <c r="B123" s="613"/>
      <c r="C123" s="548"/>
      <c r="D123" s="548"/>
      <c r="E123" s="631"/>
      <c r="F123" s="620"/>
      <c r="G123" s="550"/>
      <c r="H123" s="548"/>
      <c r="I123" s="548"/>
      <c r="J123" s="453"/>
      <c r="K123" s="564"/>
      <c r="L123" s="632">
        <v>0</v>
      </c>
      <c r="M123" s="2"/>
    </row>
    <row r="124" spans="1:13" ht="15.75">
      <c r="A124" s="565"/>
      <c r="B124" s="613"/>
      <c r="C124" s="548"/>
      <c r="D124" s="548"/>
      <c r="E124" s="631"/>
      <c r="F124" s="620"/>
      <c r="G124" s="550"/>
      <c r="H124" s="548"/>
      <c r="I124" s="548"/>
      <c r="J124" s="453"/>
      <c r="K124" s="548"/>
      <c r="L124" s="632">
        <v>0</v>
      </c>
      <c r="M124" s="2"/>
    </row>
    <row r="125" spans="1:13" ht="15.75">
      <c r="A125" s="588"/>
      <c r="B125" s="631"/>
      <c r="C125" s="548"/>
      <c r="D125" s="548"/>
      <c r="E125" s="631"/>
      <c r="F125" s="620"/>
      <c r="G125" s="550"/>
      <c r="H125" s="548"/>
      <c r="I125" s="548"/>
      <c r="J125" s="453"/>
      <c r="K125" s="548"/>
      <c r="L125" s="632">
        <v>0</v>
      </c>
      <c r="M125" s="2"/>
    </row>
    <row r="126" spans="1:13" ht="15.75">
      <c r="A126" s="588"/>
      <c r="B126" s="631"/>
      <c r="C126" s="548"/>
      <c r="D126" s="548"/>
      <c r="E126" s="631"/>
      <c r="F126" s="620"/>
      <c r="G126" s="550"/>
      <c r="H126" s="548"/>
      <c r="I126" s="548"/>
      <c r="J126" s="453"/>
      <c r="K126" s="548"/>
      <c r="L126" s="632">
        <v>0</v>
      </c>
      <c r="M126" s="2"/>
    </row>
    <row r="127" spans="1:13" ht="15.75">
      <c r="A127" s="588"/>
      <c r="B127" s="631"/>
      <c r="C127" s="548"/>
      <c r="D127" s="548"/>
      <c r="E127" s="631"/>
      <c r="F127" s="620"/>
      <c r="G127" s="550"/>
      <c r="H127" s="548"/>
      <c r="I127" s="548"/>
      <c r="J127" s="453"/>
      <c r="K127" s="548"/>
      <c r="L127" s="632">
        <v>0</v>
      </c>
      <c r="M127" s="2"/>
    </row>
    <row r="128" spans="1:13" ht="15.75">
      <c r="A128" s="588"/>
      <c r="B128" s="631"/>
      <c r="C128" s="548"/>
      <c r="D128" s="548"/>
      <c r="E128" s="631"/>
      <c r="F128" s="620"/>
      <c r="G128" s="550"/>
      <c r="H128" s="548"/>
      <c r="I128" s="548"/>
      <c r="J128" s="453"/>
      <c r="K128" s="548"/>
      <c r="L128" s="632">
        <v>0</v>
      </c>
      <c r="M128" s="2"/>
    </row>
    <row r="129" spans="1:13" ht="15.75">
      <c r="A129" s="588"/>
      <c r="B129" s="631"/>
      <c r="C129" s="548"/>
      <c r="D129" s="548"/>
      <c r="E129" s="631"/>
      <c r="F129" s="620"/>
      <c r="G129" s="550"/>
      <c r="H129" s="548"/>
      <c r="I129" s="548"/>
      <c r="J129" s="453"/>
      <c r="K129" s="548"/>
      <c r="L129" s="632">
        <v>0</v>
      </c>
      <c r="M129" s="2"/>
    </row>
    <row r="130" spans="1:13" ht="15.75">
      <c r="A130" s="588"/>
      <c r="B130" s="631"/>
      <c r="C130" s="548"/>
      <c r="D130" s="548"/>
      <c r="E130" s="631"/>
      <c r="F130" s="620"/>
      <c r="G130" s="550"/>
      <c r="H130" s="548"/>
      <c r="I130" s="548"/>
      <c r="J130" s="453"/>
      <c r="K130" s="548"/>
      <c r="L130" s="632">
        <v>0</v>
      </c>
      <c r="M130" s="2"/>
    </row>
    <row r="131" spans="1:13" ht="15.75">
      <c r="A131" s="588"/>
      <c r="B131" s="631"/>
      <c r="C131" s="548"/>
      <c r="D131" s="548"/>
      <c r="E131" s="631"/>
      <c r="F131" s="620"/>
      <c r="G131" s="550"/>
      <c r="H131" s="548"/>
      <c r="I131" s="548"/>
      <c r="J131" s="453"/>
      <c r="K131" s="548"/>
      <c r="L131" s="632">
        <v>0</v>
      </c>
      <c r="M131" s="2"/>
    </row>
    <row r="132" spans="1:13" ht="15.75">
      <c r="A132" s="588"/>
      <c r="B132" s="631"/>
      <c r="C132" s="548"/>
      <c r="D132" s="548"/>
      <c r="E132" s="631"/>
      <c r="F132" s="620"/>
      <c r="G132" s="550"/>
      <c r="H132" s="548"/>
      <c r="I132" s="548"/>
      <c r="J132" s="453"/>
      <c r="K132" s="548"/>
      <c r="L132" s="632">
        <v>0</v>
      </c>
      <c r="M132" s="2"/>
    </row>
    <row r="133" spans="1:13" ht="15.75">
      <c r="A133" s="588"/>
      <c r="B133" s="631"/>
      <c r="C133" s="548"/>
      <c r="D133" s="548"/>
      <c r="E133" s="631"/>
      <c r="F133" s="620"/>
      <c r="G133" s="550"/>
      <c r="H133" s="548"/>
      <c r="I133" s="548"/>
      <c r="J133" s="453"/>
      <c r="K133" s="548"/>
      <c r="L133" s="632">
        <v>0</v>
      </c>
      <c r="M133" s="2"/>
    </row>
    <row r="134" spans="1:13" ht="15.75">
      <c r="A134" s="588"/>
      <c r="B134" s="631"/>
      <c r="C134" s="548"/>
      <c r="D134" s="548"/>
      <c r="E134" s="631"/>
      <c r="F134" s="620"/>
      <c r="G134" s="550"/>
      <c r="H134" s="548"/>
      <c r="I134" s="548"/>
      <c r="J134" s="453"/>
      <c r="K134" s="548"/>
      <c r="L134" s="632">
        <v>0</v>
      </c>
      <c r="M134" s="2"/>
    </row>
    <row r="135" spans="1:13" ht="15.75">
      <c r="A135" s="588"/>
      <c r="B135" s="631"/>
      <c r="C135" s="548"/>
      <c r="D135" s="548"/>
      <c r="E135" s="631"/>
      <c r="F135" s="620"/>
      <c r="G135" s="550"/>
      <c r="H135" s="548"/>
      <c r="I135" s="548"/>
      <c r="J135" s="453"/>
      <c r="K135" s="548"/>
      <c r="L135" s="632">
        <v>0</v>
      </c>
      <c r="M135" s="2"/>
    </row>
    <row r="136" spans="1:13" ht="15.75">
      <c r="A136" s="588"/>
      <c r="B136" s="631"/>
      <c r="C136" s="548"/>
      <c r="D136" s="548"/>
      <c r="E136" s="631"/>
      <c r="F136" s="620"/>
      <c r="G136" s="550"/>
      <c r="H136" s="548"/>
      <c r="I136" s="548"/>
      <c r="J136" s="453"/>
      <c r="K136" s="548"/>
      <c r="L136" s="632">
        <v>0</v>
      </c>
      <c r="M136" s="2"/>
    </row>
    <row r="137" spans="1:13" ht="15.75">
      <c r="A137" s="588"/>
      <c r="B137" s="631"/>
      <c r="C137" s="548"/>
      <c r="D137" s="548"/>
      <c r="E137" s="631"/>
      <c r="F137" s="620"/>
      <c r="G137" s="550"/>
      <c r="H137" s="548"/>
      <c r="I137" s="548"/>
      <c r="J137" s="453"/>
      <c r="K137" s="548"/>
      <c r="L137" s="632">
        <v>0</v>
      </c>
      <c r="M137" s="2"/>
    </row>
    <row r="138" spans="1:13" ht="15.75">
      <c r="A138" s="588"/>
      <c r="B138" s="631"/>
      <c r="C138" s="548"/>
      <c r="D138" s="548"/>
      <c r="E138" s="631"/>
      <c r="F138" s="620"/>
      <c r="G138" s="550"/>
      <c r="H138" s="548"/>
      <c r="I138" s="548"/>
      <c r="J138" s="453"/>
      <c r="K138" s="548"/>
      <c r="L138" s="632">
        <v>0</v>
      </c>
      <c r="M138" s="2"/>
    </row>
    <row r="139" spans="1:13" ht="15.75">
      <c r="A139" s="588"/>
      <c r="B139" s="631"/>
      <c r="C139" s="548"/>
      <c r="D139" s="548"/>
      <c r="E139" s="631"/>
      <c r="F139" s="620"/>
      <c r="G139" s="550"/>
      <c r="H139" s="548"/>
      <c r="I139" s="548"/>
      <c r="J139" s="453"/>
      <c r="K139" s="548"/>
      <c r="L139" s="632">
        <v>0</v>
      </c>
      <c r="M139" s="2"/>
    </row>
    <row r="140" spans="1:13" ht="15.75">
      <c r="A140" s="588"/>
      <c r="B140" s="631"/>
      <c r="C140" s="548"/>
      <c r="D140" s="548"/>
      <c r="E140" s="631"/>
      <c r="F140" s="620"/>
      <c r="G140" s="550"/>
      <c r="H140" s="548"/>
      <c r="I140" s="548"/>
      <c r="J140" s="453"/>
      <c r="K140" s="548"/>
      <c r="L140" s="632">
        <v>0</v>
      </c>
      <c r="M140" s="2"/>
    </row>
    <row r="141" spans="1:13" ht="15.75">
      <c r="A141" s="588"/>
      <c r="B141" s="631"/>
      <c r="C141" s="548"/>
      <c r="D141" s="548"/>
      <c r="E141" s="631"/>
      <c r="F141" s="620"/>
      <c r="G141" s="550"/>
      <c r="H141" s="548"/>
      <c r="I141" s="548"/>
      <c r="J141" s="453"/>
      <c r="K141" s="548"/>
      <c r="L141" s="632">
        <v>0</v>
      </c>
      <c r="M141" s="2"/>
    </row>
    <row r="142" spans="1:13" ht="15.75">
      <c r="A142" s="588"/>
      <c r="B142" s="631"/>
      <c r="C142" s="548"/>
      <c r="D142" s="548"/>
      <c r="E142" s="631"/>
      <c r="F142" s="620"/>
      <c r="G142" s="550"/>
      <c r="H142" s="548"/>
      <c r="I142" s="548"/>
      <c r="J142" s="453"/>
      <c r="K142" s="548"/>
      <c r="L142" s="632">
        <v>0</v>
      </c>
      <c r="M142" s="2"/>
    </row>
    <row r="143" spans="1:13" ht="15.75">
      <c r="A143" s="588"/>
      <c r="B143" s="631"/>
      <c r="C143" s="548"/>
      <c r="D143" s="548"/>
      <c r="E143" s="631"/>
      <c r="F143" s="620"/>
      <c r="G143" s="550"/>
      <c r="H143" s="548"/>
      <c r="I143" s="548"/>
      <c r="J143" s="453"/>
      <c r="K143" s="548"/>
      <c r="L143" s="632">
        <v>0</v>
      </c>
      <c r="M143" s="2"/>
    </row>
    <row r="144" spans="1:13" ht="15.75">
      <c r="A144" s="588"/>
      <c r="B144" s="631"/>
      <c r="C144" s="548"/>
      <c r="D144" s="548"/>
      <c r="E144" s="631"/>
      <c r="F144" s="620"/>
      <c r="G144" s="550"/>
      <c r="H144" s="548"/>
      <c r="I144" s="548"/>
      <c r="J144" s="453"/>
      <c r="K144" s="548"/>
      <c r="L144" s="632">
        <v>0</v>
      </c>
      <c r="M144" s="2"/>
    </row>
    <row r="145" spans="1:13" ht="15.75">
      <c r="A145" s="588"/>
      <c r="B145" s="631"/>
      <c r="C145" s="548"/>
      <c r="D145" s="548"/>
      <c r="E145" s="631"/>
      <c r="F145" s="620"/>
      <c r="G145" s="550"/>
      <c r="H145" s="548"/>
      <c r="I145" s="548"/>
      <c r="J145" s="453"/>
      <c r="K145" s="548"/>
      <c r="L145" s="632">
        <v>0</v>
      </c>
      <c r="M145" s="2"/>
    </row>
    <row r="146" spans="1:13" ht="15.75">
      <c r="A146" s="588"/>
      <c r="B146" s="631"/>
      <c r="C146" s="548"/>
      <c r="D146" s="548"/>
      <c r="E146" s="631"/>
      <c r="F146" s="620"/>
      <c r="G146" s="550"/>
      <c r="H146" s="548"/>
      <c r="I146" s="548"/>
      <c r="J146" s="453"/>
      <c r="K146" s="548"/>
      <c r="L146" s="632">
        <v>0</v>
      </c>
      <c r="M146" s="2"/>
    </row>
    <row r="147" spans="1:13" ht="15.75">
      <c r="A147" s="588"/>
      <c r="B147" s="631"/>
      <c r="C147" s="548"/>
      <c r="D147" s="548"/>
      <c r="E147" s="631"/>
      <c r="F147" s="620"/>
      <c r="G147" s="550"/>
      <c r="H147" s="548"/>
      <c r="I147" s="548"/>
      <c r="J147" s="453"/>
      <c r="K147" s="548"/>
      <c r="L147" s="632">
        <v>0</v>
      </c>
      <c r="M147" s="2"/>
    </row>
    <row r="148" spans="1:13" ht="15.75">
      <c r="A148" s="588"/>
      <c r="B148" s="631"/>
      <c r="C148" s="548"/>
      <c r="D148" s="548"/>
      <c r="E148" s="631"/>
      <c r="F148" s="620"/>
      <c r="G148" s="550"/>
      <c r="H148" s="548"/>
      <c r="I148" s="548"/>
      <c r="J148" s="453"/>
      <c r="K148" s="548"/>
      <c r="L148" s="632">
        <v>0</v>
      </c>
      <c r="M148" s="2"/>
    </row>
    <row r="149" spans="1:13" ht="15.75">
      <c r="A149" s="588"/>
      <c r="B149" s="631"/>
      <c r="C149" s="548"/>
      <c r="D149" s="548"/>
      <c r="E149" s="631"/>
      <c r="F149" s="620"/>
      <c r="G149" s="550"/>
      <c r="H149" s="548"/>
      <c r="I149" s="548"/>
      <c r="J149" s="453"/>
      <c r="K149" s="548"/>
      <c r="L149" s="632">
        <v>0</v>
      </c>
      <c r="M149" s="2"/>
    </row>
    <row r="150" spans="1:13" ht="15.75">
      <c r="A150" s="588"/>
      <c r="B150" s="631"/>
      <c r="C150" s="548"/>
      <c r="D150" s="548"/>
      <c r="E150" s="631"/>
      <c r="F150" s="620"/>
      <c r="G150" s="550"/>
      <c r="H150" s="548"/>
      <c r="I150" s="548"/>
      <c r="J150" s="453"/>
      <c r="K150" s="548"/>
      <c r="L150" s="632">
        <v>0</v>
      </c>
      <c r="M150" s="2"/>
    </row>
    <row r="151" spans="1:13" ht="15.75">
      <c r="A151" s="588"/>
      <c r="B151" s="631"/>
      <c r="C151" s="548"/>
      <c r="D151" s="548"/>
      <c r="E151" s="631"/>
      <c r="F151" s="620"/>
      <c r="G151" s="550"/>
      <c r="H151" s="548"/>
      <c r="I151" s="548"/>
      <c r="J151" s="453"/>
      <c r="K151" s="548"/>
      <c r="L151" s="632">
        <v>0</v>
      </c>
      <c r="M151" s="2"/>
    </row>
    <row r="152" spans="1:13" ht="15.75">
      <c r="A152" s="588"/>
      <c r="B152" s="631"/>
      <c r="C152" s="548"/>
      <c r="D152" s="548"/>
      <c r="E152" s="631"/>
      <c r="F152" s="620"/>
      <c r="G152" s="550"/>
      <c r="H152" s="548"/>
      <c r="I152" s="548"/>
      <c r="J152" s="453"/>
      <c r="K152" s="548"/>
      <c r="L152" s="632">
        <v>0</v>
      </c>
      <c r="M152" s="2"/>
    </row>
    <row r="153" spans="1:13" ht="15.75">
      <c r="A153" s="588"/>
      <c r="B153" s="631"/>
      <c r="C153" s="548"/>
      <c r="D153" s="548"/>
      <c r="E153" s="631"/>
      <c r="F153" s="620"/>
      <c r="G153" s="550"/>
      <c r="H153" s="548"/>
      <c r="I153" s="548"/>
      <c r="J153" s="453"/>
      <c r="K153" s="548"/>
      <c r="L153" s="632">
        <v>0</v>
      </c>
      <c r="M153" s="2"/>
    </row>
    <row r="154" spans="1:13" ht="15.75">
      <c r="A154" s="588"/>
      <c r="B154" s="631"/>
      <c r="C154" s="548"/>
      <c r="D154" s="548"/>
      <c r="E154" s="631"/>
      <c r="F154" s="620"/>
      <c r="G154" s="550"/>
      <c r="H154" s="548"/>
      <c r="I154" s="548"/>
      <c r="J154" s="453"/>
      <c r="K154" s="548"/>
      <c r="L154" s="632">
        <v>0</v>
      </c>
      <c r="M154" s="2"/>
    </row>
    <row r="155" spans="1:13" ht="15.75">
      <c r="A155" s="588"/>
      <c r="B155" s="631"/>
      <c r="C155" s="548"/>
      <c r="D155" s="548"/>
      <c r="E155" s="631"/>
      <c r="F155" s="620"/>
      <c r="G155" s="550"/>
      <c r="H155" s="548"/>
      <c r="I155" s="548"/>
      <c r="J155" s="453"/>
      <c r="K155" s="548"/>
      <c r="L155" s="632">
        <v>0</v>
      </c>
      <c r="M155" s="2"/>
    </row>
    <row r="156" spans="1:13" ht="15.75">
      <c r="A156" s="588"/>
      <c r="B156" s="631"/>
      <c r="C156" s="548"/>
      <c r="D156" s="548"/>
      <c r="E156" s="631"/>
      <c r="F156" s="620"/>
      <c r="G156" s="550"/>
      <c r="H156" s="548"/>
      <c r="I156" s="548"/>
      <c r="J156" s="453"/>
      <c r="K156" s="548"/>
      <c r="L156" s="632">
        <v>0</v>
      </c>
      <c r="M156" s="2"/>
    </row>
    <row r="157" spans="1:13" ht="15.75">
      <c r="A157" s="588"/>
      <c r="B157" s="631"/>
      <c r="C157" s="548"/>
      <c r="D157" s="548"/>
      <c r="E157" s="631"/>
      <c r="F157" s="620"/>
      <c r="G157" s="550"/>
      <c r="H157" s="548"/>
      <c r="I157" s="548"/>
      <c r="J157" s="453"/>
      <c r="K157" s="548"/>
      <c r="L157" s="632">
        <v>0</v>
      </c>
      <c r="M157" s="2"/>
    </row>
    <row r="158" spans="1:13" ht="15.75">
      <c r="A158" s="588"/>
      <c r="B158" s="631"/>
      <c r="C158" s="548"/>
      <c r="D158" s="548"/>
      <c r="E158" s="631"/>
      <c r="F158" s="620"/>
      <c r="G158" s="550"/>
      <c r="H158" s="548"/>
      <c r="I158" s="548"/>
      <c r="J158" s="453"/>
      <c r="K158" s="548"/>
      <c r="L158" s="632">
        <v>0</v>
      </c>
      <c r="M158" s="2"/>
    </row>
    <row r="159" spans="1:13" ht="15.75">
      <c r="A159" s="588"/>
      <c r="B159" s="631"/>
      <c r="C159" s="548"/>
      <c r="D159" s="548"/>
      <c r="E159" s="631"/>
      <c r="F159" s="620"/>
      <c r="G159" s="550"/>
      <c r="H159" s="548"/>
      <c r="I159" s="548"/>
      <c r="J159" s="453"/>
      <c r="K159" s="548"/>
      <c r="L159" s="632">
        <v>0</v>
      </c>
      <c r="M159" s="2"/>
    </row>
    <row r="160" spans="1:13" ht="15.75">
      <c r="A160" s="588"/>
      <c r="B160" s="631"/>
      <c r="C160" s="548"/>
      <c r="D160" s="548"/>
      <c r="E160" s="631"/>
      <c r="F160" s="620"/>
      <c r="G160" s="550"/>
      <c r="H160" s="548"/>
      <c r="I160" s="548"/>
      <c r="J160" s="453"/>
      <c r="K160" s="548"/>
      <c r="L160" s="632">
        <v>0</v>
      </c>
      <c r="M160" s="2"/>
    </row>
    <row r="161" spans="1:13" ht="15.75">
      <c r="A161" s="588"/>
      <c r="B161" s="631"/>
      <c r="C161" s="548"/>
      <c r="D161" s="548"/>
      <c r="E161" s="631"/>
      <c r="F161" s="620"/>
      <c r="G161" s="550"/>
      <c r="H161" s="548"/>
      <c r="I161" s="548"/>
      <c r="J161" s="453"/>
      <c r="K161" s="548"/>
      <c r="L161" s="632">
        <v>0</v>
      </c>
      <c r="M161" s="2"/>
    </row>
    <row r="162" spans="1:13" ht="15.75">
      <c r="A162" s="588"/>
      <c r="B162" s="631"/>
      <c r="C162" s="548"/>
      <c r="D162" s="548"/>
      <c r="E162" s="631"/>
      <c r="F162" s="620"/>
      <c r="G162" s="550"/>
      <c r="H162" s="548"/>
      <c r="I162" s="548"/>
      <c r="J162" s="453"/>
      <c r="K162" s="548"/>
      <c r="L162" s="632">
        <v>0</v>
      </c>
      <c r="M162" s="2"/>
    </row>
    <row r="163" spans="1:13" ht="15.75">
      <c r="A163" s="588"/>
      <c r="B163" s="631"/>
      <c r="C163" s="548"/>
      <c r="D163" s="548"/>
      <c r="E163" s="631"/>
      <c r="F163" s="620"/>
      <c r="G163" s="550"/>
      <c r="H163" s="548"/>
      <c r="I163" s="548"/>
      <c r="J163" s="453"/>
      <c r="K163" s="548"/>
      <c r="L163" s="632">
        <v>0</v>
      </c>
      <c r="M163" s="2"/>
    </row>
    <row r="164" spans="1:13" ht="15.75">
      <c r="A164" s="588"/>
      <c r="B164" s="631"/>
      <c r="C164" s="548"/>
      <c r="D164" s="548"/>
      <c r="E164" s="631"/>
      <c r="F164" s="620"/>
      <c r="G164" s="550"/>
      <c r="H164" s="548"/>
      <c r="I164" s="548"/>
      <c r="J164" s="453"/>
      <c r="K164" s="548"/>
      <c r="L164" s="632">
        <v>0</v>
      </c>
      <c r="M164" s="2"/>
    </row>
    <row r="165" spans="1:13" ht="15.75">
      <c r="A165" s="588"/>
      <c r="B165" s="631"/>
      <c r="C165" s="548"/>
      <c r="D165" s="548"/>
      <c r="E165" s="631"/>
      <c r="F165" s="620"/>
      <c r="G165" s="550"/>
      <c r="H165" s="548"/>
      <c r="I165" s="548"/>
      <c r="J165" s="453"/>
      <c r="K165" s="548"/>
      <c r="L165" s="632">
        <v>0</v>
      </c>
      <c r="M165" s="2"/>
    </row>
    <row r="166" spans="1:13" ht="15.75">
      <c r="A166" s="588"/>
      <c r="B166" s="631"/>
      <c r="C166" s="548"/>
      <c r="D166" s="548"/>
      <c r="E166" s="631"/>
      <c r="F166" s="620"/>
      <c r="G166" s="550"/>
      <c r="H166" s="548"/>
      <c r="I166" s="548"/>
      <c r="J166" s="453"/>
      <c r="K166" s="548"/>
      <c r="L166" s="632">
        <v>0</v>
      </c>
      <c r="M166" s="2"/>
    </row>
    <row r="167" spans="1:13" ht="15.75">
      <c r="A167" s="588"/>
      <c r="B167" s="631"/>
      <c r="C167" s="548"/>
      <c r="D167" s="548"/>
      <c r="E167" s="631"/>
      <c r="F167" s="620"/>
      <c r="G167" s="550"/>
      <c r="H167" s="548"/>
      <c r="I167" s="548"/>
      <c r="J167" s="453"/>
      <c r="K167" s="548"/>
      <c r="L167" s="632">
        <v>0</v>
      </c>
      <c r="M167" s="2"/>
    </row>
    <row r="168" spans="1:13" ht="15.75">
      <c r="A168" s="588"/>
      <c r="B168" s="631"/>
      <c r="C168" s="548"/>
      <c r="D168" s="548"/>
      <c r="E168" s="631"/>
      <c r="F168" s="620"/>
      <c r="G168" s="550"/>
      <c r="H168" s="548"/>
      <c r="I168" s="548"/>
      <c r="J168" s="453"/>
      <c r="K168" s="548"/>
      <c r="L168" s="632">
        <v>0</v>
      </c>
      <c r="M168" s="2"/>
    </row>
    <row r="169" spans="1:13" ht="15.75">
      <c r="A169" s="588"/>
      <c r="B169" s="631"/>
      <c r="C169" s="548"/>
      <c r="D169" s="548"/>
      <c r="E169" s="631"/>
      <c r="F169" s="620"/>
      <c r="G169" s="550"/>
      <c r="H169" s="548"/>
      <c r="I169" s="548"/>
      <c r="J169" s="453"/>
      <c r="K169" s="548"/>
      <c r="L169" s="632">
        <v>0</v>
      </c>
      <c r="M169" s="2"/>
    </row>
    <row r="170" spans="1:13" ht="15.75">
      <c r="A170" s="588"/>
      <c r="B170" s="631"/>
      <c r="C170" s="548"/>
      <c r="D170" s="548"/>
      <c r="E170" s="631"/>
      <c r="F170" s="620"/>
      <c r="G170" s="550"/>
      <c r="H170" s="548"/>
      <c r="I170" s="548"/>
      <c r="J170" s="453"/>
      <c r="K170" s="548"/>
      <c r="L170" s="632">
        <v>0</v>
      </c>
      <c r="M170" s="2"/>
    </row>
    <row r="171" spans="1:13" ht="15.75">
      <c r="A171" s="588"/>
      <c r="B171" s="631"/>
      <c r="C171" s="548"/>
      <c r="D171" s="548"/>
      <c r="E171" s="631"/>
      <c r="F171" s="620"/>
      <c r="G171" s="550"/>
      <c r="H171" s="548"/>
      <c r="I171" s="548"/>
      <c r="J171" s="453"/>
      <c r="K171" s="548"/>
      <c r="L171" s="632">
        <v>0</v>
      </c>
      <c r="M171" s="2"/>
    </row>
    <row r="172" spans="1:13" ht="15.75">
      <c r="A172" s="588"/>
      <c r="B172" s="631"/>
      <c r="C172" s="548"/>
      <c r="D172" s="548"/>
      <c r="E172" s="631"/>
      <c r="F172" s="620"/>
      <c r="G172" s="550"/>
      <c r="H172" s="548"/>
      <c r="I172" s="548"/>
      <c r="J172" s="453"/>
      <c r="K172" s="548"/>
      <c r="L172" s="632">
        <v>0</v>
      </c>
      <c r="M172" s="2"/>
    </row>
    <row r="173" spans="1:13" ht="15.75">
      <c r="A173" s="588"/>
      <c r="B173" s="631"/>
      <c r="C173" s="548"/>
      <c r="D173" s="548"/>
      <c r="E173" s="631"/>
      <c r="F173" s="620"/>
      <c r="G173" s="550"/>
      <c r="H173" s="548"/>
      <c r="I173" s="548"/>
      <c r="J173" s="453"/>
      <c r="K173" s="548"/>
      <c r="L173" s="632">
        <v>0</v>
      </c>
      <c r="M173" s="2"/>
    </row>
    <row r="174" spans="1:13" ht="15.75">
      <c r="A174" s="588"/>
      <c r="B174" s="631"/>
      <c r="C174" s="548"/>
      <c r="D174" s="548"/>
      <c r="E174" s="631"/>
      <c r="F174" s="620"/>
      <c r="G174" s="550"/>
      <c r="H174" s="548"/>
      <c r="I174" s="548"/>
      <c r="J174" s="453"/>
      <c r="K174" s="548"/>
      <c r="L174" s="632">
        <v>0</v>
      </c>
      <c r="M174" s="2"/>
    </row>
    <row r="175" spans="1:13" ht="15.75">
      <c r="A175" s="588"/>
      <c r="B175" s="631"/>
      <c r="C175" s="548"/>
      <c r="D175" s="548"/>
      <c r="E175" s="631"/>
      <c r="F175" s="620"/>
      <c r="G175" s="550"/>
      <c r="H175" s="548"/>
      <c r="I175" s="548"/>
      <c r="J175" s="453"/>
      <c r="K175" s="548"/>
      <c r="L175" s="632">
        <v>0</v>
      </c>
      <c r="M175" s="2"/>
    </row>
    <row r="176" spans="1:13" ht="15.75">
      <c r="A176" s="588"/>
      <c r="B176" s="631"/>
      <c r="C176" s="548"/>
      <c r="D176" s="548"/>
      <c r="E176" s="631"/>
      <c r="F176" s="620"/>
      <c r="G176" s="550"/>
      <c r="H176" s="548"/>
      <c r="I176" s="548"/>
      <c r="J176" s="453"/>
      <c r="K176" s="548"/>
      <c r="L176" s="632">
        <v>0</v>
      </c>
      <c r="M176" s="2"/>
    </row>
    <row r="177" spans="1:13" ht="15.75">
      <c r="A177" s="588"/>
      <c r="B177" s="631"/>
      <c r="C177" s="548"/>
      <c r="D177" s="548"/>
      <c r="E177" s="631"/>
      <c r="F177" s="620"/>
      <c r="G177" s="550"/>
      <c r="H177" s="548"/>
      <c r="I177" s="548"/>
      <c r="J177" s="453"/>
      <c r="K177" s="548"/>
      <c r="L177" s="632">
        <v>0</v>
      </c>
      <c r="M177" s="2"/>
    </row>
    <row r="178" spans="1:13" ht="15.75">
      <c r="A178" s="588"/>
      <c r="B178" s="631"/>
      <c r="C178" s="548"/>
      <c r="D178" s="548"/>
      <c r="E178" s="631"/>
      <c r="F178" s="620"/>
      <c r="G178" s="550"/>
      <c r="H178" s="548"/>
      <c r="I178" s="548"/>
      <c r="J178" s="453"/>
      <c r="K178" s="548"/>
      <c r="L178" s="632">
        <v>0</v>
      </c>
      <c r="M178" s="2"/>
    </row>
    <row r="179" spans="1:13" ht="15.75">
      <c r="A179" s="588"/>
      <c r="B179" s="631"/>
      <c r="C179" s="548"/>
      <c r="D179" s="548"/>
      <c r="E179" s="631"/>
      <c r="F179" s="620"/>
      <c r="G179" s="550"/>
      <c r="H179" s="548"/>
      <c r="I179" s="548"/>
      <c r="J179" s="453"/>
      <c r="K179" s="548"/>
      <c r="L179" s="632">
        <v>0</v>
      </c>
      <c r="M179" s="2"/>
    </row>
    <row r="180" spans="1:13" ht="15.75">
      <c r="A180" s="588"/>
      <c r="B180" s="631"/>
      <c r="C180" s="548"/>
      <c r="D180" s="548"/>
      <c r="E180" s="631"/>
      <c r="F180" s="620"/>
      <c r="G180" s="550"/>
      <c r="H180" s="548"/>
      <c r="I180" s="548"/>
      <c r="J180" s="453"/>
      <c r="K180" s="548"/>
      <c r="L180" s="632">
        <v>0</v>
      </c>
      <c r="M180" s="2"/>
    </row>
    <row r="181" spans="1:13" ht="15.75">
      <c r="A181" s="588"/>
      <c r="B181" s="631"/>
      <c r="C181" s="548"/>
      <c r="D181" s="548"/>
      <c r="E181" s="631"/>
      <c r="F181" s="620"/>
      <c r="G181" s="550"/>
      <c r="H181" s="548"/>
      <c r="I181" s="548"/>
      <c r="J181" s="453"/>
      <c r="K181" s="548"/>
      <c r="L181" s="632">
        <v>0</v>
      </c>
      <c r="M181" s="2"/>
    </row>
    <row r="182" spans="1:13" ht="15.75">
      <c r="A182" s="588"/>
      <c r="B182" s="631"/>
      <c r="C182" s="566"/>
      <c r="D182" s="566"/>
      <c r="E182" s="633"/>
      <c r="F182" s="634"/>
      <c r="G182" s="550"/>
      <c r="H182" s="566"/>
      <c r="I182" s="566"/>
      <c r="J182" s="412"/>
      <c r="K182" s="566"/>
      <c r="L182" s="632">
        <v>0</v>
      </c>
      <c r="M182" s="2"/>
    </row>
    <row r="183" spans="1:13" ht="15.75">
      <c r="A183" s="588"/>
      <c r="B183" s="631"/>
      <c r="C183" s="566"/>
      <c r="D183" s="566"/>
      <c r="E183" s="633"/>
      <c r="F183" s="634"/>
      <c r="G183" s="550"/>
      <c r="H183" s="566"/>
      <c r="I183" s="566"/>
      <c r="J183" s="412"/>
      <c r="K183" s="566"/>
      <c r="L183" s="632">
        <v>0</v>
      </c>
      <c r="M183" s="2"/>
    </row>
    <row r="184" spans="1:13" ht="15.75">
      <c r="A184" s="588"/>
      <c r="B184" s="631"/>
      <c r="C184" s="566"/>
      <c r="D184" s="566"/>
      <c r="E184" s="633"/>
      <c r="F184" s="634"/>
      <c r="G184" s="550"/>
      <c r="H184" s="566"/>
      <c r="I184" s="566"/>
      <c r="J184" s="412"/>
      <c r="K184" s="566"/>
      <c r="L184" s="632">
        <v>0</v>
      </c>
      <c r="M184" s="2"/>
    </row>
    <row r="185" spans="1:13" ht="15.75">
      <c r="A185" s="588"/>
      <c r="B185" s="631"/>
      <c r="C185" s="566"/>
      <c r="D185" s="566"/>
      <c r="E185" s="633"/>
      <c r="F185" s="634"/>
      <c r="G185" s="550"/>
      <c r="H185" s="566"/>
      <c r="I185" s="566"/>
      <c r="J185" s="412"/>
      <c r="K185" s="566"/>
      <c r="L185" s="632">
        <v>0</v>
      </c>
      <c r="M185" s="2"/>
    </row>
    <row r="186" spans="1:13" ht="15.75">
      <c r="A186" s="588"/>
      <c r="B186" s="631"/>
      <c r="C186" s="566"/>
      <c r="D186" s="566"/>
      <c r="E186" s="633"/>
      <c r="F186" s="634"/>
      <c r="G186" s="550"/>
      <c r="H186" s="566"/>
      <c r="I186" s="566"/>
      <c r="J186" s="412"/>
      <c r="K186" s="566"/>
      <c r="L186" s="632">
        <v>0</v>
      </c>
      <c r="M186" s="2"/>
    </row>
    <row r="187" spans="1:13" ht="15.75">
      <c r="A187" s="588"/>
      <c r="B187" s="631"/>
      <c r="C187" s="566"/>
      <c r="D187" s="566"/>
      <c r="E187" s="633"/>
      <c r="F187" s="634"/>
      <c r="G187" s="550"/>
      <c r="H187" s="566"/>
      <c r="I187" s="566"/>
      <c r="J187" s="412"/>
      <c r="K187" s="566"/>
      <c r="L187" s="632">
        <v>0</v>
      </c>
      <c r="M187" s="2"/>
    </row>
    <row r="188" spans="1:13" ht="15.75">
      <c r="A188" s="588"/>
      <c r="B188" s="631"/>
      <c r="C188" s="566"/>
      <c r="D188" s="566"/>
      <c r="E188" s="633"/>
      <c r="F188" s="634"/>
      <c r="G188" s="550"/>
      <c r="H188" s="566"/>
      <c r="I188" s="566"/>
      <c r="J188" s="412"/>
      <c r="K188" s="566"/>
      <c r="L188" s="632">
        <v>0</v>
      </c>
      <c r="M188" s="2"/>
    </row>
    <row r="189" spans="1:13" ht="15.75">
      <c r="A189" s="588"/>
      <c r="B189" s="631"/>
      <c r="C189" s="566"/>
      <c r="D189" s="566"/>
      <c r="E189" s="633"/>
      <c r="F189" s="634"/>
      <c r="G189" s="550"/>
      <c r="H189" s="566"/>
      <c r="I189" s="566"/>
      <c r="J189" s="412"/>
      <c r="K189" s="566"/>
      <c r="L189" s="632">
        <v>0</v>
      </c>
      <c r="M189" s="2"/>
    </row>
    <row r="190" spans="1:13" ht="15.75">
      <c r="A190" s="588"/>
      <c r="B190" s="631"/>
      <c r="C190" s="566"/>
      <c r="D190" s="566"/>
      <c r="E190" s="633"/>
      <c r="F190" s="634"/>
      <c r="G190" s="550"/>
      <c r="H190" s="566"/>
      <c r="I190" s="566"/>
      <c r="J190" s="412"/>
      <c r="K190" s="566"/>
      <c r="L190" s="632">
        <v>0</v>
      </c>
      <c r="M190" s="2"/>
    </row>
    <row r="191" spans="1:13" ht="15.75">
      <c r="A191" s="588"/>
      <c r="B191" s="631"/>
      <c r="C191" s="566"/>
      <c r="D191" s="566"/>
      <c r="E191" s="633"/>
      <c r="F191" s="634"/>
      <c r="G191" s="550"/>
      <c r="H191" s="566"/>
      <c r="I191" s="566"/>
      <c r="J191" s="412"/>
      <c r="K191" s="566"/>
      <c r="L191" s="632">
        <v>0</v>
      </c>
      <c r="M191" s="2"/>
    </row>
    <row r="192" spans="1:13" ht="15.75">
      <c r="A192" s="588"/>
      <c r="B192" s="631"/>
      <c r="C192" s="566"/>
      <c r="D192" s="566"/>
      <c r="E192" s="633"/>
      <c r="F192" s="634"/>
      <c r="G192" s="550"/>
      <c r="H192" s="566"/>
      <c r="I192" s="566"/>
      <c r="J192" s="412"/>
      <c r="K192" s="566"/>
      <c r="L192" s="632">
        <v>0</v>
      </c>
      <c r="M192" s="2"/>
    </row>
    <row r="193" spans="1:13" ht="15.75">
      <c r="A193" s="588"/>
      <c r="B193" s="631"/>
      <c r="C193" s="566"/>
      <c r="D193" s="566"/>
      <c r="E193" s="633"/>
      <c r="F193" s="634"/>
      <c r="G193" s="550"/>
      <c r="H193" s="566"/>
      <c r="I193" s="566"/>
      <c r="J193" s="412"/>
      <c r="K193" s="566"/>
      <c r="L193" s="632">
        <v>0</v>
      </c>
      <c r="M193" s="2"/>
    </row>
    <row r="194" spans="1:13" ht="15.75">
      <c r="A194" s="588"/>
      <c r="B194" s="631"/>
      <c r="C194" s="566"/>
      <c r="D194" s="566"/>
      <c r="E194" s="633"/>
      <c r="F194" s="634"/>
      <c r="G194" s="550"/>
      <c r="H194" s="566"/>
      <c r="I194" s="566"/>
      <c r="J194" s="412"/>
      <c r="K194" s="566"/>
      <c r="L194" s="632">
        <v>0</v>
      </c>
      <c r="M194" s="2"/>
    </row>
    <row r="195" spans="1:13" ht="15.75">
      <c r="A195" s="588"/>
      <c r="B195" s="631"/>
      <c r="C195" s="566"/>
      <c r="D195" s="566"/>
      <c r="E195" s="633"/>
      <c r="F195" s="634"/>
      <c r="G195" s="550"/>
      <c r="H195" s="566"/>
      <c r="I195" s="566"/>
      <c r="J195" s="412"/>
      <c r="K195" s="566"/>
      <c r="L195" s="632">
        <v>0</v>
      </c>
      <c r="M195" s="2"/>
    </row>
    <row r="196" spans="1:13" ht="15.75">
      <c r="A196" s="588"/>
      <c r="B196" s="631"/>
      <c r="C196" s="566"/>
      <c r="D196" s="566"/>
      <c r="E196" s="633"/>
      <c r="F196" s="634"/>
      <c r="G196" s="550"/>
      <c r="H196" s="566"/>
      <c r="I196" s="566"/>
      <c r="J196" s="412"/>
      <c r="K196" s="566"/>
      <c r="L196" s="632">
        <v>0</v>
      </c>
      <c r="M196" s="2"/>
    </row>
    <row r="197" spans="1:13" ht="15.75">
      <c r="A197" s="588"/>
      <c r="B197" s="631"/>
      <c r="C197" s="566"/>
      <c r="D197" s="566"/>
      <c r="E197" s="633"/>
      <c r="F197" s="634"/>
      <c r="G197" s="550"/>
      <c r="H197" s="566"/>
      <c r="I197" s="566"/>
      <c r="J197" s="412"/>
      <c r="K197" s="566"/>
      <c r="L197" s="632">
        <v>0</v>
      </c>
      <c r="M197" s="2"/>
    </row>
    <row r="198" spans="1:13" ht="15.75">
      <c r="A198" s="588"/>
      <c r="B198" s="631"/>
      <c r="C198" s="566"/>
      <c r="D198" s="566"/>
      <c r="E198" s="633"/>
      <c r="F198" s="634"/>
      <c r="G198" s="550"/>
      <c r="H198" s="566"/>
      <c r="I198" s="566"/>
      <c r="J198" s="412"/>
      <c r="K198" s="566"/>
      <c r="L198" s="632">
        <v>0</v>
      </c>
      <c r="M198" s="2"/>
    </row>
    <row r="199" spans="1:13" ht="15.75">
      <c r="A199" s="588"/>
      <c r="B199" s="631"/>
      <c r="C199" s="566"/>
      <c r="D199" s="566"/>
      <c r="E199" s="633"/>
      <c r="F199" s="634"/>
      <c r="G199" s="550"/>
      <c r="H199" s="566"/>
      <c r="I199" s="566"/>
      <c r="J199" s="412"/>
      <c r="K199" s="566"/>
      <c r="L199" s="632">
        <v>0</v>
      </c>
      <c r="M199" s="2"/>
    </row>
    <row r="200" spans="1:13" ht="15.75">
      <c r="A200" s="567"/>
      <c r="B200" s="633"/>
      <c r="C200" s="566"/>
      <c r="D200" s="566"/>
      <c r="E200" s="633"/>
      <c r="F200" s="634"/>
      <c r="G200" s="550"/>
      <c r="H200" s="566"/>
      <c r="I200" s="566"/>
      <c r="J200" s="412"/>
      <c r="K200" s="566"/>
      <c r="L200" s="632">
        <v>0</v>
      </c>
      <c r="M200" s="2"/>
    </row>
    <row r="201" spans="1:13" ht="15.75">
      <c r="A201" s="567"/>
      <c r="B201" s="633"/>
      <c r="C201" s="566"/>
      <c r="D201" s="566"/>
      <c r="E201" s="633"/>
      <c r="F201" s="634"/>
      <c r="G201" s="550"/>
      <c r="H201" s="566"/>
      <c r="I201" s="566"/>
      <c r="J201" s="412"/>
      <c r="K201" s="566"/>
      <c r="L201" s="632">
        <v>0</v>
      </c>
      <c r="M201" s="2"/>
    </row>
    <row r="202" spans="1:13" ht="15.75">
      <c r="A202" s="567"/>
      <c r="B202" s="633"/>
      <c r="C202" s="566"/>
      <c r="D202" s="566"/>
      <c r="E202" s="633"/>
      <c r="F202" s="634"/>
      <c r="G202" s="550"/>
      <c r="H202" s="566"/>
      <c r="I202" s="566"/>
      <c r="J202" s="412"/>
      <c r="K202" s="566"/>
      <c r="L202" s="632">
        <v>0</v>
      </c>
      <c r="M202" s="2"/>
    </row>
    <row r="203" spans="1:13" ht="15.75">
      <c r="A203" s="567"/>
      <c r="B203" s="633"/>
      <c r="C203" s="566"/>
      <c r="D203" s="566"/>
      <c r="E203" s="633"/>
      <c r="F203" s="634"/>
      <c r="G203" s="550"/>
      <c r="H203" s="566"/>
      <c r="I203" s="566"/>
      <c r="J203" s="412"/>
      <c r="K203" s="566"/>
      <c r="L203" s="632">
        <v>0</v>
      </c>
      <c r="M203" s="2"/>
    </row>
    <row r="204" spans="1:13" ht="15.75">
      <c r="A204" s="567"/>
      <c r="B204" s="633"/>
      <c r="C204" s="566"/>
      <c r="D204" s="566"/>
      <c r="E204" s="633"/>
      <c r="F204" s="634"/>
      <c r="G204" s="550"/>
      <c r="H204" s="566"/>
      <c r="I204" s="566"/>
      <c r="J204" s="412"/>
      <c r="K204" s="566"/>
      <c r="L204" s="632">
        <v>0</v>
      </c>
      <c r="M204" s="2"/>
    </row>
    <row r="205" spans="1:13" ht="15.75">
      <c r="A205" s="567"/>
      <c r="B205" s="633"/>
      <c r="C205" s="566"/>
      <c r="D205" s="566"/>
      <c r="E205" s="633"/>
      <c r="F205" s="634"/>
      <c r="G205" s="550"/>
      <c r="H205" s="566"/>
      <c r="I205" s="566"/>
      <c r="J205" s="412"/>
      <c r="K205" s="566"/>
      <c r="L205" s="632">
        <v>0</v>
      </c>
      <c r="M205" s="2"/>
    </row>
    <row r="206" spans="1:13" ht="15.75">
      <c r="A206" s="567"/>
      <c r="B206" s="633"/>
      <c r="C206" s="566"/>
      <c r="D206" s="566"/>
      <c r="E206" s="633"/>
      <c r="F206" s="634"/>
      <c r="G206" s="550"/>
      <c r="H206" s="566"/>
      <c r="I206" s="566"/>
      <c r="J206" s="412"/>
      <c r="K206" s="566"/>
      <c r="L206" s="632">
        <v>0</v>
      </c>
      <c r="M206" s="2"/>
    </row>
    <row r="207" spans="1:13" ht="15.75">
      <c r="A207" s="567"/>
      <c r="B207" s="633"/>
      <c r="C207" s="566"/>
      <c r="D207" s="566"/>
      <c r="E207" s="633"/>
      <c r="F207" s="634"/>
      <c r="G207" s="550"/>
      <c r="H207" s="566"/>
      <c r="I207" s="566"/>
      <c r="J207" s="412"/>
      <c r="K207" s="566"/>
      <c r="L207" s="632">
        <v>0</v>
      </c>
      <c r="M207" s="2"/>
    </row>
    <row r="208" spans="1:13" ht="15.75">
      <c r="A208" s="567"/>
      <c r="B208" s="633"/>
      <c r="C208" s="566"/>
      <c r="D208" s="566"/>
      <c r="E208" s="633"/>
      <c r="F208" s="634"/>
      <c r="G208" s="550"/>
      <c r="H208" s="566"/>
      <c r="I208" s="566"/>
      <c r="J208" s="412"/>
      <c r="K208" s="566"/>
      <c r="L208" s="632">
        <v>0</v>
      </c>
      <c r="M208" s="2"/>
    </row>
    <row r="209" spans="1:13" ht="15.75">
      <c r="A209" s="567"/>
      <c r="B209" s="633"/>
      <c r="C209" s="566"/>
      <c r="D209" s="566"/>
      <c r="E209" s="633"/>
      <c r="F209" s="634"/>
      <c r="G209" s="550"/>
      <c r="H209" s="566"/>
      <c r="I209" s="566"/>
      <c r="J209" s="412"/>
      <c r="K209" s="566"/>
      <c r="L209" s="632">
        <v>0</v>
      </c>
      <c r="M209" s="2"/>
    </row>
    <row r="210" spans="1:13" ht="15.75">
      <c r="A210" s="567"/>
      <c r="B210" s="633"/>
      <c r="C210" s="566"/>
      <c r="D210" s="566"/>
      <c r="E210" s="633"/>
      <c r="F210" s="634"/>
      <c r="G210" s="550"/>
      <c r="H210" s="566"/>
      <c r="I210" s="566"/>
      <c r="J210" s="412"/>
      <c r="K210" s="566"/>
      <c r="L210" s="632">
        <v>0</v>
      </c>
      <c r="M210" s="2"/>
    </row>
    <row r="211" spans="1:13" ht="15.75">
      <c r="A211" s="567"/>
      <c r="B211" s="633"/>
      <c r="C211" s="566"/>
      <c r="D211" s="566"/>
      <c r="E211" s="633"/>
      <c r="F211" s="634"/>
      <c r="G211" s="550"/>
      <c r="H211" s="566"/>
      <c r="I211" s="566"/>
      <c r="J211" s="412"/>
      <c r="K211" s="566"/>
      <c r="L211" s="632">
        <v>0</v>
      </c>
      <c r="M211" s="2"/>
    </row>
    <row r="212" spans="1:13" ht="15.75">
      <c r="A212" s="567"/>
      <c r="B212" s="633"/>
      <c r="C212" s="566"/>
      <c r="D212" s="566"/>
      <c r="E212" s="633"/>
      <c r="F212" s="634"/>
      <c r="G212" s="550"/>
      <c r="H212" s="566"/>
      <c r="I212" s="566"/>
      <c r="J212" s="412"/>
      <c r="K212" s="566"/>
      <c r="L212" s="632">
        <v>0</v>
      </c>
      <c r="M212" s="2"/>
    </row>
    <row r="213" spans="1:13" ht="15.75">
      <c r="A213" s="567"/>
      <c r="B213" s="633"/>
      <c r="C213" s="566"/>
      <c r="D213" s="566"/>
      <c r="E213" s="633"/>
      <c r="F213" s="634"/>
      <c r="G213" s="550"/>
      <c r="H213" s="566"/>
      <c r="I213" s="566"/>
      <c r="J213" s="412"/>
      <c r="K213" s="566"/>
      <c r="L213" s="632">
        <v>0</v>
      </c>
      <c r="M213" s="2"/>
    </row>
    <row r="214" spans="1:13" ht="15.75">
      <c r="A214" s="567"/>
      <c r="B214" s="633"/>
      <c r="C214" s="566"/>
      <c r="D214" s="566"/>
      <c r="E214" s="633"/>
      <c r="F214" s="634"/>
      <c r="G214" s="550"/>
      <c r="H214" s="566"/>
      <c r="I214" s="566"/>
      <c r="J214" s="412"/>
      <c r="K214" s="566"/>
      <c r="L214" s="632">
        <v>0</v>
      </c>
      <c r="M214" s="2"/>
    </row>
    <row r="215" spans="1:13" ht="15.75">
      <c r="A215" s="567"/>
      <c r="B215" s="633"/>
      <c r="C215" s="566"/>
      <c r="D215" s="566"/>
      <c r="E215" s="633"/>
      <c r="F215" s="634"/>
      <c r="G215" s="550"/>
      <c r="H215" s="566"/>
      <c r="I215" s="566"/>
      <c r="J215" s="412"/>
      <c r="K215" s="566"/>
      <c r="L215" s="632">
        <v>0</v>
      </c>
      <c r="M215" s="2"/>
    </row>
    <row r="216" spans="1:13" ht="15.75">
      <c r="A216" s="567"/>
      <c r="B216" s="633"/>
      <c r="C216" s="566"/>
      <c r="D216" s="566"/>
      <c r="E216" s="633"/>
      <c r="F216" s="634"/>
      <c r="G216" s="550"/>
      <c r="H216" s="566"/>
      <c r="I216" s="566"/>
      <c r="J216" s="412"/>
      <c r="K216" s="566"/>
      <c r="L216" s="632">
        <v>0</v>
      </c>
      <c r="M216" s="2"/>
    </row>
    <row r="217" spans="1:13" ht="15.75">
      <c r="A217" s="567"/>
      <c r="B217" s="633"/>
      <c r="C217" s="566"/>
      <c r="D217" s="566"/>
      <c r="E217" s="633"/>
      <c r="F217" s="634"/>
      <c r="G217" s="550"/>
      <c r="H217" s="566"/>
      <c r="I217" s="566"/>
      <c r="J217" s="412"/>
      <c r="K217" s="566"/>
      <c r="L217" s="632">
        <v>0</v>
      </c>
      <c r="M217" s="2"/>
    </row>
    <row r="218" spans="1:13" ht="15.75">
      <c r="A218" s="567"/>
      <c r="B218" s="633"/>
      <c r="C218" s="566"/>
      <c r="D218" s="566"/>
      <c r="E218" s="633"/>
      <c r="F218" s="634"/>
      <c r="G218" s="550"/>
      <c r="H218" s="566"/>
      <c r="I218" s="566"/>
      <c r="J218" s="412"/>
      <c r="K218" s="566"/>
      <c r="L218" s="632">
        <v>0</v>
      </c>
      <c r="M218" s="2"/>
    </row>
    <row r="219" spans="1:13" ht="15.75">
      <c r="A219" s="567"/>
      <c r="B219" s="633"/>
      <c r="C219" s="566"/>
      <c r="D219" s="566"/>
      <c r="E219" s="633"/>
      <c r="F219" s="634"/>
      <c r="G219" s="550"/>
      <c r="H219" s="566"/>
      <c r="I219" s="566"/>
      <c r="J219" s="412"/>
      <c r="K219" s="566"/>
      <c r="L219" s="632">
        <v>0</v>
      </c>
      <c r="M219" s="2"/>
    </row>
    <row r="220" spans="1:13" ht="15.75">
      <c r="A220" s="567"/>
      <c r="B220" s="633"/>
      <c r="C220" s="566"/>
      <c r="D220" s="566"/>
      <c r="E220" s="633"/>
      <c r="F220" s="634"/>
      <c r="G220" s="550"/>
      <c r="H220" s="566"/>
      <c r="I220" s="566"/>
      <c r="J220" s="412"/>
      <c r="K220" s="566"/>
      <c r="L220" s="632">
        <v>0</v>
      </c>
      <c r="M220" s="2"/>
    </row>
    <row r="221" spans="1:13" ht="15.75">
      <c r="A221" s="567"/>
      <c r="B221" s="633"/>
      <c r="C221" s="566"/>
      <c r="D221" s="566"/>
      <c r="E221" s="633"/>
      <c r="F221" s="634"/>
      <c r="G221" s="550"/>
      <c r="H221" s="566"/>
      <c r="I221" s="566"/>
      <c r="J221" s="412"/>
      <c r="K221" s="566"/>
      <c r="L221" s="413">
        <v>0</v>
      </c>
      <c r="M221" s="2"/>
    </row>
    <row r="222" spans="1:13" ht="15.75">
      <c r="A222" s="567"/>
      <c r="B222" s="633"/>
      <c r="C222" s="566"/>
      <c r="D222" s="566"/>
      <c r="E222" s="633"/>
      <c r="F222" s="634"/>
      <c r="G222" s="550"/>
      <c r="H222" s="566"/>
      <c r="I222" s="566"/>
      <c r="J222" s="412"/>
      <c r="K222" s="566"/>
      <c r="L222" s="413">
        <v>0</v>
      </c>
      <c r="M222" s="2"/>
    </row>
    <row r="223" spans="1:13" ht="15.75">
      <c r="A223" s="567"/>
      <c r="B223" s="633"/>
      <c r="C223" s="566"/>
      <c r="D223" s="566"/>
      <c r="E223" s="633"/>
      <c r="F223" s="634"/>
      <c r="G223" s="550"/>
      <c r="H223" s="566"/>
      <c r="I223" s="566"/>
      <c r="J223" s="412"/>
      <c r="K223" s="566"/>
      <c r="L223" s="413">
        <v>0</v>
      </c>
      <c r="M223" s="2"/>
    </row>
    <row r="224" spans="1:13" ht="15.75">
      <c r="A224" s="567"/>
      <c r="B224" s="633"/>
      <c r="C224" s="566"/>
      <c r="D224" s="566"/>
      <c r="E224" s="633"/>
      <c r="F224" s="634"/>
      <c r="G224" s="550"/>
      <c r="H224" s="566"/>
      <c r="I224" s="566"/>
      <c r="J224" s="412"/>
      <c r="K224" s="566"/>
      <c r="L224" s="413">
        <v>0</v>
      </c>
      <c r="M224" s="2"/>
    </row>
    <row r="225" spans="1:13" ht="15.75">
      <c r="A225" s="567"/>
      <c r="B225" s="633"/>
      <c r="C225" s="566"/>
      <c r="D225" s="566"/>
      <c r="E225" s="633"/>
      <c r="F225" s="634"/>
      <c r="G225" s="550"/>
      <c r="H225" s="566"/>
      <c r="I225" s="566"/>
      <c r="J225" s="412"/>
      <c r="K225" s="566"/>
      <c r="L225" s="413">
        <v>0</v>
      </c>
      <c r="M225" s="2"/>
    </row>
    <row r="226" spans="1:13" ht="15.75">
      <c r="A226" s="567"/>
      <c r="B226" s="633"/>
      <c r="C226" s="566"/>
      <c r="D226" s="566"/>
      <c r="E226" s="633"/>
      <c r="F226" s="634"/>
      <c r="G226" s="550"/>
      <c r="H226" s="566"/>
      <c r="I226" s="566"/>
      <c r="J226" s="412"/>
      <c r="K226" s="566"/>
      <c r="L226" s="413">
        <v>0</v>
      </c>
      <c r="M226" s="2"/>
    </row>
    <row r="227" spans="1:13" ht="15.75">
      <c r="A227" s="567"/>
      <c r="B227" s="633"/>
      <c r="C227" s="566"/>
      <c r="D227" s="566"/>
      <c r="E227" s="633"/>
      <c r="F227" s="634"/>
      <c r="G227" s="550"/>
      <c r="H227" s="566"/>
      <c r="I227" s="566"/>
      <c r="J227" s="412"/>
      <c r="K227" s="566"/>
      <c r="L227" s="413">
        <v>0</v>
      </c>
      <c r="M227" s="2"/>
    </row>
    <row r="228" spans="1:13" ht="15.75">
      <c r="A228" s="567"/>
      <c r="B228" s="633"/>
      <c r="C228" s="566"/>
      <c r="D228" s="566"/>
      <c r="E228" s="633"/>
      <c r="F228" s="634"/>
      <c r="G228" s="550"/>
      <c r="H228" s="566"/>
      <c r="I228" s="566"/>
      <c r="J228" s="412"/>
      <c r="K228" s="566"/>
      <c r="L228" s="413">
        <v>0</v>
      </c>
      <c r="M228" s="2"/>
    </row>
    <row r="229" spans="1:13" ht="15.75">
      <c r="A229" s="567"/>
      <c r="B229" s="633"/>
      <c r="C229" s="566"/>
      <c r="D229" s="566"/>
      <c r="E229" s="633"/>
      <c r="F229" s="634"/>
      <c r="G229" s="550"/>
      <c r="H229" s="566"/>
      <c r="I229" s="566"/>
      <c r="J229" s="412"/>
      <c r="K229" s="566"/>
      <c r="L229" s="413">
        <v>0</v>
      </c>
      <c r="M229" s="2"/>
    </row>
    <row r="230" spans="1:13" ht="15.75">
      <c r="A230" s="567"/>
      <c r="B230" s="633"/>
      <c r="C230" s="566"/>
      <c r="D230" s="566"/>
      <c r="E230" s="633"/>
      <c r="F230" s="634"/>
      <c r="G230" s="550"/>
      <c r="H230" s="566"/>
      <c r="I230" s="566"/>
      <c r="J230" s="412"/>
      <c r="K230" s="566"/>
      <c r="L230" s="413">
        <v>0</v>
      </c>
      <c r="M230" s="2"/>
    </row>
    <row r="231" spans="1:13" ht="15.75">
      <c r="A231" s="567"/>
      <c r="B231" s="633"/>
      <c r="C231" s="566"/>
      <c r="D231" s="566"/>
      <c r="E231" s="633"/>
      <c r="F231" s="634"/>
      <c r="G231" s="550"/>
      <c r="H231" s="566"/>
      <c r="I231" s="566"/>
      <c r="J231" s="412"/>
      <c r="K231" s="566"/>
      <c r="L231" s="413">
        <v>0</v>
      </c>
      <c r="M231" s="2"/>
    </row>
    <row r="232" spans="1:13" ht="15.75">
      <c r="A232" s="567"/>
      <c r="B232" s="633"/>
      <c r="C232" s="566"/>
      <c r="D232" s="566"/>
      <c r="E232" s="633"/>
      <c r="F232" s="634"/>
      <c r="G232" s="550"/>
      <c r="H232" s="566"/>
      <c r="I232" s="566"/>
      <c r="J232" s="412"/>
      <c r="K232" s="566"/>
      <c r="L232" s="413">
        <v>0</v>
      </c>
      <c r="M232" s="2"/>
    </row>
    <row r="233" spans="1:13" ht="15.75">
      <c r="A233" s="567"/>
      <c r="B233" s="633"/>
      <c r="C233" s="566"/>
      <c r="D233" s="566"/>
      <c r="E233" s="633"/>
      <c r="F233" s="634"/>
      <c r="G233" s="550"/>
      <c r="H233" s="566"/>
      <c r="I233" s="566"/>
      <c r="J233" s="412"/>
      <c r="K233" s="566"/>
      <c r="L233" s="413">
        <v>0</v>
      </c>
      <c r="M233" s="2"/>
    </row>
    <row r="234" spans="1:13" ht="15.75">
      <c r="A234" s="567"/>
      <c r="B234" s="633"/>
      <c r="C234" s="566"/>
      <c r="D234" s="566"/>
      <c r="E234" s="633"/>
      <c r="F234" s="634"/>
      <c r="G234" s="550"/>
      <c r="H234" s="566"/>
      <c r="I234" s="566"/>
      <c r="J234" s="412"/>
      <c r="K234" s="566"/>
      <c r="L234" s="413">
        <v>0</v>
      </c>
      <c r="M234" s="2"/>
    </row>
    <row r="235" spans="1:13" ht="15.75">
      <c r="A235" s="567"/>
      <c r="B235" s="633"/>
      <c r="C235" s="566"/>
      <c r="D235" s="566"/>
      <c r="E235" s="633"/>
      <c r="F235" s="634"/>
      <c r="G235" s="550"/>
      <c r="H235" s="566"/>
      <c r="I235" s="566"/>
      <c r="J235" s="412"/>
      <c r="K235" s="566"/>
      <c r="L235" s="413">
        <v>0</v>
      </c>
      <c r="M235" s="2"/>
    </row>
    <row r="236" spans="1:13" ht="15.75">
      <c r="A236" s="567"/>
      <c r="B236" s="633"/>
      <c r="C236" s="566"/>
      <c r="D236" s="566"/>
      <c r="E236" s="633"/>
      <c r="F236" s="634"/>
      <c r="G236" s="550"/>
      <c r="H236" s="566"/>
      <c r="I236" s="566"/>
      <c r="J236" s="412"/>
      <c r="K236" s="566"/>
      <c r="L236" s="413">
        <v>0</v>
      </c>
      <c r="M236" s="2"/>
    </row>
    <row r="237" spans="1:13" ht="15.75">
      <c r="A237" s="567"/>
      <c r="B237" s="633"/>
      <c r="C237" s="566"/>
      <c r="D237" s="566"/>
      <c r="E237" s="633"/>
      <c r="F237" s="634"/>
      <c r="G237" s="550"/>
      <c r="H237" s="566"/>
      <c r="I237" s="566"/>
      <c r="J237" s="412"/>
      <c r="K237" s="566"/>
      <c r="L237" s="413">
        <v>0</v>
      </c>
      <c r="M237" s="2"/>
    </row>
    <row r="238" spans="1:13" ht="15.75">
      <c r="A238" s="567"/>
      <c r="B238" s="633"/>
      <c r="C238" s="566"/>
      <c r="D238" s="566"/>
      <c r="E238" s="633"/>
      <c r="F238" s="634"/>
      <c r="G238" s="550"/>
      <c r="H238" s="566"/>
      <c r="I238" s="566"/>
      <c r="J238" s="412"/>
      <c r="K238" s="566"/>
      <c r="L238" s="413">
        <v>0</v>
      </c>
      <c r="M238" s="2"/>
    </row>
    <row r="239" spans="1:13" ht="15.75">
      <c r="A239" s="567"/>
      <c r="B239" s="633"/>
      <c r="C239" s="566"/>
      <c r="D239" s="566"/>
      <c r="E239" s="633"/>
      <c r="F239" s="634"/>
      <c r="G239" s="550"/>
      <c r="H239" s="566"/>
      <c r="I239" s="566"/>
      <c r="J239" s="412"/>
      <c r="K239" s="566"/>
      <c r="L239" s="413">
        <v>0</v>
      </c>
      <c r="M239" s="2"/>
    </row>
    <row r="240" spans="1:13" ht="15.75">
      <c r="A240" s="567"/>
      <c r="B240" s="633"/>
      <c r="C240" s="566"/>
      <c r="D240" s="566"/>
      <c r="E240" s="633"/>
      <c r="F240" s="634"/>
      <c r="G240" s="550"/>
      <c r="H240" s="566"/>
      <c r="I240" s="566"/>
      <c r="J240" s="412"/>
      <c r="K240" s="566"/>
      <c r="L240" s="413">
        <v>0</v>
      </c>
      <c r="M240" s="2"/>
    </row>
    <row r="241" spans="1:13" ht="15.75">
      <c r="A241" s="567"/>
      <c r="B241" s="633"/>
      <c r="C241" s="566"/>
      <c r="D241" s="566"/>
      <c r="E241" s="633"/>
      <c r="F241" s="634"/>
      <c r="G241" s="550"/>
      <c r="H241" s="566"/>
      <c r="I241" s="566"/>
      <c r="J241" s="412"/>
      <c r="K241" s="566"/>
      <c r="L241" s="413">
        <v>0</v>
      </c>
      <c r="M241" s="2"/>
    </row>
    <row r="242" spans="1:13" ht="15.75">
      <c r="A242" s="567"/>
      <c r="B242" s="633"/>
      <c r="C242" s="566"/>
      <c r="D242" s="566"/>
      <c r="E242" s="633"/>
      <c r="F242" s="634"/>
      <c r="G242" s="550"/>
      <c r="H242" s="566"/>
      <c r="I242" s="566"/>
      <c r="J242" s="412"/>
      <c r="K242" s="566"/>
      <c r="L242" s="413">
        <v>0</v>
      </c>
      <c r="M242" s="2"/>
    </row>
    <row r="243" spans="1:13" ht="15.75">
      <c r="A243" s="567"/>
      <c r="B243" s="633"/>
      <c r="C243" s="566"/>
      <c r="D243" s="566"/>
      <c r="E243" s="633"/>
      <c r="F243" s="634"/>
      <c r="G243" s="550"/>
      <c r="H243" s="566"/>
      <c r="I243" s="566"/>
      <c r="J243" s="412"/>
      <c r="K243" s="566"/>
      <c r="L243" s="413">
        <v>0</v>
      </c>
      <c r="M243" s="2"/>
    </row>
    <row r="244" spans="1:13" ht="15.75">
      <c r="A244" s="567"/>
      <c r="B244" s="633"/>
      <c r="C244" s="566"/>
      <c r="D244" s="566"/>
      <c r="E244" s="633"/>
      <c r="F244" s="634"/>
      <c r="G244" s="550"/>
      <c r="H244" s="566"/>
      <c r="I244" s="566"/>
      <c r="J244" s="412"/>
      <c r="K244" s="566"/>
      <c r="L244" s="413">
        <v>0</v>
      </c>
      <c r="M244" s="2"/>
    </row>
    <row r="245" spans="1:13" ht="15.75">
      <c r="A245" s="567"/>
      <c r="B245" s="633"/>
      <c r="C245" s="566"/>
      <c r="D245" s="566"/>
      <c r="E245" s="633"/>
      <c r="F245" s="634"/>
      <c r="G245" s="550"/>
      <c r="H245" s="566"/>
      <c r="I245" s="566"/>
      <c r="J245" s="412"/>
      <c r="K245" s="566"/>
      <c r="L245" s="413">
        <v>0</v>
      </c>
      <c r="M245" s="2"/>
    </row>
    <row r="246" spans="1:13" ht="15.75">
      <c r="A246" s="567"/>
      <c r="B246" s="633"/>
      <c r="C246" s="566"/>
      <c r="D246" s="566"/>
      <c r="E246" s="633"/>
      <c r="F246" s="634"/>
      <c r="G246" s="550"/>
      <c r="H246" s="566"/>
      <c r="I246" s="566"/>
      <c r="J246" s="412"/>
      <c r="K246" s="566"/>
      <c r="L246" s="413">
        <v>0</v>
      </c>
      <c r="M246" s="2"/>
    </row>
    <row r="247" spans="1:13" ht="15.75">
      <c r="A247" s="567"/>
      <c r="B247" s="633"/>
      <c r="C247" s="566"/>
      <c r="D247" s="566"/>
      <c r="E247" s="633"/>
      <c r="F247" s="634"/>
      <c r="G247" s="550"/>
      <c r="H247" s="566"/>
      <c r="I247" s="566"/>
      <c r="J247" s="412"/>
      <c r="K247" s="566"/>
      <c r="L247" s="413">
        <v>0</v>
      </c>
      <c r="M247" s="2"/>
    </row>
    <row r="248" spans="1:13" ht="15.75">
      <c r="A248" s="567"/>
      <c r="B248" s="633"/>
      <c r="C248" s="566"/>
      <c r="D248" s="566"/>
      <c r="E248" s="633"/>
      <c r="F248" s="634"/>
      <c r="G248" s="550"/>
      <c r="H248" s="566"/>
      <c r="I248" s="566"/>
      <c r="J248" s="412"/>
      <c r="K248" s="566"/>
      <c r="L248" s="413">
        <v>0</v>
      </c>
      <c r="M248" s="2"/>
    </row>
    <row r="249" spans="1:13" ht="15.75">
      <c r="A249" s="567"/>
      <c r="B249" s="633"/>
      <c r="C249" s="566"/>
      <c r="D249" s="566"/>
      <c r="E249" s="633"/>
      <c r="F249" s="634"/>
      <c r="G249" s="550"/>
      <c r="H249" s="566"/>
      <c r="I249" s="566"/>
      <c r="J249" s="412"/>
      <c r="K249" s="566"/>
      <c r="L249" s="413">
        <v>0</v>
      </c>
      <c r="M249" s="2"/>
    </row>
    <row r="250" spans="1:13" ht="15.75">
      <c r="A250" s="567"/>
      <c r="B250" s="633"/>
      <c r="C250" s="566"/>
      <c r="D250" s="566"/>
      <c r="E250" s="633"/>
      <c r="F250" s="634"/>
      <c r="G250" s="550"/>
      <c r="H250" s="566"/>
      <c r="I250" s="566"/>
      <c r="J250" s="412"/>
      <c r="K250" s="566"/>
      <c r="L250" s="413">
        <v>0</v>
      </c>
      <c r="M250" s="2"/>
    </row>
    <row r="251" spans="1:13" ht="15.75">
      <c r="A251" s="567"/>
      <c r="B251" s="633"/>
      <c r="C251" s="566"/>
      <c r="D251" s="566"/>
      <c r="E251" s="633"/>
      <c r="F251" s="634"/>
      <c r="G251" s="550"/>
      <c r="H251" s="566"/>
      <c r="I251" s="566"/>
      <c r="J251" s="412"/>
      <c r="K251" s="566"/>
      <c r="L251" s="413">
        <v>0</v>
      </c>
      <c r="M251" s="2"/>
    </row>
    <row r="252" spans="1:13" ht="15.75">
      <c r="A252" s="567"/>
      <c r="B252" s="633"/>
      <c r="C252" s="566"/>
      <c r="D252" s="566"/>
      <c r="E252" s="633"/>
      <c r="F252" s="634"/>
      <c r="G252" s="550"/>
      <c r="H252" s="566"/>
      <c r="I252" s="566"/>
      <c r="J252" s="412"/>
      <c r="K252" s="566"/>
      <c r="L252" s="413">
        <v>0</v>
      </c>
      <c r="M252" s="2"/>
    </row>
    <row r="253" spans="1:13" ht="15.75">
      <c r="A253" s="567"/>
      <c r="B253" s="633"/>
      <c r="C253" s="566"/>
      <c r="D253" s="566"/>
      <c r="E253" s="633"/>
      <c r="F253" s="634"/>
      <c r="G253" s="550"/>
      <c r="H253" s="566"/>
      <c r="I253" s="566"/>
      <c r="J253" s="412"/>
      <c r="K253" s="566"/>
      <c r="L253" s="413">
        <v>0</v>
      </c>
      <c r="M253" s="2"/>
    </row>
    <row r="254" spans="1:13" ht="15.75">
      <c r="A254" s="567"/>
      <c r="B254" s="633"/>
      <c r="C254" s="566"/>
      <c r="D254" s="566"/>
      <c r="E254" s="633"/>
      <c r="F254" s="634"/>
      <c r="G254" s="550"/>
      <c r="H254" s="566"/>
      <c r="I254" s="566"/>
      <c r="J254" s="412"/>
      <c r="K254" s="566"/>
      <c r="L254" s="413">
        <v>0</v>
      </c>
      <c r="M254" s="2"/>
    </row>
    <row r="255" spans="1:13" ht="15.75">
      <c r="A255" s="567"/>
      <c r="B255" s="633"/>
      <c r="C255" s="566"/>
      <c r="D255" s="566"/>
      <c r="E255" s="633"/>
      <c r="F255" s="634"/>
      <c r="G255" s="550"/>
      <c r="H255" s="566"/>
      <c r="I255" s="566"/>
      <c r="J255" s="412"/>
      <c r="K255" s="566"/>
      <c r="L255" s="413">
        <v>0</v>
      </c>
      <c r="M255" s="2"/>
    </row>
    <row r="256" spans="1:13" ht="15.75">
      <c r="A256" s="567"/>
      <c r="B256" s="633"/>
      <c r="C256" s="566"/>
      <c r="D256" s="566"/>
      <c r="E256" s="633"/>
      <c r="F256" s="633"/>
      <c r="G256" s="550"/>
      <c r="H256" s="566"/>
      <c r="I256" s="566"/>
      <c r="J256" s="412"/>
      <c r="K256" s="566"/>
      <c r="L256" s="413">
        <v>0</v>
      </c>
      <c r="M256" s="2"/>
    </row>
    <row r="257" spans="1:13" ht="15.75">
      <c r="A257" s="567"/>
      <c r="B257" s="633"/>
      <c r="C257" s="566"/>
      <c r="D257" s="566"/>
      <c r="E257" s="633"/>
      <c r="F257" s="633"/>
      <c r="G257" s="550"/>
      <c r="H257" s="566"/>
      <c r="I257" s="566"/>
      <c r="J257" s="412"/>
      <c r="K257" s="566"/>
      <c r="L257" s="413">
        <v>0</v>
      </c>
      <c r="M257" s="2"/>
    </row>
    <row r="258" spans="1:13" ht="15.75">
      <c r="A258" s="567"/>
      <c r="B258" s="633"/>
      <c r="C258" s="566"/>
      <c r="D258" s="566"/>
      <c r="E258" s="633"/>
      <c r="F258" s="633"/>
      <c r="G258" s="550"/>
      <c r="H258" s="566"/>
      <c r="I258" s="566"/>
      <c r="J258" s="412"/>
      <c r="K258" s="566"/>
      <c r="L258" s="413">
        <v>0</v>
      </c>
      <c r="M258" s="2"/>
    </row>
    <row r="259" spans="1:13" ht="15.75">
      <c r="A259" s="567"/>
      <c r="B259" s="633"/>
      <c r="C259" s="566"/>
      <c r="D259" s="566"/>
      <c r="E259" s="633"/>
      <c r="F259" s="633"/>
      <c r="G259" s="550"/>
      <c r="H259" s="566"/>
      <c r="I259" s="566"/>
      <c r="J259" s="412"/>
      <c r="K259" s="566"/>
      <c r="L259" s="413">
        <v>0</v>
      </c>
      <c r="M259" s="2"/>
    </row>
    <row r="260" spans="1:13" ht="15.75">
      <c r="A260" s="567"/>
      <c r="B260" s="633"/>
      <c r="C260" s="566"/>
      <c r="D260" s="566"/>
      <c r="E260" s="633"/>
      <c r="F260" s="633"/>
      <c r="G260" s="550"/>
      <c r="H260" s="566"/>
      <c r="I260" s="566"/>
      <c r="J260" s="412"/>
      <c r="K260" s="566"/>
      <c r="L260" s="413">
        <v>0</v>
      </c>
      <c r="M260" s="2"/>
    </row>
    <row r="261" spans="1:13" ht="15.75">
      <c r="A261" s="567"/>
      <c r="B261" s="633"/>
      <c r="C261" s="566"/>
      <c r="D261" s="566"/>
      <c r="E261" s="633"/>
      <c r="F261" s="633"/>
      <c r="G261" s="550"/>
      <c r="H261" s="566"/>
      <c r="I261" s="566"/>
      <c r="J261" s="412"/>
      <c r="K261" s="566"/>
      <c r="L261" s="413">
        <v>0</v>
      </c>
      <c r="M261" s="2"/>
    </row>
    <row r="262" spans="1:13" ht="15.75">
      <c r="A262" s="567"/>
      <c r="B262" s="633"/>
      <c r="C262" s="566"/>
      <c r="D262" s="566"/>
      <c r="E262" s="633"/>
      <c r="F262" s="633"/>
      <c r="G262" s="550"/>
      <c r="H262" s="566"/>
      <c r="I262" s="566"/>
      <c r="J262" s="412"/>
      <c r="K262" s="566"/>
      <c r="L262" s="413">
        <v>0</v>
      </c>
      <c r="M262" s="2"/>
    </row>
    <row r="263" spans="1:13" ht="15.75">
      <c r="A263" s="567"/>
      <c r="B263" s="633"/>
      <c r="C263" s="566"/>
      <c r="D263" s="566"/>
      <c r="E263" s="633"/>
      <c r="F263" s="633"/>
      <c r="G263" s="550"/>
      <c r="H263" s="566"/>
      <c r="I263" s="566"/>
      <c r="J263" s="412"/>
      <c r="K263" s="566"/>
      <c r="L263" s="413">
        <v>0</v>
      </c>
      <c r="M263" s="2"/>
    </row>
    <row r="264" spans="1:13" ht="15.75">
      <c r="A264" s="567"/>
      <c r="B264" s="633"/>
      <c r="C264" s="566"/>
      <c r="D264" s="566"/>
      <c r="E264" s="633"/>
      <c r="F264" s="633"/>
      <c r="G264" s="550"/>
      <c r="H264" s="566"/>
      <c r="I264" s="566"/>
      <c r="J264" s="412"/>
      <c r="K264" s="566"/>
      <c r="L264" s="413">
        <v>0</v>
      </c>
      <c r="M264" s="2"/>
    </row>
    <row r="265" spans="1:13" ht="15.75">
      <c r="A265" s="567"/>
      <c r="B265" s="633"/>
      <c r="C265" s="566"/>
      <c r="D265" s="566"/>
      <c r="E265" s="633"/>
      <c r="F265" s="633"/>
      <c r="G265" s="550"/>
      <c r="H265" s="566"/>
      <c r="I265" s="566"/>
      <c r="J265" s="412"/>
      <c r="K265" s="566"/>
      <c r="L265" s="413">
        <v>0</v>
      </c>
      <c r="M265" s="2"/>
    </row>
    <row r="266" spans="1:13" ht="15.75">
      <c r="A266" s="567"/>
      <c r="B266" s="633"/>
      <c r="C266" s="566"/>
      <c r="D266" s="566"/>
      <c r="E266" s="633"/>
      <c r="F266" s="633"/>
      <c r="G266" s="550"/>
      <c r="H266" s="566"/>
      <c r="I266" s="566"/>
      <c r="J266" s="412"/>
      <c r="K266" s="566"/>
      <c r="L266" s="413">
        <v>0</v>
      </c>
      <c r="M266" s="2"/>
    </row>
    <row r="267" spans="1:13" ht="15.75">
      <c r="A267" s="567"/>
      <c r="B267" s="633"/>
      <c r="C267" s="566"/>
      <c r="D267" s="566"/>
      <c r="E267" s="633"/>
      <c r="F267" s="633"/>
      <c r="G267" s="550"/>
      <c r="H267" s="566"/>
      <c r="I267" s="566"/>
      <c r="J267" s="412"/>
      <c r="K267" s="566"/>
      <c r="L267" s="413">
        <v>0</v>
      </c>
      <c r="M267" s="2"/>
    </row>
    <row r="268" spans="1:13" ht="15.75">
      <c r="A268" s="567"/>
      <c r="B268" s="633"/>
      <c r="C268" s="566"/>
      <c r="D268" s="566"/>
      <c r="E268" s="633"/>
      <c r="F268" s="633"/>
      <c r="G268" s="550"/>
      <c r="H268" s="566"/>
      <c r="I268" s="566"/>
      <c r="J268" s="412"/>
      <c r="K268" s="566"/>
      <c r="L268" s="413">
        <v>0</v>
      </c>
      <c r="M268" s="2"/>
    </row>
    <row r="269" spans="1:13" ht="15.75">
      <c r="A269" s="567"/>
      <c r="B269" s="633"/>
      <c r="C269" s="566"/>
      <c r="D269" s="566"/>
      <c r="E269" s="633"/>
      <c r="F269" s="633"/>
      <c r="G269" s="550"/>
      <c r="H269" s="566"/>
      <c r="I269" s="566"/>
      <c r="J269" s="412"/>
      <c r="K269" s="566"/>
      <c r="L269" s="413">
        <v>0</v>
      </c>
      <c r="M269" s="2"/>
    </row>
    <row r="270" spans="1:13" ht="15.75">
      <c r="A270" s="567"/>
      <c r="B270" s="633"/>
      <c r="C270" s="566"/>
      <c r="D270" s="566"/>
      <c r="E270" s="633"/>
      <c r="F270" s="633"/>
      <c r="G270" s="550"/>
      <c r="H270" s="566"/>
      <c r="I270" s="566"/>
      <c r="J270" s="412"/>
      <c r="K270" s="566"/>
      <c r="L270" s="413">
        <v>0</v>
      </c>
      <c r="M270" s="2"/>
    </row>
    <row r="271" spans="1:13" ht="15.75">
      <c r="A271" s="567"/>
      <c r="B271" s="633"/>
      <c r="C271" s="566"/>
      <c r="D271" s="566"/>
      <c r="E271" s="633"/>
      <c r="F271" s="633"/>
      <c r="G271" s="550"/>
      <c r="H271" s="566"/>
      <c r="I271" s="566"/>
      <c r="J271" s="412"/>
      <c r="K271" s="566"/>
      <c r="L271" s="413">
        <v>0</v>
      </c>
      <c r="M271" s="2"/>
    </row>
    <row r="272" spans="1:13" ht="15.75">
      <c r="A272" s="567"/>
      <c r="B272" s="633"/>
      <c r="C272" s="566"/>
      <c r="D272" s="566"/>
      <c r="E272" s="633"/>
      <c r="F272" s="633"/>
      <c r="G272" s="550"/>
      <c r="H272" s="566"/>
      <c r="I272" s="566"/>
      <c r="J272" s="412"/>
      <c r="K272" s="566"/>
      <c r="L272" s="413">
        <v>0</v>
      </c>
      <c r="M272" s="2"/>
    </row>
    <row r="273" spans="1:13" ht="15.75">
      <c r="A273" s="567"/>
      <c r="B273" s="633"/>
      <c r="C273" s="566"/>
      <c r="D273" s="566"/>
      <c r="E273" s="633"/>
      <c r="F273" s="633"/>
      <c r="G273" s="550"/>
      <c r="H273" s="566"/>
      <c r="I273" s="566"/>
      <c r="J273" s="412"/>
      <c r="K273" s="566"/>
      <c r="L273" s="413">
        <v>0</v>
      </c>
      <c r="M273" s="2"/>
    </row>
    <row r="274" spans="1:13" ht="15.75">
      <c r="A274" s="567"/>
      <c r="B274" s="633"/>
      <c r="C274" s="566"/>
      <c r="D274" s="566"/>
      <c r="E274" s="633"/>
      <c r="F274" s="633"/>
      <c r="G274" s="550"/>
      <c r="H274" s="566"/>
      <c r="I274" s="566"/>
      <c r="J274" s="412"/>
      <c r="K274" s="566"/>
      <c r="L274" s="413">
        <v>0</v>
      </c>
      <c r="M274" s="2"/>
    </row>
    <row r="275" spans="1:13" ht="15.75">
      <c r="A275" s="567"/>
      <c r="B275" s="633"/>
      <c r="C275" s="566"/>
      <c r="D275" s="566"/>
      <c r="E275" s="633"/>
      <c r="F275" s="633"/>
      <c r="G275" s="550"/>
      <c r="H275" s="566"/>
      <c r="I275" s="566"/>
      <c r="J275" s="412"/>
      <c r="K275" s="566"/>
      <c r="L275" s="413">
        <v>0</v>
      </c>
      <c r="M275" s="2"/>
    </row>
    <row r="276" spans="1:13" ht="15.75">
      <c r="A276" s="567"/>
      <c r="B276" s="633"/>
      <c r="C276" s="566"/>
      <c r="D276" s="566"/>
      <c r="E276" s="633"/>
      <c r="F276" s="633"/>
      <c r="G276" s="550"/>
      <c r="H276" s="566"/>
      <c r="I276" s="566"/>
      <c r="J276" s="412"/>
      <c r="K276" s="566"/>
      <c r="L276" s="413">
        <v>0</v>
      </c>
      <c r="M276" s="2"/>
    </row>
    <row r="277" spans="1:13" ht="15.75">
      <c r="A277" s="567"/>
      <c r="B277" s="633"/>
      <c r="C277" s="566"/>
      <c r="D277" s="566"/>
      <c r="E277" s="633"/>
      <c r="F277" s="633"/>
      <c r="G277" s="550"/>
      <c r="H277" s="566"/>
      <c r="I277" s="566"/>
      <c r="J277" s="412"/>
      <c r="K277" s="566"/>
      <c r="L277" s="413">
        <v>0</v>
      </c>
      <c r="M277" s="2"/>
    </row>
    <row r="278" spans="1:13" ht="15.75">
      <c r="A278" s="567"/>
      <c r="B278" s="633"/>
      <c r="C278" s="566"/>
      <c r="D278" s="566"/>
      <c r="E278" s="633"/>
      <c r="F278" s="633"/>
      <c r="G278" s="550"/>
      <c r="H278" s="566"/>
      <c r="I278" s="566"/>
      <c r="J278" s="412"/>
      <c r="K278" s="566"/>
      <c r="L278" s="413">
        <v>0</v>
      </c>
      <c r="M278" s="2"/>
    </row>
    <row r="279" spans="1:13" ht="15.75">
      <c r="A279" s="567"/>
      <c r="B279" s="633"/>
      <c r="C279" s="566"/>
      <c r="D279" s="566"/>
      <c r="E279" s="633"/>
      <c r="F279" s="633"/>
      <c r="G279" s="550"/>
      <c r="H279" s="566"/>
      <c r="I279" s="566"/>
      <c r="J279" s="412"/>
      <c r="K279" s="566"/>
      <c r="L279" s="413">
        <v>0</v>
      </c>
      <c r="M279" s="2"/>
    </row>
    <row r="280" spans="1:13" ht="15.75">
      <c r="A280" s="567"/>
      <c r="B280" s="633"/>
      <c r="C280" s="566"/>
      <c r="D280" s="566"/>
      <c r="E280" s="633"/>
      <c r="F280" s="633"/>
      <c r="G280" s="550"/>
      <c r="H280" s="566"/>
      <c r="I280" s="566"/>
      <c r="J280" s="412"/>
      <c r="K280" s="566"/>
      <c r="L280" s="413">
        <v>0</v>
      </c>
      <c r="M280" s="2"/>
    </row>
    <row r="281" spans="1:13" ht="15.75">
      <c r="A281" s="567"/>
      <c r="B281" s="633"/>
      <c r="C281" s="566"/>
      <c r="D281" s="566"/>
      <c r="E281" s="633"/>
      <c r="F281" s="633"/>
      <c r="G281" s="550"/>
      <c r="H281" s="566"/>
      <c r="I281" s="566"/>
      <c r="J281" s="412"/>
      <c r="K281" s="566"/>
      <c r="L281" s="413">
        <v>0</v>
      </c>
      <c r="M281" s="2"/>
    </row>
    <row r="282" spans="1:13" ht="15.75">
      <c r="A282" s="567"/>
      <c r="B282" s="633"/>
      <c r="C282" s="566"/>
      <c r="D282" s="566"/>
      <c r="E282" s="633"/>
      <c r="F282" s="633"/>
      <c r="G282" s="550"/>
      <c r="H282" s="566"/>
      <c r="I282" s="566"/>
      <c r="J282" s="412"/>
      <c r="K282" s="566"/>
      <c r="L282" s="413">
        <v>0</v>
      </c>
      <c r="M282" s="2"/>
    </row>
    <row r="283" spans="1:13" ht="15.75">
      <c r="A283" s="567"/>
      <c r="B283" s="633"/>
      <c r="C283" s="566"/>
      <c r="D283" s="566"/>
      <c r="E283" s="633"/>
      <c r="F283" s="633"/>
      <c r="G283" s="550"/>
      <c r="H283" s="566"/>
      <c r="I283" s="566"/>
      <c r="J283" s="412"/>
      <c r="K283" s="566"/>
      <c r="L283" s="413">
        <v>0</v>
      </c>
      <c r="M283" s="2"/>
    </row>
    <row r="284" spans="1:13" ht="15.75">
      <c r="A284" s="567"/>
      <c r="B284" s="633"/>
      <c r="C284" s="566"/>
      <c r="D284" s="566"/>
      <c r="E284" s="633"/>
      <c r="F284" s="633"/>
      <c r="G284" s="550"/>
      <c r="H284" s="566"/>
      <c r="I284" s="566"/>
      <c r="J284" s="412"/>
      <c r="K284" s="566"/>
      <c r="L284" s="413">
        <v>0</v>
      </c>
      <c r="M284" s="2"/>
    </row>
    <row r="285" spans="1:13" ht="15.75">
      <c r="A285" s="567"/>
      <c r="B285" s="633"/>
      <c r="C285" s="566"/>
      <c r="D285" s="566"/>
      <c r="E285" s="633"/>
      <c r="F285" s="633"/>
      <c r="G285" s="550"/>
      <c r="H285" s="566"/>
      <c r="I285" s="566"/>
      <c r="J285" s="412"/>
      <c r="K285" s="566"/>
      <c r="L285" s="413">
        <v>0</v>
      </c>
      <c r="M285" s="2"/>
    </row>
    <row r="286" spans="1:13" ht="15.75">
      <c r="A286" s="567"/>
      <c r="B286" s="633"/>
      <c r="C286" s="566"/>
      <c r="D286" s="566"/>
      <c r="E286" s="633"/>
      <c r="F286" s="633"/>
      <c r="G286" s="550"/>
      <c r="H286" s="566"/>
      <c r="I286" s="566"/>
      <c r="J286" s="412"/>
      <c r="K286" s="566"/>
      <c r="L286" s="413">
        <v>0</v>
      </c>
      <c r="M286" s="2"/>
    </row>
    <row r="287" spans="1:13" ht="15.75">
      <c r="A287" s="567"/>
      <c r="B287" s="633"/>
      <c r="C287" s="566"/>
      <c r="D287" s="566"/>
      <c r="E287" s="633"/>
      <c r="F287" s="633"/>
      <c r="G287" s="550"/>
      <c r="H287" s="566"/>
      <c r="I287" s="566"/>
      <c r="J287" s="412"/>
      <c r="K287" s="566"/>
      <c r="L287" s="413">
        <v>0</v>
      </c>
      <c r="M287" s="2"/>
    </row>
    <row r="288" spans="1:13" ht="15.75">
      <c r="A288" s="567"/>
      <c r="B288" s="633"/>
      <c r="C288" s="566"/>
      <c r="D288" s="566"/>
      <c r="E288" s="633"/>
      <c r="F288" s="633"/>
      <c r="G288" s="550"/>
      <c r="H288" s="566"/>
      <c r="I288" s="566"/>
      <c r="J288" s="412"/>
      <c r="K288" s="566"/>
      <c r="L288" s="413">
        <v>0</v>
      </c>
      <c r="M288" s="2"/>
    </row>
    <row r="289" spans="1:13" ht="15.75">
      <c r="A289" s="567"/>
      <c r="B289" s="633"/>
      <c r="C289" s="566"/>
      <c r="D289" s="566"/>
      <c r="E289" s="633"/>
      <c r="F289" s="633"/>
      <c r="G289" s="550"/>
      <c r="H289" s="566"/>
      <c r="I289" s="566"/>
      <c r="J289" s="412"/>
      <c r="K289" s="566"/>
      <c r="L289" s="413">
        <v>0</v>
      </c>
      <c r="M289" s="2"/>
    </row>
    <row r="290" spans="1:13" ht="15.75">
      <c r="A290" s="567"/>
      <c r="B290" s="633"/>
      <c r="C290" s="566"/>
      <c r="D290" s="566"/>
      <c r="E290" s="633"/>
      <c r="F290" s="633"/>
      <c r="G290" s="550"/>
      <c r="H290" s="566"/>
      <c r="I290" s="566"/>
      <c r="J290" s="412"/>
      <c r="K290" s="566"/>
      <c r="L290" s="413">
        <v>0</v>
      </c>
      <c r="M290" s="2"/>
    </row>
    <row r="291" spans="1:13" ht="15.75">
      <c r="A291" s="567"/>
      <c r="B291" s="633"/>
      <c r="C291" s="566"/>
      <c r="D291" s="566"/>
      <c r="E291" s="633"/>
      <c r="F291" s="633"/>
      <c r="G291" s="550"/>
      <c r="H291" s="566"/>
      <c r="I291" s="566"/>
      <c r="J291" s="412"/>
      <c r="K291" s="566"/>
      <c r="L291" s="413">
        <v>0</v>
      </c>
      <c r="M291" s="2"/>
    </row>
    <row r="292" spans="1:13" ht="15.75">
      <c r="A292" s="567"/>
      <c r="B292" s="633"/>
      <c r="C292" s="566"/>
      <c r="D292" s="566"/>
      <c r="E292" s="633"/>
      <c r="F292" s="633"/>
      <c r="G292" s="550"/>
      <c r="H292" s="566"/>
      <c r="I292" s="566"/>
      <c r="J292" s="412"/>
      <c r="K292" s="566"/>
      <c r="L292" s="413">
        <v>0</v>
      </c>
      <c r="M292" s="2"/>
    </row>
    <row r="293" spans="1:13" ht="15.75">
      <c r="A293" s="567"/>
      <c r="B293" s="633"/>
      <c r="C293" s="566"/>
      <c r="D293" s="566"/>
      <c r="E293" s="633"/>
      <c r="F293" s="633"/>
      <c r="G293" s="550"/>
      <c r="H293" s="566"/>
      <c r="I293" s="566"/>
      <c r="J293" s="412"/>
      <c r="K293" s="566"/>
      <c r="L293" s="413">
        <v>0</v>
      </c>
      <c r="M293" s="2"/>
    </row>
    <row r="294" spans="1:13" ht="15.75">
      <c r="A294" s="567"/>
      <c r="B294" s="633"/>
      <c r="C294" s="566"/>
      <c r="D294" s="566"/>
      <c r="E294" s="633"/>
      <c r="F294" s="633"/>
      <c r="G294" s="550"/>
      <c r="H294" s="566"/>
      <c r="I294" s="566"/>
      <c r="J294" s="412"/>
      <c r="K294" s="566"/>
      <c r="L294" s="413">
        <v>0</v>
      </c>
      <c r="M294" s="2"/>
    </row>
    <row r="295" spans="1:13" ht="15.75">
      <c r="A295" s="567"/>
      <c r="B295" s="633"/>
      <c r="C295" s="566"/>
      <c r="D295" s="566"/>
      <c r="E295" s="633"/>
      <c r="F295" s="633"/>
      <c r="G295" s="550"/>
      <c r="H295" s="566"/>
      <c r="I295" s="566"/>
      <c r="J295" s="412"/>
      <c r="K295" s="566"/>
      <c r="L295" s="413">
        <v>0</v>
      </c>
      <c r="M295" s="2"/>
    </row>
    <row r="296" spans="1:13" ht="15.75">
      <c r="A296" s="567"/>
      <c r="B296" s="633"/>
      <c r="C296" s="566"/>
      <c r="D296" s="566"/>
      <c r="E296" s="633"/>
      <c r="F296" s="633"/>
      <c r="G296" s="550"/>
      <c r="H296" s="566"/>
      <c r="I296" s="566"/>
      <c r="J296" s="412"/>
      <c r="K296" s="566"/>
      <c r="L296" s="413">
        <v>0</v>
      </c>
      <c r="M296" s="2"/>
    </row>
    <row r="297" spans="1:13" ht="15.75">
      <c r="A297" s="567"/>
      <c r="B297" s="633"/>
      <c r="C297" s="566"/>
      <c r="D297" s="566"/>
      <c r="E297" s="633"/>
      <c r="F297" s="633"/>
      <c r="G297" s="550"/>
      <c r="H297" s="566"/>
      <c r="I297" s="566"/>
      <c r="J297" s="412"/>
      <c r="K297" s="566"/>
      <c r="L297" s="413">
        <v>0</v>
      </c>
      <c r="M297" s="2"/>
    </row>
    <row r="298" spans="1:13" ht="15.75">
      <c r="A298" s="567"/>
      <c r="B298" s="633"/>
      <c r="C298" s="566"/>
      <c r="D298" s="566"/>
      <c r="E298" s="633"/>
      <c r="F298" s="633"/>
      <c r="G298" s="550"/>
      <c r="H298" s="566"/>
      <c r="I298" s="566"/>
      <c r="J298" s="412"/>
      <c r="K298" s="566"/>
      <c r="L298" s="413">
        <v>0</v>
      </c>
      <c r="M298" s="2"/>
    </row>
    <row r="299" spans="1:13" ht="15.75">
      <c r="A299" s="567"/>
      <c r="B299" s="633"/>
      <c r="C299" s="566"/>
      <c r="D299" s="566"/>
      <c r="E299" s="633"/>
      <c r="F299" s="633"/>
      <c r="G299" s="550"/>
      <c r="H299" s="566"/>
      <c r="I299" s="566"/>
      <c r="J299" s="412"/>
      <c r="K299" s="566"/>
      <c r="L299" s="413">
        <v>0</v>
      </c>
      <c r="M299" s="2"/>
    </row>
    <row r="300" spans="1:13" ht="15.75">
      <c r="A300" s="567"/>
      <c r="B300" s="633"/>
      <c r="C300" s="566"/>
      <c r="D300" s="566"/>
      <c r="E300" s="633"/>
      <c r="F300" s="633"/>
      <c r="G300" s="550"/>
      <c r="H300" s="566"/>
      <c r="I300" s="566"/>
      <c r="J300" s="412"/>
      <c r="K300" s="566"/>
      <c r="L300" s="413">
        <v>0</v>
      </c>
      <c r="M300" s="2"/>
    </row>
    <row r="301" spans="1:13" ht="15.75">
      <c r="A301" s="567"/>
      <c r="B301" s="633"/>
      <c r="C301" s="566"/>
      <c r="D301" s="566"/>
      <c r="E301" s="633"/>
      <c r="F301" s="633"/>
      <c r="G301" s="550"/>
      <c r="H301" s="566"/>
      <c r="I301" s="566"/>
      <c r="J301" s="412"/>
      <c r="K301" s="566"/>
      <c r="L301" s="413">
        <v>0</v>
      </c>
      <c r="M301" s="2"/>
    </row>
    <row r="302" spans="1:13" ht="15.75">
      <c r="A302" s="567"/>
      <c r="B302" s="633"/>
      <c r="C302" s="566"/>
      <c r="D302" s="566"/>
      <c r="E302" s="633"/>
      <c r="F302" s="633"/>
      <c r="G302" s="550"/>
      <c r="H302" s="566"/>
      <c r="I302" s="566"/>
      <c r="J302" s="412"/>
      <c r="K302" s="566"/>
      <c r="L302" s="413">
        <v>0</v>
      </c>
      <c r="M302" s="2"/>
    </row>
    <row r="303" spans="1:13" ht="15.75">
      <c r="A303" s="567"/>
      <c r="B303" s="633"/>
      <c r="C303" s="566"/>
      <c r="D303" s="566"/>
      <c r="E303" s="633"/>
      <c r="F303" s="633"/>
      <c r="G303" s="550"/>
      <c r="H303" s="566"/>
      <c r="I303" s="566"/>
      <c r="J303" s="412"/>
      <c r="K303" s="566"/>
      <c r="L303" s="413">
        <v>0</v>
      </c>
      <c r="M303" s="2"/>
    </row>
    <row r="304" spans="1:13" ht="15.75">
      <c r="A304" s="567"/>
      <c r="B304" s="633"/>
      <c r="C304" s="566"/>
      <c r="D304" s="566"/>
      <c r="E304" s="633"/>
      <c r="F304" s="633"/>
      <c r="G304" s="550"/>
      <c r="H304" s="566"/>
      <c r="I304" s="566"/>
      <c r="J304" s="412"/>
      <c r="K304" s="566"/>
      <c r="L304" s="413">
        <v>0</v>
      </c>
      <c r="M304" s="2"/>
    </row>
    <row r="305" spans="1:13" ht="15.75">
      <c r="A305" s="567"/>
      <c r="B305" s="633"/>
      <c r="C305" s="566"/>
      <c r="D305" s="566"/>
      <c r="E305" s="633"/>
      <c r="F305" s="633"/>
      <c r="G305" s="550"/>
      <c r="H305" s="566"/>
      <c r="I305" s="566"/>
      <c r="J305" s="412"/>
      <c r="K305" s="566"/>
      <c r="L305" s="413">
        <v>0</v>
      </c>
      <c r="M305" s="2"/>
    </row>
    <row r="306" spans="1:13" ht="15.75">
      <c r="A306" s="567"/>
      <c r="B306" s="633"/>
      <c r="C306" s="566"/>
      <c r="D306" s="566"/>
      <c r="E306" s="633"/>
      <c r="F306" s="633"/>
      <c r="G306" s="550"/>
      <c r="H306" s="566"/>
      <c r="I306" s="566"/>
      <c r="J306" s="412"/>
      <c r="K306" s="566"/>
      <c r="L306" s="413">
        <v>0</v>
      </c>
      <c r="M306" s="2"/>
    </row>
    <row r="307" spans="1:13" ht="15.75">
      <c r="A307" s="567"/>
      <c r="B307" s="633"/>
      <c r="C307" s="566"/>
      <c r="D307" s="566"/>
      <c r="E307" s="633"/>
      <c r="F307" s="633"/>
      <c r="G307" s="550"/>
      <c r="H307" s="566"/>
      <c r="I307" s="566"/>
      <c r="J307" s="412"/>
      <c r="K307" s="566"/>
      <c r="L307" s="413">
        <v>0</v>
      </c>
      <c r="M307" s="2"/>
    </row>
    <row r="308" spans="1:13" ht="15.75">
      <c r="A308" s="567"/>
      <c r="B308" s="633"/>
      <c r="C308" s="566"/>
      <c r="D308" s="566"/>
      <c r="E308" s="633"/>
      <c r="F308" s="633"/>
      <c r="G308" s="550"/>
      <c r="H308" s="566"/>
      <c r="I308" s="566"/>
      <c r="J308" s="412"/>
      <c r="K308" s="566"/>
      <c r="L308" s="413">
        <v>0</v>
      </c>
      <c r="M308" s="2"/>
    </row>
    <row r="309" spans="1:13" ht="15.75">
      <c r="A309" s="567"/>
      <c r="B309" s="633"/>
      <c r="C309" s="566"/>
      <c r="D309" s="566"/>
      <c r="E309" s="633"/>
      <c r="F309" s="633"/>
      <c r="G309" s="550"/>
      <c r="H309" s="566"/>
      <c r="I309" s="566"/>
      <c r="J309" s="412"/>
      <c r="K309" s="566"/>
      <c r="L309" s="413">
        <v>0</v>
      </c>
      <c r="M309" s="2"/>
    </row>
    <row r="310" spans="1:13" ht="15.75">
      <c r="A310" s="567"/>
      <c r="B310" s="633"/>
      <c r="C310" s="566"/>
      <c r="D310" s="566"/>
      <c r="E310" s="633"/>
      <c r="F310" s="633"/>
      <c r="G310" s="550"/>
      <c r="H310" s="566"/>
      <c r="I310" s="566"/>
      <c r="J310" s="412"/>
      <c r="K310" s="566"/>
      <c r="L310" s="413">
        <v>0</v>
      </c>
      <c r="M310" s="2"/>
    </row>
    <row r="311" spans="1:13" ht="15.75">
      <c r="A311" s="567"/>
      <c r="B311" s="633"/>
      <c r="C311" s="566"/>
      <c r="D311" s="566"/>
      <c r="E311" s="633"/>
      <c r="F311" s="633"/>
      <c r="G311" s="550"/>
      <c r="H311" s="566"/>
      <c r="I311" s="566"/>
      <c r="J311" s="412"/>
      <c r="K311" s="566"/>
      <c r="L311" s="413">
        <v>0</v>
      </c>
      <c r="M311" s="2"/>
    </row>
    <row r="312" spans="1:13" ht="15.75">
      <c r="A312" s="567"/>
      <c r="B312" s="633"/>
      <c r="C312" s="566"/>
      <c r="D312" s="566"/>
      <c r="E312" s="633"/>
      <c r="F312" s="633"/>
      <c r="G312" s="550"/>
      <c r="H312" s="566"/>
      <c r="I312" s="566"/>
      <c r="J312" s="412"/>
      <c r="K312" s="566"/>
      <c r="L312" s="413">
        <v>0</v>
      </c>
      <c r="M312" s="2"/>
    </row>
    <row r="313" spans="1:13" ht="15.75">
      <c r="A313" s="567"/>
      <c r="B313" s="633"/>
      <c r="C313" s="566"/>
      <c r="D313" s="566"/>
      <c r="E313" s="633"/>
      <c r="F313" s="633"/>
      <c r="G313" s="550"/>
      <c r="H313" s="566"/>
      <c r="I313" s="566"/>
      <c r="J313" s="412"/>
      <c r="K313" s="566"/>
      <c r="L313" s="413">
        <v>0</v>
      </c>
      <c r="M313" s="2"/>
    </row>
    <row r="314" spans="1:13" ht="15.75">
      <c r="A314" s="567"/>
      <c r="B314" s="633"/>
      <c r="C314" s="566"/>
      <c r="D314" s="566"/>
      <c r="E314" s="633"/>
      <c r="F314" s="633"/>
      <c r="G314" s="550"/>
      <c r="H314" s="566"/>
      <c r="I314" s="566"/>
      <c r="J314" s="412"/>
      <c r="K314" s="566"/>
      <c r="L314" s="413">
        <v>0</v>
      </c>
      <c r="M314" s="2"/>
    </row>
    <row r="315" spans="1:13" ht="15.75">
      <c r="A315" s="567"/>
      <c r="B315" s="633"/>
      <c r="C315" s="566"/>
      <c r="D315" s="566"/>
      <c r="E315" s="633"/>
      <c r="F315" s="633"/>
      <c r="G315" s="550"/>
      <c r="H315" s="566"/>
      <c r="I315" s="566"/>
      <c r="J315" s="412"/>
      <c r="K315" s="566"/>
      <c r="L315" s="413">
        <v>0</v>
      </c>
      <c r="M315" s="2"/>
    </row>
    <row r="316" spans="1:13" ht="15.75">
      <c r="A316" s="567"/>
      <c r="B316" s="633"/>
      <c r="C316" s="566"/>
      <c r="D316" s="566"/>
      <c r="E316" s="633"/>
      <c r="F316" s="633"/>
      <c r="G316" s="550"/>
      <c r="H316" s="566"/>
      <c r="I316" s="566"/>
      <c r="J316" s="412"/>
      <c r="K316" s="566"/>
      <c r="L316" s="413">
        <v>0</v>
      </c>
      <c r="M316" s="2"/>
    </row>
    <row r="317" spans="1:13" ht="15.75">
      <c r="A317" s="567"/>
      <c r="B317" s="633"/>
      <c r="C317" s="566"/>
      <c r="D317" s="566"/>
      <c r="E317" s="633"/>
      <c r="F317" s="633"/>
      <c r="G317" s="550"/>
      <c r="H317" s="566"/>
      <c r="I317" s="566"/>
      <c r="J317" s="412"/>
      <c r="K317" s="566"/>
      <c r="L317" s="413">
        <v>0</v>
      </c>
      <c r="M317" s="2"/>
    </row>
    <row r="318" spans="1:13" ht="15.75">
      <c r="A318" s="567"/>
      <c r="B318" s="633"/>
      <c r="C318" s="566"/>
      <c r="D318" s="566"/>
      <c r="E318" s="633"/>
      <c r="F318" s="633"/>
      <c r="G318" s="550"/>
      <c r="H318" s="566"/>
      <c r="I318" s="566"/>
      <c r="J318" s="412"/>
      <c r="K318" s="566"/>
      <c r="L318" s="413">
        <v>0</v>
      </c>
      <c r="M318" s="2"/>
    </row>
    <row r="319" spans="1:13" ht="15.75">
      <c r="A319" s="567"/>
      <c r="B319" s="633"/>
      <c r="C319" s="566"/>
      <c r="D319" s="566"/>
      <c r="E319" s="633"/>
      <c r="F319" s="633"/>
      <c r="G319" s="550"/>
      <c r="H319" s="566"/>
      <c r="I319" s="566"/>
      <c r="J319" s="412"/>
      <c r="K319" s="566"/>
      <c r="L319" s="413">
        <v>0</v>
      </c>
      <c r="M319" s="2"/>
    </row>
    <row r="320" spans="1:13" ht="15.75">
      <c r="A320" s="567"/>
      <c r="B320" s="633"/>
      <c r="C320" s="566"/>
      <c r="D320" s="566"/>
      <c r="E320" s="633"/>
      <c r="F320" s="633"/>
      <c r="G320" s="550"/>
      <c r="H320" s="566"/>
      <c r="I320" s="566"/>
      <c r="J320" s="412"/>
      <c r="K320" s="566"/>
      <c r="L320" s="413">
        <v>0</v>
      </c>
      <c r="M320" s="2"/>
    </row>
    <row r="321" spans="1:13" ht="15.75">
      <c r="A321" s="567"/>
      <c r="B321" s="633"/>
      <c r="C321" s="566"/>
      <c r="D321" s="566"/>
      <c r="E321" s="633"/>
      <c r="F321" s="633"/>
      <c r="G321" s="550"/>
      <c r="H321" s="566"/>
      <c r="I321" s="566"/>
      <c r="J321" s="412"/>
      <c r="K321" s="566"/>
      <c r="L321" s="413">
        <v>0</v>
      </c>
      <c r="M321" s="2"/>
    </row>
    <row r="322" spans="1:13" ht="15.75">
      <c r="A322" s="567"/>
      <c r="B322" s="633"/>
      <c r="C322" s="566"/>
      <c r="D322" s="566"/>
      <c r="E322" s="633"/>
      <c r="F322" s="633"/>
      <c r="G322" s="550"/>
      <c r="H322" s="566"/>
      <c r="I322" s="566"/>
      <c r="J322" s="412"/>
      <c r="K322" s="566"/>
      <c r="L322" s="413">
        <v>0</v>
      </c>
      <c r="M322" s="2"/>
    </row>
    <row r="323" spans="1:13" ht="15.75">
      <c r="A323" s="567"/>
      <c r="B323" s="633"/>
      <c r="C323" s="566"/>
      <c r="D323" s="566"/>
      <c r="E323" s="633"/>
      <c r="F323" s="633"/>
      <c r="G323" s="550"/>
      <c r="H323" s="566"/>
      <c r="I323" s="566"/>
      <c r="J323" s="412"/>
      <c r="K323" s="566"/>
      <c r="L323" s="413">
        <v>0</v>
      </c>
      <c r="M323" s="2"/>
    </row>
    <row r="324" spans="1:13" ht="15.75">
      <c r="A324" s="567"/>
      <c r="B324" s="633"/>
      <c r="C324" s="566"/>
      <c r="D324" s="566"/>
      <c r="E324" s="633"/>
      <c r="F324" s="633"/>
      <c r="G324" s="550"/>
      <c r="H324" s="566"/>
      <c r="I324" s="566"/>
      <c r="J324" s="412"/>
      <c r="K324" s="566"/>
      <c r="L324" s="413">
        <v>0</v>
      </c>
      <c r="M324" s="2"/>
    </row>
    <row r="325" spans="1:13" ht="15.75">
      <c r="A325" s="567"/>
      <c r="B325" s="633"/>
      <c r="C325" s="566"/>
      <c r="D325" s="566"/>
      <c r="E325" s="633"/>
      <c r="F325" s="633"/>
      <c r="G325" s="550"/>
      <c r="H325" s="566"/>
      <c r="I325" s="566"/>
      <c r="J325" s="412"/>
      <c r="K325" s="566"/>
      <c r="L325" s="413">
        <v>0</v>
      </c>
      <c r="M325" s="2"/>
    </row>
    <row r="326" spans="1:13" ht="15.75">
      <c r="A326" s="567"/>
      <c r="B326" s="633"/>
      <c r="C326" s="566"/>
      <c r="D326" s="566"/>
      <c r="E326" s="633"/>
      <c r="F326" s="633"/>
      <c r="G326" s="550"/>
      <c r="H326" s="566"/>
      <c r="I326" s="566"/>
      <c r="J326" s="412"/>
      <c r="K326" s="566"/>
      <c r="L326" s="413">
        <v>0</v>
      </c>
      <c r="M326" s="2"/>
    </row>
    <row r="327" spans="1:13" ht="15.75">
      <c r="A327" s="567"/>
      <c r="B327" s="633"/>
      <c r="C327" s="566"/>
      <c r="D327" s="566"/>
      <c r="E327" s="633"/>
      <c r="F327" s="633"/>
      <c r="G327" s="550"/>
      <c r="H327" s="566"/>
      <c r="I327" s="566"/>
      <c r="J327" s="412"/>
      <c r="K327" s="566"/>
      <c r="L327" s="413">
        <v>0</v>
      </c>
      <c r="M327" s="2"/>
    </row>
    <row r="328" spans="1:13" ht="15.75">
      <c r="A328" s="567"/>
      <c r="B328" s="633"/>
      <c r="C328" s="566"/>
      <c r="D328" s="566"/>
      <c r="E328" s="633"/>
      <c r="F328" s="633"/>
      <c r="G328" s="550"/>
      <c r="H328" s="566"/>
      <c r="I328" s="566"/>
      <c r="J328" s="412"/>
      <c r="K328" s="566"/>
      <c r="L328" s="413">
        <v>0</v>
      </c>
      <c r="M328" s="2"/>
    </row>
    <row r="329" spans="1:13" ht="15.75">
      <c r="A329" s="567"/>
      <c r="B329" s="633"/>
      <c r="C329" s="566"/>
      <c r="D329" s="566"/>
      <c r="E329" s="633"/>
      <c r="F329" s="633"/>
      <c r="G329" s="550"/>
      <c r="H329" s="566"/>
      <c r="I329" s="566"/>
      <c r="J329" s="412"/>
      <c r="K329" s="566"/>
      <c r="L329" s="413">
        <v>0</v>
      </c>
      <c r="M329" s="2"/>
    </row>
    <row r="330" spans="1:13" ht="15.75">
      <c r="A330" s="567"/>
      <c r="B330" s="633"/>
      <c r="C330" s="566"/>
      <c r="D330" s="566"/>
      <c r="E330" s="633"/>
      <c r="F330" s="633"/>
      <c r="G330" s="550"/>
      <c r="H330" s="566"/>
      <c r="I330" s="566"/>
      <c r="J330" s="412"/>
      <c r="K330" s="566"/>
      <c r="L330" s="413">
        <v>0</v>
      </c>
      <c r="M330" s="2"/>
    </row>
    <row r="331" spans="1:13" ht="15.75">
      <c r="A331" s="567"/>
      <c r="B331" s="633"/>
      <c r="C331" s="566"/>
      <c r="D331" s="566"/>
      <c r="E331" s="633"/>
      <c r="F331" s="633"/>
      <c r="G331" s="550"/>
      <c r="H331" s="566"/>
      <c r="I331" s="566"/>
      <c r="J331" s="412"/>
      <c r="K331" s="566"/>
      <c r="L331" s="413">
        <v>0</v>
      </c>
      <c r="M331" s="2"/>
    </row>
    <row r="332" spans="1:13" ht="15.75">
      <c r="A332" s="567"/>
      <c r="B332" s="633"/>
      <c r="C332" s="566"/>
      <c r="D332" s="566"/>
      <c r="E332" s="633"/>
      <c r="F332" s="633"/>
      <c r="G332" s="550"/>
      <c r="H332" s="566"/>
      <c r="I332" s="566"/>
      <c r="J332" s="412"/>
      <c r="K332" s="566"/>
      <c r="L332" s="413">
        <v>0</v>
      </c>
      <c r="M332" s="2"/>
    </row>
    <row r="333" spans="1:13" ht="15.75">
      <c r="A333" s="567"/>
      <c r="B333" s="633"/>
      <c r="C333" s="566"/>
      <c r="D333" s="566"/>
      <c r="E333" s="633"/>
      <c r="F333" s="633"/>
      <c r="G333" s="550"/>
      <c r="H333" s="566"/>
      <c r="I333" s="566"/>
      <c r="J333" s="412"/>
      <c r="K333" s="566"/>
      <c r="L333" s="413">
        <v>0</v>
      </c>
      <c r="M333" s="2"/>
    </row>
    <row r="334" spans="1:13" ht="15.75">
      <c r="A334" s="567"/>
      <c r="B334" s="633"/>
      <c r="C334" s="566"/>
      <c r="D334" s="566"/>
      <c r="E334" s="633"/>
      <c r="F334" s="633"/>
      <c r="G334" s="550"/>
      <c r="H334" s="566"/>
      <c r="I334" s="566"/>
      <c r="J334" s="412"/>
      <c r="K334" s="566"/>
      <c r="L334" s="413">
        <v>0</v>
      </c>
      <c r="M334" s="2"/>
    </row>
    <row r="335" spans="1:13" ht="15.75">
      <c r="A335" s="567"/>
      <c r="B335" s="633"/>
      <c r="C335" s="566"/>
      <c r="D335" s="566"/>
      <c r="E335" s="633"/>
      <c r="F335" s="633"/>
      <c r="G335" s="550"/>
      <c r="H335" s="566"/>
      <c r="I335" s="566"/>
      <c r="J335" s="412"/>
      <c r="K335" s="566"/>
      <c r="L335" s="413">
        <v>0</v>
      </c>
      <c r="M335" s="2"/>
    </row>
    <row r="336" spans="1:13" ht="15.75">
      <c r="A336" s="567"/>
      <c r="B336" s="633"/>
      <c r="C336" s="566"/>
      <c r="D336" s="566"/>
      <c r="E336" s="633"/>
      <c r="F336" s="633"/>
      <c r="G336" s="550"/>
      <c r="H336" s="566"/>
      <c r="I336" s="566"/>
      <c r="J336" s="412"/>
      <c r="K336" s="566"/>
      <c r="L336" s="413">
        <v>0</v>
      </c>
      <c r="M336" s="2"/>
    </row>
    <row r="337" spans="1:13" ht="15.75">
      <c r="A337" s="567"/>
      <c r="B337" s="633"/>
      <c r="C337" s="566"/>
      <c r="D337" s="566"/>
      <c r="E337" s="633"/>
      <c r="F337" s="633"/>
      <c r="G337" s="550"/>
      <c r="H337" s="566"/>
      <c r="I337" s="566"/>
      <c r="J337" s="412"/>
      <c r="K337" s="566"/>
      <c r="L337" s="413">
        <v>0</v>
      </c>
      <c r="M337" s="2"/>
    </row>
    <row r="338" spans="1:13" ht="15.75">
      <c r="A338" s="567"/>
      <c r="B338" s="633"/>
      <c r="C338" s="566"/>
      <c r="D338" s="566"/>
      <c r="E338" s="633"/>
      <c r="F338" s="633"/>
      <c r="G338" s="550"/>
      <c r="H338" s="566"/>
      <c r="I338" s="566"/>
      <c r="J338" s="412"/>
      <c r="K338" s="566"/>
      <c r="L338" s="413">
        <v>0</v>
      </c>
      <c r="M338" s="2"/>
    </row>
    <row r="339" spans="1:13" ht="15.75">
      <c r="A339" s="567"/>
      <c r="B339" s="633"/>
      <c r="C339" s="566"/>
      <c r="D339" s="566"/>
      <c r="E339" s="633"/>
      <c r="F339" s="633"/>
      <c r="G339" s="550"/>
      <c r="H339" s="566"/>
      <c r="I339" s="566"/>
      <c r="J339" s="412"/>
      <c r="K339" s="566"/>
      <c r="L339" s="413">
        <v>0</v>
      </c>
      <c r="M339" s="2"/>
    </row>
    <row r="340" spans="1:13" ht="15.75">
      <c r="A340" s="567"/>
      <c r="B340" s="633"/>
      <c r="C340" s="566"/>
      <c r="D340" s="566"/>
      <c r="E340" s="633"/>
      <c r="F340" s="633"/>
      <c r="G340" s="550"/>
      <c r="H340" s="566"/>
      <c r="I340" s="566"/>
      <c r="J340" s="412"/>
      <c r="K340" s="566"/>
      <c r="L340" s="413">
        <v>0</v>
      </c>
      <c r="M340" s="2"/>
    </row>
    <row r="341" spans="1:13" ht="15.75">
      <c r="A341" s="567"/>
      <c r="B341" s="633"/>
      <c r="C341" s="566"/>
      <c r="D341" s="566"/>
      <c r="E341" s="633"/>
      <c r="F341" s="633"/>
      <c r="G341" s="550"/>
      <c r="H341" s="566"/>
      <c r="I341" s="566"/>
      <c r="J341" s="412"/>
      <c r="K341" s="566"/>
      <c r="L341" s="413">
        <v>0</v>
      </c>
      <c r="M341" s="2"/>
    </row>
    <row r="342" spans="1:13" ht="15.75">
      <c r="A342" s="567"/>
      <c r="B342" s="633"/>
      <c r="C342" s="566"/>
      <c r="D342" s="566"/>
      <c r="E342" s="633"/>
      <c r="F342" s="633"/>
      <c r="G342" s="550"/>
      <c r="H342" s="566"/>
      <c r="I342" s="566"/>
      <c r="J342" s="412"/>
      <c r="K342" s="566"/>
      <c r="L342" s="413">
        <v>0</v>
      </c>
      <c r="M342" s="2"/>
    </row>
    <row r="343" spans="1:13" ht="15.75">
      <c r="A343" s="567"/>
      <c r="B343" s="633"/>
      <c r="C343" s="566"/>
      <c r="D343" s="566"/>
      <c r="E343" s="633"/>
      <c r="F343" s="633"/>
      <c r="G343" s="550"/>
      <c r="H343" s="566"/>
      <c r="I343" s="566"/>
      <c r="J343" s="412"/>
      <c r="K343" s="566"/>
      <c r="L343" s="413">
        <v>0</v>
      </c>
      <c r="M343" s="2"/>
    </row>
    <row r="344" spans="1:13" ht="15.75">
      <c r="A344" s="567"/>
      <c r="B344" s="633"/>
      <c r="C344" s="566"/>
      <c r="D344" s="566"/>
      <c r="E344" s="633"/>
      <c r="F344" s="633"/>
      <c r="G344" s="550"/>
      <c r="H344" s="566"/>
      <c r="I344" s="566"/>
      <c r="J344" s="412"/>
      <c r="K344" s="566"/>
      <c r="L344" s="413">
        <v>0</v>
      </c>
      <c r="M344" s="2"/>
    </row>
    <row r="345" spans="1:13" ht="15.75">
      <c r="A345" s="567"/>
      <c r="B345" s="633"/>
      <c r="C345" s="566"/>
      <c r="D345" s="566"/>
      <c r="E345" s="633"/>
      <c r="F345" s="633"/>
      <c r="G345" s="550"/>
      <c r="H345" s="566"/>
      <c r="I345" s="566"/>
      <c r="J345" s="412"/>
      <c r="K345" s="566"/>
      <c r="L345" s="413">
        <v>0</v>
      </c>
      <c r="M345" s="2"/>
    </row>
    <row r="346" spans="1:13" ht="15.75">
      <c r="A346" s="567"/>
      <c r="B346" s="633"/>
      <c r="C346" s="566"/>
      <c r="D346" s="566"/>
      <c r="E346" s="633"/>
      <c r="F346" s="633"/>
      <c r="G346" s="550"/>
      <c r="H346" s="566"/>
      <c r="I346" s="566"/>
      <c r="J346" s="412"/>
      <c r="K346" s="566"/>
      <c r="L346" s="413">
        <v>0</v>
      </c>
      <c r="M346" s="2"/>
    </row>
    <row r="347" spans="1:13" ht="15.75">
      <c r="A347" s="567"/>
      <c r="B347" s="633"/>
      <c r="C347" s="566"/>
      <c r="D347" s="566"/>
      <c r="E347" s="633"/>
      <c r="F347" s="633"/>
      <c r="G347" s="550"/>
      <c r="H347" s="566"/>
      <c r="I347" s="566"/>
      <c r="J347" s="412"/>
      <c r="K347" s="566"/>
      <c r="L347" s="413">
        <v>0</v>
      </c>
      <c r="M347" s="2"/>
    </row>
    <row r="348" spans="1:13" ht="15.75">
      <c r="A348" s="567"/>
      <c r="B348" s="633"/>
      <c r="C348" s="566"/>
      <c r="D348" s="566"/>
      <c r="E348" s="633"/>
      <c r="F348" s="633"/>
      <c r="G348" s="550"/>
      <c r="H348" s="566"/>
      <c r="I348" s="566"/>
      <c r="J348" s="412"/>
      <c r="K348" s="566"/>
      <c r="L348" s="413">
        <v>0</v>
      </c>
      <c r="M348" s="2"/>
    </row>
    <row r="349" spans="1:13" ht="15.75">
      <c r="A349" s="567"/>
      <c r="B349" s="633"/>
      <c r="C349" s="566"/>
      <c r="D349" s="566"/>
      <c r="E349" s="633"/>
      <c r="F349" s="633"/>
      <c r="G349" s="550"/>
      <c r="H349" s="566"/>
      <c r="I349" s="566"/>
      <c r="J349" s="412"/>
      <c r="K349" s="566"/>
      <c r="L349" s="413">
        <v>0</v>
      </c>
      <c r="M349" s="2"/>
    </row>
    <row r="350" spans="1:13" ht="15.75">
      <c r="A350" s="567"/>
      <c r="B350" s="633"/>
      <c r="C350" s="566"/>
      <c r="D350" s="566"/>
      <c r="E350" s="633"/>
      <c r="F350" s="633"/>
      <c r="G350" s="550"/>
      <c r="H350" s="566"/>
      <c r="I350" s="566"/>
      <c r="J350" s="412"/>
      <c r="K350" s="566"/>
      <c r="L350" s="413">
        <v>0</v>
      </c>
      <c r="M350" s="2"/>
    </row>
    <row r="351" spans="1:13" ht="15.75">
      <c r="A351" s="567"/>
      <c r="B351" s="633"/>
      <c r="C351" s="566"/>
      <c r="D351" s="566"/>
      <c r="E351" s="633"/>
      <c r="F351" s="633"/>
      <c r="G351" s="550"/>
      <c r="H351" s="566"/>
      <c r="I351" s="566"/>
      <c r="J351" s="412"/>
      <c r="K351" s="566"/>
      <c r="L351" s="413">
        <v>0</v>
      </c>
      <c r="M351" s="2"/>
    </row>
    <row r="352" spans="1:13" ht="15.75">
      <c r="A352" s="567"/>
      <c r="B352" s="633"/>
      <c r="C352" s="566"/>
      <c r="D352" s="566"/>
      <c r="E352" s="633"/>
      <c r="F352" s="633"/>
      <c r="G352" s="550"/>
      <c r="H352" s="566"/>
      <c r="I352" s="566"/>
      <c r="J352" s="412"/>
      <c r="K352" s="566"/>
      <c r="L352" s="413">
        <v>0</v>
      </c>
      <c r="M352" s="2"/>
    </row>
    <row r="353" spans="1:13" ht="15.75">
      <c r="A353" s="567"/>
      <c r="B353" s="633"/>
      <c r="C353" s="566"/>
      <c r="D353" s="566"/>
      <c r="E353" s="633"/>
      <c r="F353" s="633"/>
      <c r="G353" s="550"/>
      <c r="H353" s="566"/>
      <c r="I353" s="566"/>
      <c r="J353" s="412"/>
      <c r="K353" s="566"/>
      <c r="L353" s="413">
        <v>0</v>
      </c>
      <c r="M353" s="2"/>
    </row>
    <row r="354" spans="1:13" ht="15.75">
      <c r="A354" s="567"/>
      <c r="B354" s="633"/>
      <c r="C354" s="566"/>
      <c r="D354" s="566"/>
      <c r="E354" s="633"/>
      <c r="F354" s="633"/>
      <c r="G354" s="550"/>
      <c r="H354" s="566"/>
      <c r="I354" s="566"/>
      <c r="J354" s="412"/>
      <c r="K354" s="566"/>
      <c r="L354" s="413">
        <v>0</v>
      </c>
      <c r="M354" s="2"/>
    </row>
    <row r="355" spans="1:13" ht="15.75">
      <c r="A355" s="567"/>
      <c r="B355" s="633"/>
      <c r="C355" s="566"/>
      <c r="D355" s="566"/>
      <c r="E355" s="633"/>
      <c r="F355" s="633"/>
      <c r="G355" s="550"/>
      <c r="H355" s="566"/>
      <c r="I355" s="566"/>
      <c r="J355" s="412"/>
      <c r="K355" s="566"/>
      <c r="L355" s="413">
        <v>0</v>
      </c>
      <c r="M355" s="2"/>
    </row>
    <row r="356" spans="1:13" ht="15.75">
      <c r="A356" s="567"/>
      <c r="B356" s="633"/>
      <c r="C356" s="566"/>
      <c r="D356" s="566"/>
      <c r="E356" s="633"/>
      <c r="F356" s="633"/>
      <c r="G356" s="550"/>
      <c r="H356" s="566"/>
      <c r="I356" s="566"/>
      <c r="J356" s="412"/>
      <c r="K356" s="566"/>
      <c r="L356" s="413">
        <v>0</v>
      </c>
      <c r="M356" s="2"/>
    </row>
    <row r="357" spans="1:13" ht="15.75">
      <c r="A357" s="567"/>
      <c r="B357" s="633"/>
      <c r="C357" s="566"/>
      <c r="D357" s="566"/>
      <c r="E357" s="633"/>
      <c r="F357" s="633"/>
      <c r="G357" s="550"/>
      <c r="H357" s="566"/>
      <c r="I357" s="566"/>
      <c r="J357" s="412"/>
      <c r="K357" s="566"/>
      <c r="L357" s="413">
        <v>0</v>
      </c>
      <c r="M357" s="2"/>
    </row>
    <row r="358" spans="1:13" ht="15.75">
      <c r="A358" s="567"/>
      <c r="B358" s="633"/>
      <c r="C358" s="566"/>
      <c r="D358" s="566"/>
      <c r="E358" s="633"/>
      <c r="F358" s="633"/>
      <c r="G358" s="550"/>
      <c r="H358" s="566"/>
      <c r="I358" s="566"/>
      <c r="J358" s="412"/>
      <c r="K358" s="566"/>
      <c r="L358" s="413">
        <v>0</v>
      </c>
      <c r="M358" s="2"/>
    </row>
    <row r="359" spans="1:13" ht="15.75">
      <c r="A359" s="567"/>
      <c r="B359" s="633"/>
      <c r="C359" s="566"/>
      <c r="D359" s="566"/>
      <c r="E359" s="633"/>
      <c r="F359" s="633"/>
      <c r="G359" s="550"/>
      <c r="H359" s="566"/>
      <c r="I359" s="566"/>
      <c r="J359" s="412"/>
      <c r="K359" s="566"/>
      <c r="L359" s="413">
        <v>0</v>
      </c>
      <c r="M359" s="2"/>
    </row>
    <row r="360" spans="1:13" ht="15.75">
      <c r="A360" s="567"/>
      <c r="B360" s="633"/>
      <c r="C360" s="566"/>
      <c r="D360" s="566"/>
      <c r="E360" s="633"/>
      <c r="F360" s="633"/>
      <c r="G360" s="550"/>
      <c r="H360" s="566"/>
      <c r="I360" s="566"/>
      <c r="J360" s="412"/>
      <c r="K360" s="566"/>
      <c r="L360" s="413">
        <v>0</v>
      </c>
      <c r="M360" s="2"/>
    </row>
    <row r="361" spans="1:13" ht="15.75">
      <c r="A361" s="567"/>
      <c r="B361" s="633"/>
      <c r="C361" s="566"/>
      <c r="D361" s="566"/>
      <c r="E361" s="633"/>
      <c r="F361" s="633"/>
      <c r="G361" s="550"/>
      <c r="H361" s="566"/>
      <c r="I361" s="566"/>
      <c r="J361" s="412"/>
      <c r="K361" s="566"/>
      <c r="L361" s="413">
        <v>0</v>
      </c>
      <c r="M361" s="2"/>
    </row>
    <row r="362" spans="1:13" ht="15.75">
      <c r="A362" s="567"/>
      <c r="B362" s="633"/>
      <c r="C362" s="566"/>
      <c r="D362" s="566"/>
      <c r="E362" s="633"/>
      <c r="F362" s="633"/>
      <c r="G362" s="550"/>
      <c r="H362" s="566"/>
      <c r="I362" s="566"/>
      <c r="J362" s="412"/>
      <c r="K362" s="566"/>
      <c r="L362" s="413">
        <v>0</v>
      </c>
      <c r="M362" s="2"/>
    </row>
    <row r="363" spans="1:13" ht="15.75">
      <c r="A363" s="567"/>
      <c r="B363" s="633"/>
      <c r="C363" s="566"/>
      <c r="D363" s="566"/>
      <c r="E363" s="633"/>
      <c r="F363" s="633"/>
      <c r="G363" s="550"/>
      <c r="H363" s="566"/>
      <c r="I363" s="566"/>
      <c r="J363" s="412"/>
      <c r="K363" s="566"/>
      <c r="L363" s="413">
        <v>0</v>
      </c>
      <c r="M363" s="2"/>
    </row>
    <row r="364" spans="1:13" ht="15.75">
      <c r="A364" s="567"/>
      <c r="B364" s="633"/>
      <c r="C364" s="566"/>
      <c r="D364" s="566"/>
      <c r="E364" s="633"/>
      <c r="F364" s="633"/>
      <c r="G364" s="550"/>
      <c r="H364" s="566"/>
      <c r="I364" s="566"/>
      <c r="J364" s="412"/>
      <c r="K364" s="566"/>
      <c r="L364" s="413">
        <v>0</v>
      </c>
      <c r="M364" s="2"/>
    </row>
    <row r="365" spans="1:13" ht="15.75">
      <c r="A365" s="567"/>
      <c r="B365" s="633"/>
      <c r="C365" s="566"/>
      <c r="D365" s="566"/>
      <c r="E365" s="633"/>
      <c r="F365" s="633"/>
      <c r="G365" s="550"/>
      <c r="H365" s="566"/>
      <c r="I365" s="566"/>
      <c r="J365" s="412"/>
      <c r="K365" s="566"/>
      <c r="L365" s="413">
        <v>0</v>
      </c>
      <c r="M365" s="2"/>
    </row>
    <row r="366" spans="1:13" ht="15.75">
      <c r="A366" s="567"/>
      <c r="B366" s="633"/>
      <c r="C366" s="566"/>
      <c r="D366" s="566"/>
      <c r="E366" s="633"/>
      <c r="F366" s="633"/>
      <c r="G366" s="550"/>
      <c r="H366" s="566"/>
      <c r="I366" s="566"/>
      <c r="J366" s="412"/>
      <c r="K366" s="566"/>
      <c r="L366" s="413">
        <v>0</v>
      </c>
      <c r="M366" s="2"/>
    </row>
    <row r="367" spans="1:13" ht="15.75">
      <c r="A367" s="567"/>
      <c r="B367" s="633"/>
      <c r="C367" s="566"/>
      <c r="D367" s="566"/>
      <c r="E367" s="633"/>
      <c r="F367" s="633"/>
      <c r="G367" s="550"/>
      <c r="H367" s="566"/>
      <c r="I367" s="566"/>
      <c r="J367" s="412"/>
      <c r="K367" s="566"/>
      <c r="L367" s="413">
        <v>0</v>
      </c>
      <c r="M367" s="2"/>
    </row>
    <row r="368" spans="1:13" ht="15.75">
      <c r="A368" s="567"/>
      <c r="B368" s="633"/>
      <c r="C368" s="566"/>
      <c r="D368" s="566"/>
      <c r="E368" s="633"/>
      <c r="F368" s="633"/>
      <c r="G368" s="550"/>
      <c r="H368" s="566"/>
      <c r="I368" s="566"/>
      <c r="J368" s="412"/>
      <c r="K368" s="566"/>
      <c r="L368" s="413">
        <v>0</v>
      </c>
      <c r="M368" s="2"/>
    </row>
    <row r="369" spans="1:13" ht="15.75">
      <c r="A369" s="567"/>
      <c r="B369" s="633"/>
      <c r="C369" s="566"/>
      <c r="D369" s="566"/>
      <c r="E369" s="633"/>
      <c r="F369" s="633"/>
      <c r="G369" s="550"/>
      <c r="H369" s="566"/>
      <c r="I369" s="566"/>
      <c r="J369" s="412"/>
      <c r="K369" s="566"/>
      <c r="L369" s="413">
        <v>0</v>
      </c>
      <c r="M369" s="2"/>
    </row>
    <row r="370" spans="1:13" ht="15.75">
      <c r="A370" s="567"/>
      <c r="B370" s="633"/>
      <c r="C370" s="566"/>
      <c r="D370" s="566"/>
      <c r="E370" s="633"/>
      <c r="F370" s="633"/>
      <c r="G370" s="550"/>
      <c r="H370" s="566"/>
      <c r="I370" s="566"/>
      <c r="J370" s="412"/>
      <c r="K370" s="566"/>
      <c r="L370" s="413">
        <v>0</v>
      </c>
      <c r="M370" s="2"/>
    </row>
    <row r="371" spans="1:13" ht="15.75">
      <c r="A371" s="567"/>
      <c r="B371" s="633"/>
      <c r="C371" s="566"/>
      <c r="D371" s="566"/>
      <c r="E371" s="633"/>
      <c r="F371" s="633"/>
      <c r="G371" s="550"/>
      <c r="H371" s="566"/>
      <c r="I371" s="566"/>
      <c r="J371" s="412"/>
      <c r="K371" s="566"/>
      <c r="L371" s="413">
        <v>0</v>
      </c>
      <c r="M371" s="2"/>
    </row>
    <row r="372" spans="1:13" ht="15.75">
      <c r="A372" s="567"/>
      <c r="B372" s="633"/>
      <c r="C372" s="566"/>
      <c r="D372" s="566"/>
      <c r="E372" s="633"/>
      <c r="F372" s="633"/>
      <c r="G372" s="550"/>
      <c r="H372" s="566"/>
      <c r="I372" s="566"/>
      <c r="J372" s="412"/>
      <c r="K372" s="566"/>
      <c r="L372" s="413">
        <v>0</v>
      </c>
      <c r="M372" s="2"/>
    </row>
    <row r="373" spans="1:13" ht="15.75">
      <c r="A373" s="567"/>
      <c r="B373" s="633"/>
      <c r="C373" s="566"/>
      <c r="D373" s="566"/>
      <c r="E373" s="633"/>
      <c r="F373" s="633"/>
      <c r="G373" s="550"/>
      <c r="H373" s="566"/>
      <c r="I373" s="566"/>
      <c r="J373" s="412"/>
      <c r="K373" s="566"/>
      <c r="L373" s="413">
        <v>0</v>
      </c>
      <c r="M373" s="2"/>
    </row>
    <row r="374" spans="1:13" ht="15.75">
      <c r="A374" s="567"/>
      <c r="B374" s="633"/>
      <c r="C374" s="566"/>
      <c r="D374" s="566"/>
      <c r="E374" s="633"/>
      <c r="F374" s="633"/>
      <c r="G374" s="550"/>
      <c r="H374" s="566"/>
      <c r="I374" s="566"/>
      <c r="J374" s="412"/>
      <c r="K374" s="566"/>
      <c r="L374" s="413">
        <v>0</v>
      </c>
      <c r="M374" s="2"/>
    </row>
    <row r="375" spans="1:13" ht="15.75">
      <c r="A375" s="567"/>
      <c r="B375" s="633"/>
      <c r="C375" s="566"/>
      <c r="D375" s="566"/>
      <c r="E375" s="633"/>
      <c r="F375" s="633"/>
      <c r="G375" s="550"/>
      <c r="H375" s="566"/>
      <c r="I375" s="566"/>
      <c r="J375" s="412"/>
      <c r="K375" s="566"/>
      <c r="L375" s="413">
        <v>0</v>
      </c>
      <c r="M375" s="2"/>
    </row>
    <row r="376" spans="1:13" ht="15.75">
      <c r="A376" s="567"/>
      <c r="B376" s="633"/>
      <c r="C376" s="566"/>
      <c r="D376" s="566"/>
      <c r="E376" s="633"/>
      <c r="F376" s="633"/>
      <c r="G376" s="550"/>
      <c r="H376" s="566"/>
      <c r="I376" s="566"/>
      <c r="J376" s="412"/>
      <c r="K376" s="566"/>
      <c r="L376" s="413">
        <v>0</v>
      </c>
      <c r="M376" s="2"/>
    </row>
    <row r="377" spans="1:13" ht="15.75">
      <c r="A377" s="567"/>
      <c r="B377" s="633"/>
      <c r="C377" s="566"/>
      <c r="D377" s="566"/>
      <c r="E377" s="633"/>
      <c r="F377" s="633"/>
      <c r="G377" s="550"/>
      <c r="H377" s="566"/>
      <c r="I377" s="566"/>
      <c r="J377" s="412"/>
      <c r="K377" s="566"/>
      <c r="L377" s="413">
        <v>0</v>
      </c>
      <c r="M377" s="2"/>
    </row>
    <row r="378" spans="1:13" ht="15.75">
      <c r="A378" s="567"/>
      <c r="B378" s="633"/>
      <c r="C378" s="566"/>
      <c r="D378" s="566"/>
      <c r="E378" s="633"/>
      <c r="F378" s="633"/>
      <c r="G378" s="550"/>
      <c r="H378" s="566"/>
      <c r="I378" s="566"/>
      <c r="J378" s="412"/>
      <c r="K378" s="566"/>
      <c r="L378" s="413">
        <v>0</v>
      </c>
      <c r="M378" s="2"/>
    </row>
    <row r="379" spans="1:13" ht="15.75">
      <c r="A379" s="567"/>
      <c r="B379" s="633"/>
      <c r="C379" s="566"/>
      <c r="D379" s="566"/>
      <c r="E379" s="633"/>
      <c r="F379" s="633"/>
      <c r="G379" s="550"/>
      <c r="H379" s="566"/>
      <c r="I379" s="566"/>
      <c r="J379" s="412"/>
      <c r="K379" s="566"/>
      <c r="L379" s="413">
        <v>0</v>
      </c>
      <c r="M379" s="2"/>
    </row>
    <row r="380" spans="1:13" ht="15.75">
      <c r="A380" s="567"/>
      <c r="B380" s="633"/>
      <c r="C380" s="566"/>
      <c r="D380" s="566"/>
      <c r="E380" s="633"/>
      <c r="F380" s="633"/>
      <c r="G380" s="550"/>
      <c r="H380" s="566"/>
      <c r="I380" s="566"/>
      <c r="J380" s="412"/>
      <c r="K380" s="566"/>
      <c r="L380" s="413">
        <v>0</v>
      </c>
      <c r="M380" s="2"/>
    </row>
    <row r="381" spans="1:13" ht="15.75">
      <c r="A381" s="567"/>
      <c r="B381" s="633"/>
      <c r="C381" s="566"/>
      <c r="D381" s="566"/>
      <c r="E381" s="633"/>
      <c r="F381" s="633"/>
      <c r="G381" s="550"/>
      <c r="H381" s="566"/>
      <c r="I381" s="566"/>
      <c r="J381" s="412"/>
      <c r="K381" s="566"/>
      <c r="L381" s="413">
        <v>0</v>
      </c>
      <c r="M381" s="2"/>
    </row>
    <row r="382" spans="1:13" ht="15.75">
      <c r="A382" s="567"/>
      <c r="B382" s="633"/>
      <c r="C382" s="566"/>
      <c r="D382" s="566"/>
      <c r="E382" s="633"/>
      <c r="F382" s="633"/>
      <c r="G382" s="550"/>
      <c r="H382" s="566"/>
      <c r="I382" s="566"/>
      <c r="J382" s="412"/>
      <c r="K382" s="566"/>
      <c r="L382" s="413">
        <v>0</v>
      </c>
      <c r="M382" s="2"/>
    </row>
    <row r="383" spans="1:13" ht="15.75">
      <c r="A383" s="567"/>
      <c r="B383" s="633"/>
      <c r="C383" s="566"/>
      <c r="D383" s="566"/>
      <c r="E383" s="633"/>
      <c r="F383" s="633"/>
      <c r="G383" s="550"/>
      <c r="H383" s="566"/>
      <c r="I383" s="566"/>
      <c r="J383" s="412"/>
      <c r="K383" s="566"/>
      <c r="L383" s="413">
        <v>0</v>
      </c>
      <c r="M383" s="2"/>
    </row>
    <row r="384" spans="1:13" ht="15.75">
      <c r="A384" s="567"/>
      <c r="B384" s="633"/>
      <c r="C384" s="566"/>
      <c r="D384" s="566"/>
      <c r="E384" s="633"/>
      <c r="F384" s="633"/>
      <c r="G384" s="550"/>
      <c r="H384" s="566"/>
      <c r="I384" s="566"/>
      <c r="J384" s="412"/>
      <c r="K384" s="566"/>
      <c r="L384" s="413">
        <v>0</v>
      </c>
      <c r="M384" s="2"/>
    </row>
    <row r="385" spans="1:13" ht="15.75">
      <c r="A385" s="567"/>
      <c r="B385" s="633"/>
      <c r="C385" s="566"/>
      <c r="D385" s="566"/>
      <c r="E385" s="633"/>
      <c r="F385" s="633"/>
      <c r="G385" s="550"/>
      <c r="H385" s="566"/>
      <c r="I385" s="566"/>
      <c r="J385" s="412"/>
      <c r="K385" s="566"/>
      <c r="L385" s="413">
        <v>0</v>
      </c>
      <c r="M385" s="2"/>
    </row>
    <row r="386" spans="1:13" ht="15.75">
      <c r="A386" s="567"/>
      <c r="B386" s="633"/>
      <c r="C386" s="566"/>
      <c r="D386" s="566"/>
      <c r="E386" s="633"/>
      <c r="F386" s="633"/>
      <c r="G386" s="550"/>
      <c r="H386" s="566"/>
      <c r="I386" s="566"/>
      <c r="J386" s="412"/>
      <c r="K386" s="566"/>
      <c r="L386" s="413">
        <v>0</v>
      </c>
      <c r="M386" s="2"/>
    </row>
    <row r="387" spans="1:13" ht="15.75">
      <c r="A387" s="567"/>
      <c r="B387" s="633"/>
      <c r="C387" s="566"/>
      <c r="D387" s="566"/>
      <c r="E387" s="633"/>
      <c r="F387" s="633"/>
      <c r="G387" s="550"/>
      <c r="H387" s="566"/>
      <c r="I387" s="566"/>
      <c r="J387" s="412"/>
      <c r="K387" s="566"/>
      <c r="L387" s="413">
        <v>0</v>
      </c>
      <c r="M387" s="2"/>
    </row>
    <row r="388" spans="1:13" ht="15.75">
      <c r="A388" s="567"/>
      <c r="B388" s="633"/>
      <c r="C388" s="566"/>
      <c r="D388" s="566"/>
      <c r="E388" s="633"/>
      <c r="F388" s="633"/>
      <c r="G388" s="550"/>
      <c r="H388" s="566"/>
      <c r="I388" s="566"/>
      <c r="J388" s="412"/>
      <c r="K388" s="566"/>
      <c r="L388" s="413">
        <v>0</v>
      </c>
      <c r="M388" s="2"/>
    </row>
    <row r="389" spans="1:13" ht="15.75">
      <c r="A389" s="567"/>
      <c r="B389" s="633"/>
      <c r="C389" s="566"/>
      <c r="D389" s="566"/>
      <c r="E389" s="633"/>
      <c r="F389" s="633"/>
      <c r="G389" s="550"/>
      <c r="H389" s="566"/>
      <c r="I389" s="566"/>
      <c r="J389" s="412"/>
      <c r="K389" s="566"/>
      <c r="L389" s="413">
        <v>0</v>
      </c>
      <c r="M389" s="2"/>
    </row>
    <row r="390" spans="1:13" ht="15.75">
      <c r="A390" s="567"/>
      <c r="B390" s="633"/>
      <c r="C390" s="566"/>
      <c r="D390" s="566"/>
      <c r="E390" s="633"/>
      <c r="F390" s="633"/>
      <c r="G390" s="550"/>
      <c r="H390" s="566"/>
      <c r="I390" s="566"/>
      <c r="J390" s="412"/>
      <c r="K390" s="566"/>
      <c r="L390" s="413">
        <v>0</v>
      </c>
      <c r="M390" s="2"/>
    </row>
    <row r="391" spans="1:13" ht="15.75">
      <c r="A391" s="567"/>
      <c r="B391" s="633"/>
      <c r="C391" s="566"/>
      <c r="D391" s="566"/>
      <c r="E391" s="633"/>
      <c r="F391" s="633"/>
      <c r="G391" s="550"/>
      <c r="H391" s="566"/>
      <c r="I391" s="566"/>
      <c r="J391" s="412"/>
      <c r="K391" s="566"/>
      <c r="L391" s="413">
        <v>0</v>
      </c>
      <c r="M391" s="2"/>
    </row>
    <row r="392" spans="1:13" ht="15.75">
      <c r="A392" s="567"/>
      <c r="B392" s="633"/>
      <c r="C392" s="566"/>
      <c r="D392" s="566"/>
      <c r="E392" s="633"/>
      <c r="F392" s="633"/>
      <c r="G392" s="550"/>
      <c r="H392" s="566"/>
      <c r="I392" s="566"/>
      <c r="J392" s="412"/>
      <c r="K392" s="566"/>
      <c r="L392" s="413">
        <v>0</v>
      </c>
      <c r="M392" s="2"/>
    </row>
    <row r="393" spans="1:13" ht="15.75">
      <c r="A393" s="567"/>
      <c r="B393" s="633"/>
      <c r="C393" s="566"/>
      <c r="D393" s="566"/>
      <c r="E393" s="633"/>
      <c r="F393" s="633"/>
      <c r="G393" s="550"/>
      <c r="H393" s="566"/>
      <c r="I393" s="566"/>
      <c r="J393" s="412"/>
      <c r="K393" s="566"/>
      <c r="L393" s="413">
        <v>0</v>
      </c>
      <c r="M393" s="2"/>
    </row>
    <row r="394" spans="1:13" ht="15.75">
      <c r="A394" s="567"/>
      <c r="B394" s="633"/>
      <c r="C394" s="566"/>
      <c r="D394" s="566"/>
      <c r="E394" s="633"/>
      <c r="F394" s="633"/>
      <c r="G394" s="550"/>
      <c r="H394" s="566"/>
      <c r="I394" s="566"/>
      <c r="J394" s="412"/>
      <c r="K394" s="566"/>
      <c r="L394" s="413">
        <v>0</v>
      </c>
      <c r="M394" s="2"/>
    </row>
    <row r="395" spans="1:13" ht="15.75">
      <c r="A395" s="567"/>
      <c r="B395" s="633"/>
      <c r="C395" s="566"/>
      <c r="D395" s="566"/>
      <c r="E395" s="633"/>
      <c r="F395" s="633"/>
      <c r="G395" s="550"/>
      <c r="H395" s="566"/>
      <c r="I395" s="566"/>
      <c r="J395" s="412"/>
      <c r="K395" s="566"/>
      <c r="L395" s="413">
        <v>0</v>
      </c>
      <c r="M395" s="2"/>
    </row>
    <row r="396" spans="1:13" ht="15.75">
      <c r="A396" s="567"/>
      <c r="B396" s="633"/>
      <c r="C396" s="566"/>
      <c r="D396" s="566"/>
      <c r="E396" s="633"/>
      <c r="F396" s="633"/>
      <c r="G396" s="550"/>
      <c r="H396" s="566"/>
      <c r="I396" s="566"/>
      <c r="J396" s="412"/>
      <c r="K396" s="566"/>
      <c r="L396" s="413">
        <v>0</v>
      </c>
      <c r="M396" s="2"/>
    </row>
    <row r="397" spans="1:13" ht="15.75">
      <c r="A397" s="567"/>
      <c r="B397" s="633"/>
      <c r="C397" s="566"/>
      <c r="D397" s="566"/>
      <c r="E397" s="633"/>
      <c r="F397" s="633"/>
      <c r="G397" s="550"/>
      <c r="H397" s="566"/>
      <c r="I397" s="566"/>
      <c r="J397" s="412"/>
      <c r="K397" s="566"/>
      <c r="L397" s="413">
        <v>0</v>
      </c>
      <c r="M397" s="2"/>
    </row>
    <row r="398" spans="1:13" ht="15.75">
      <c r="A398" s="567"/>
      <c r="B398" s="633"/>
      <c r="C398" s="566"/>
      <c r="D398" s="566"/>
      <c r="E398" s="633"/>
      <c r="F398" s="633"/>
      <c r="G398" s="550"/>
      <c r="H398" s="566"/>
      <c r="I398" s="566"/>
      <c r="J398" s="412"/>
      <c r="K398" s="566"/>
      <c r="L398" s="413">
        <v>0</v>
      </c>
      <c r="M398" s="2"/>
    </row>
    <row r="399" spans="1:13" ht="15.75">
      <c r="A399" s="567"/>
      <c r="B399" s="633"/>
      <c r="C399" s="566"/>
      <c r="D399" s="566"/>
      <c r="E399" s="633"/>
      <c r="F399" s="633"/>
      <c r="G399" s="550"/>
      <c r="H399" s="566"/>
      <c r="I399" s="566"/>
      <c r="J399" s="412"/>
      <c r="K399" s="566"/>
      <c r="L399" s="413">
        <v>0</v>
      </c>
      <c r="M399" s="2"/>
    </row>
    <row r="400" spans="1:13" ht="15.75">
      <c r="A400" s="567"/>
      <c r="B400" s="633"/>
      <c r="C400" s="566"/>
      <c r="D400" s="566"/>
      <c r="E400" s="633"/>
      <c r="F400" s="633"/>
      <c r="G400" s="550"/>
      <c r="H400" s="566"/>
      <c r="I400" s="566"/>
      <c r="J400" s="412"/>
      <c r="K400" s="566"/>
      <c r="L400" s="413">
        <v>0</v>
      </c>
      <c r="M400" s="2"/>
    </row>
    <row r="401" spans="1:13" ht="15.75">
      <c r="A401" s="567"/>
      <c r="B401" s="633"/>
      <c r="C401" s="566"/>
      <c r="D401" s="566"/>
      <c r="E401" s="633"/>
      <c r="F401" s="633"/>
      <c r="G401" s="550"/>
      <c r="H401" s="566"/>
      <c r="I401" s="566"/>
      <c r="J401" s="412"/>
      <c r="K401" s="566"/>
      <c r="L401" s="413">
        <v>0</v>
      </c>
      <c r="M401" s="2"/>
    </row>
    <row r="402" spans="1:13" ht="15.75">
      <c r="A402" s="567"/>
      <c r="B402" s="633"/>
      <c r="C402" s="566"/>
      <c r="D402" s="566"/>
      <c r="E402" s="633"/>
      <c r="F402" s="633"/>
      <c r="G402" s="550"/>
      <c r="H402" s="566"/>
      <c r="I402" s="566"/>
      <c r="J402" s="412"/>
      <c r="K402" s="566"/>
      <c r="L402" s="413">
        <v>0</v>
      </c>
      <c r="M402" s="2"/>
    </row>
    <row r="403" spans="1:13" ht="15.75">
      <c r="A403" s="567"/>
      <c r="B403" s="633"/>
      <c r="C403" s="566"/>
      <c r="D403" s="566"/>
      <c r="E403" s="633"/>
      <c r="F403" s="633"/>
      <c r="G403" s="550"/>
      <c r="H403" s="566"/>
      <c r="I403" s="566"/>
      <c r="J403" s="412"/>
      <c r="K403" s="566"/>
      <c r="L403" s="413">
        <v>0</v>
      </c>
      <c r="M403" s="2"/>
    </row>
    <row r="404" spans="1:13" ht="15.75">
      <c r="A404" s="567"/>
      <c r="B404" s="633"/>
      <c r="C404" s="566"/>
      <c r="D404" s="566"/>
      <c r="E404" s="633"/>
      <c r="F404" s="633"/>
      <c r="G404" s="550"/>
      <c r="H404" s="566"/>
      <c r="I404" s="566"/>
      <c r="J404" s="412"/>
      <c r="K404" s="566"/>
      <c r="L404" s="413">
        <v>0</v>
      </c>
      <c r="M404" s="2"/>
    </row>
    <row r="405" spans="1:13" ht="15.75">
      <c r="A405" s="567"/>
      <c r="B405" s="633"/>
      <c r="C405" s="566"/>
      <c r="D405" s="566"/>
      <c r="E405" s="633"/>
      <c r="F405" s="633"/>
      <c r="G405" s="550"/>
      <c r="H405" s="566"/>
      <c r="I405" s="566"/>
      <c r="J405" s="412"/>
      <c r="K405" s="566"/>
      <c r="L405" s="413">
        <v>0</v>
      </c>
      <c r="M405" s="2"/>
    </row>
    <row r="406" spans="1:13" ht="15.75">
      <c r="A406" s="567"/>
      <c r="B406" s="633"/>
      <c r="C406" s="566"/>
      <c r="D406" s="566"/>
      <c r="E406" s="633"/>
      <c r="F406" s="633"/>
      <c r="G406" s="550"/>
      <c r="H406" s="566"/>
      <c r="I406" s="566"/>
      <c r="J406" s="412"/>
      <c r="K406" s="566"/>
      <c r="L406" s="413">
        <v>0</v>
      </c>
      <c r="M406" s="2"/>
    </row>
    <row r="407" spans="1:13" ht="15.75">
      <c r="A407" s="567"/>
      <c r="B407" s="633"/>
      <c r="C407" s="566"/>
      <c r="D407" s="566"/>
      <c r="E407" s="633"/>
      <c r="F407" s="633"/>
      <c r="G407" s="550"/>
      <c r="H407" s="566"/>
      <c r="I407" s="566"/>
      <c r="J407" s="412"/>
      <c r="K407" s="566"/>
      <c r="L407" s="413">
        <v>0</v>
      </c>
      <c r="M407" s="2"/>
    </row>
    <row r="408" spans="1:13" ht="15.75">
      <c r="A408" s="567"/>
      <c r="B408" s="633"/>
      <c r="C408" s="566"/>
      <c r="D408" s="566"/>
      <c r="E408" s="633"/>
      <c r="F408" s="633"/>
      <c r="G408" s="550"/>
      <c r="H408" s="566"/>
      <c r="I408" s="566"/>
      <c r="J408" s="412"/>
      <c r="K408" s="566"/>
      <c r="L408" s="413">
        <v>0</v>
      </c>
      <c r="M408" s="2"/>
    </row>
    <row r="409" spans="1:13" ht="15.75">
      <c r="A409" s="567"/>
      <c r="B409" s="633"/>
      <c r="C409" s="566"/>
      <c r="D409" s="566"/>
      <c r="E409" s="633"/>
      <c r="F409" s="633"/>
      <c r="G409" s="550"/>
      <c r="H409" s="566"/>
      <c r="I409" s="566"/>
      <c r="J409" s="412"/>
      <c r="K409" s="566"/>
      <c r="L409" s="413">
        <v>0</v>
      </c>
      <c r="M409" s="2"/>
    </row>
    <row r="410" spans="1:13" ht="15.75">
      <c r="A410" s="567"/>
      <c r="B410" s="633"/>
      <c r="C410" s="566"/>
      <c r="D410" s="566"/>
      <c r="E410" s="633"/>
      <c r="F410" s="633"/>
      <c r="G410" s="550"/>
      <c r="H410" s="566"/>
      <c r="I410" s="566"/>
      <c r="J410" s="412"/>
      <c r="K410" s="566"/>
      <c r="L410" s="413">
        <v>0</v>
      </c>
      <c r="M410" s="2"/>
    </row>
    <row r="411" spans="1:13" ht="15.75">
      <c r="A411" s="567"/>
      <c r="B411" s="633"/>
      <c r="C411" s="566"/>
      <c r="D411" s="566"/>
      <c r="E411" s="633"/>
      <c r="F411" s="633"/>
      <c r="G411" s="550"/>
      <c r="H411" s="566"/>
      <c r="I411" s="566"/>
      <c r="J411" s="412"/>
      <c r="K411" s="566"/>
      <c r="L411" s="413">
        <v>0</v>
      </c>
      <c r="M411" s="2"/>
    </row>
    <row r="412" spans="1:13" ht="15.75">
      <c r="A412" s="567"/>
      <c r="B412" s="633"/>
      <c r="C412" s="566"/>
      <c r="D412" s="566"/>
      <c r="E412" s="633"/>
      <c r="F412" s="633"/>
      <c r="G412" s="550"/>
      <c r="H412" s="566"/>
      <c r="I412" s="566"/>
      <c r="J412" s="412"/>
      <c r="K412" s="566"/>
      <c r="L412" s="413">
        <v>0</v>
      </c>
      <c r="M412" s="2"/>
    </row>
    <row r="413" spans="1:13" ht="15.75">
      <c r="A413" s="567"/>
      <c r="B413" s="633"/>
      <c r="C413" s="566"/>
      <c r="D413" s="566"/>
      <c r="E413" s="633"/>
      <c r="F413" s="633"/>
      <c r="G413" s="550"/>
      <c r="H413" s="566"/>
      <c r="I413" s="566"/>
      <c r="J413" s="412"/>
      <c r="K413" s="566"/>
      <c r="L413" s="413">
        <v>0</v>
      </c>
      <c r="M413" s="2"/>
    </row>
    <row r="414" spans="1:13" ht="15.75">
      <c r="A414" s="567"/>
      <c r="B414" s="633"/>
      <c r="C414" s="566"/>
      <c r="D414" s="566"/>
      <c r="E414" s="633"/>
      <c r="F414" s="633"/>
      <c r="G414" s="550"/>
      <c r="H414" s="566"/>
      <c r="I414" s="566"/>
      <c r="J414" s="412"/>
      <c r="K414" s="566"/>
      <c r="L414" s="413">
        <v>0</v>
      </c>
      <c r="M414" s="2"/>
    </row>
    <row r="415" spans="1:13" ht="15.75">
      <c r="A415" s="567"/>
      <c r="B415" s="633"/>
      <c r="C415" s="566"/>
      <c r="D415" s="566"/>
      <c r="E415" s="633"/>
      <c r="F415" s="633"/>
      <c r="G415" s="550"/>
      <c r="H415" s="566"/>
      <c r="I415" s="566"/>
      <c r="J415" s="412"/>
      <c r="K415" s="566"/>
      <c r="L415" s="413">
        <v>0</v>
      </c>
      <c r="M415" s="2"/>
    </row>
    <row r="416" spans="1:13" ht="15.75">
      <c r="A416" s="567"/>
      <c r="B416" s="633"/>
      <c r="C416" s="566"/>
      <c r="D416" s="566"/>
      <c r="E416" s="633"/>
      <c r="F416" s="633"/>
      <c r="G416" s="550"/>
      <c r="H416" s="566"/>
      <c r="I416" s="566"/>
      <c r="J416" s="412"/>
      <c r="K416" s="566"/>
      <c r="L416" s="413">
        <v>0</v>
      </c>
      <c r="M416" s="2"/>
    </row>
    <row r="417" spans="1:13" ht="15.75">
      <c r="A417" s="567"/>
      <c r="B417" s="633"/>
      <c r="C417" s="566"/>
      <c r="D417" s="566"/>
      <c r="E417" s="633"/>
      <c r="F417" s="633"/>
      <c r="G417" s="550"/>
      <c r="H417" s="566"/>
      <c r="I417" s="566"/>
      <c r="J417" s="412"/>
      <c r="K417" s="566"/>
      <c r="L417" s="413">
        <v>0</v>
      </c>
      <c r="M417" s="2"/>
    </row>
    <row r="418" spans="1:13" ht="15.75">
      <c r="A418" s="567"/>
      <c r="B418" s="633"/>
      <c r="C418" s="566"/>
      <c r="D418" s="566"/>
      <c r="E418" s="633"/>
      <c r="F418" s="633"/>
      <c r="G418" s="550"/>
      <c r="H418" s="566"/>
      <c r="I418" s="566"/>
      <c r="J418" s="412"/>
      <c r="K418" s="566"/>
      <c r="L418" s="413">
        <v>0</v>
      </c>
      <c r="M418" s="2"/>
    </row>
    <row r="419" spans="1:13" ht="15.75">
      <c r="A419" s="567"/>
      <c r="B419" s="633"/>
      <c r="C419" s="566"/>
      <c r="D419" s="566"/>
      <c r="E419" s="633"/>
      <c r="F419" s="633"/>
      <c r="G419" s="550"/>
      <c r="H419" s="566"/>
      <c r="I419" s="566"/>
      <c r="J419" s="412"/>
      <c r="K419" s="566"/>
      <c r="L419" s="413">
        <v>0</v>
      </c>
      <c r="M419" s="2"/>
    </row>
    <row r="420" spans="1:13" ht="15.75">
      <c r="A420" s="567"/>
      <c r="B420" s="633"/>
      <c r="C420" s="566"/>
      <c r="D420" s="566"/>
      <c r="E420" s="633"/>
      <c r="F420" s="633"/>
      <c r="G420" s="550"/>
      <c r="H420" s="566"/>
      <c r="I420" s="566"/>
      <c r="J420" s="412"/>
      <c r="K420" s="566"/>
      <c r="L420" s="413">
        <v>0</v>
      </c>
      <c r="M420" s="2"/>
    </row>
    <row r="421" spans="1:13" ht="15.75">
      <c r="A421" s="567"/>
      <c r="B421" s="633"/>
      <c r="C421" s="566"/>
      <c r="D421" s="566"/>
      <c r="E421" s="633"/>
      <c r="F421" s="633"/>
      <c r="G421" s="550"/>
      <c r="H421" s="566"/>
      <c r="I421" s="566"/>
      <c r="J421" s="412"/>
      <c r="K421" s="566"/>
      <c r="L421" s="413">
        <v>0</v>
      </c>
      <c r="M421" s="2"/>
    </row>
    <row r="422" spans="1:13" ht="15.75">
      <c r="A422" s="567"/>
      <c r="B422" s="633"/>
      <c r="C422" s="566"/>
      <c r="D422" s="566"/>
      <c r="E422" s="633"/>
      <c r="F422" s="633"/>
      <c r="G422" s="550"/>
      <c r="H422" s="566"/>
      <c r="I422" s="566"/>
      <c r="J422" s="412"/>
      <c r="K422" s="566"/>
      <c r="L422" s="413">
        <v>0</v>
      </c>
      <c r="M422" s="2"/>
    </row>
    <row r="423" spans="1:13" ht="15.75">
      <c r="A423" s="567"/>
      <c r="B423" s="633"/>
      <c r="C423" s="566"/>
      <c r="D423" s="566"/>
      <c r="E423" s="633"/>
      <c r="F423" s="633"/>
      <c r="G423" s="550"/>
      <c r="H423" s="566"/>
      <c r="I423" s="566"/>
      <c r="J423" s="412"/>
      <c r="K423" s="566"/>
      <c r="L423" s="413">
        <v>0</v>
      </c>
      <c r="M423" s="2"/>
    </row>
    <row r="424" spans="1:13" ht="15.75">
      <c r="A424" s="567"/>
      <c r="B424" s="633"/>
      <c r="C424" s="566"/>
      <c r="D424" s="566"/>
      <c r="E424" s="633"/>
      <c r="F424" s="633"/>
      <c r="G424" s="550"/>
      <c r="H424" s="566"/>
      <c r="I424" s="566"/>
      <c r="J424" s="412"/>
      <c r="K424" s="566"/>
      <c r="L424" s="413">
        <v>0</v>
      </c>
      <c r="M424" s="2"/>
    </row>
    <row r="425" spans="1:13" ht="15.75">
      <c r="A425" s="567"/>
      <c r="B425" s="633"/>
      <c r="C425" s="566"/>
      <c r="D425" s="566"/>
      <c r="E425" s="633"/>
      <c r="F425" s="633"/>
      <c r="G425" s="550"/>
      <c r="H425" s="566"/>
      <c r="I425" s="566"/>
      <c r="J425" s="412"/>
      <c r="K425" s="566"/>
      <c r="L425" s="413">
        <v>0</v>
      </c>
      <c r="M425" s="2"/>
    </row>
    <row r="426" spans="1:13" ht="15.75">
      <c r="A426" s="567"/>
      <c r="B426" s="633"/>
      <c r="C426" s="566"/>
      <c r="D426" s="566"/>
      <c r="E426" s="633"/>
      <c r="F426" s="633"/>
      <c r="G426" s="550"/>
      <c r="H426" s="566"/>
      <c r="I426" s="566"/>
      <c r="J426" s="412"/>
      <c r="K426" s="566"/>
      <c r="L426" s="413">
        <v>0</v>
      </c>
      <c r="M426" s="2"/>
    </row>
    <row r="427" spans="1:13" ht="15.75">
      <c r="A427" s="567"/>
      <c r="B427" s="633"/>
      <c r="C427" s="566"/>
      <c r="D427" s="566"/>
      <c r="E427" s="633"/>
      <c r="F427" s="633"/>
      <c r="G427" s="550"/>
      <c r="H427" s="566"/>
      <c r="I427" s="566"/>
      <c r="J427" s="412"/>
      <c r="K427" s="566"/>
      <c r="L427" s="413">
        <v>0</v>
      </c>
      <c r="M427" s="2"/>
    </row>
    <row r="428" spans="1:13" ht="15.75">
      <c r="A428" s="567"/>
      <c r="B428" s="633"/>
      <c r="C428" s="566"/>
      <c r="D428" s="566"/>
      <c r="E428" s="633"/>
      <c r="F428" s="633"/>
      <c r="G428" s="550"/>
      <c r="H428" s="566"/>
      <c r="I428" s="566"/>
      <c r="J428" s="412"/>
      <c r="K428" s="566"/>
      <c r="L428" s="413">
        <v>0</v>
      </c>
      <c r="M428" s="2"/>
    </row>
    <row r="429" spans="1:13" ht="15.75">
      <c r="A429" s="567"/>
      <c r="B429" s="633"/>
      <c r="C429" s="566"/>
      <c r="D429" s="566"/>
      <c r="E429" s="633"/>
      <c r="F429" s="633"/>
      <c r="G429" s="550"/>
      <c r="H429" s="566"/>
      <c r="I429" s="566"/>
      <c r="J429" s="412"/>
      <c r="K429" s="566"/>
      <c r="L429" s="413">
        <v>0</v>
      </c>
      <c r="M429" s="2"/>
    </row>
    <row r="430" spans="1:13" ht="15.75">
      <c r="A430" s="567"/>
      <c r="B430" s="633"/>
      <c r="C430" s="566"/>
      <c r="D430" s="566"/>
      <c r="E430" s="633"/>
      <c r="F430" s="633"/>
      <c r="G430" s="550"/>
      <c r="H430" s="566"/>
      <c r="I430" s="566"/>
      <c r="J430" s="412"/>
      <c r="K430" s="566"/>
      <c r="L430" s="413">
        <v>0</v>
      </c>
      <c r="M430" s="2"/>
    </row>
    <row r="431" spans="1:13" ht="15.75">
      <c r="A431" s="567"/>
      <c r="B431" s="633"/>
      <c r="C431" s="566"/>
      <c r="D431" s="566"/>
      <c r="E431" s="633"/>
      <c r="F431" s="633"/>
      <c r="G431" s="550"/>
      <c r="H431" s="566"/>
      <c r="I431" s="566"/>
      <c r="J431" s="412"/>
      <c r="K431" s="566"/>
      <c r="L431" s="413">
        <v>0</v>
      </c>
      <c r="M431" s="2"/>
    </row>
    <row r="432" spans="1:13" ht="15.75">
      <c r="A432" s="567"/>
      <c r="B432" s="633"/>
      <c r="C432" s="566"/>
      <c r="D432" s="566"/>
      <c r="E432" s="633"/>
      <c r="F432" s="633"/>
      <c r="G432" s="550"/>
      <c r="H432" s="566"/>
      <c r="I432" s="566"/>
      <c r="J432" s="412"/>
      <c r="K432" s="566"/>
      <c r="L432" s="413">
        <v>0</v>
      </c>
      <c r="M432" s="2"/>
    </row>
    <row r="433" spans="1:13" ht="15.75">
      <c r="A433" s="567"/>
      <c r="B433" s="633"/>
      <c r="C433" s="566"/>
      <c r="D433" s="566"/>
      <c r="E433" s="633"/>
      <c r="F433" s="633"/>
      <c r="G433" s="550"/>
      <c r="H433" s="566"/>
      <c r="I433" s="566"/>
      <c r="J433" s="412"/>
      <c r="K433" s="566"/>
      <c r="L433" s="413">
        <v>0</v>
      </c>
      <c r="M433" s="2"/>
    </row>
    <row r="434" spans="1:13" ht="15.75">
      <c r="A434" s="567"/>
      <c r="B434" s="633"/>
      <c r="C434" s="566"/>
      <c r="D434" s="566"/>
      <c r="E434" s="633"/>
      <c r="F434" s="633"/>
      <c r="G434" s="550"/>
      <c r="H434" s="566"/>
      <c r="I434" s="566"/>
      <c r="J434" s="412"/>
      <c r="K434" s="566"/>
      <c r="L434" s="413">
        <v>0</v>
      </c>
      <c r="M434" s="2"/>
    </row>
    <row r="435" spans="1:13" ht="15.75">
      <c r="A435" s="567"/>
      <c r="B435" s="633"/>
      <c r="C435" s="566"/>
      <c r="D435" s="566"/>
      <c r="E435" s="633"/>
      <c r="F435" s="633"/>
      <c r="G435" s="550"/>
      <c r="H435" s="566"/>
      <c r="I435" s="566"/>
      <c r="J435" s="412"/>
      <c r="K435" s="566"/>
      <c r="L435" s="413">
        <v>0</v>
      </c>
      <c r="M435" s="2"/>
    </row>
    <row r="436" spans="1:13" ht="15.75">
      <c r="A436" s="567"/>
      <c r="B436" s="633"/>
      <c r="C436" s="566"/>
      <c r="D436" s="566"/>
      <c r="E436" s="633"/>
      <c r="F436" s="633"/>
      <c r="G436" s="550"/>
      <c r="H436" s="566"/>
      <c r="I436" s="566"/>
      <c r="J436" s="412"/>
      <c r="K436" s="566"/>
      <c r="L436" s="413">
        <v>0</v>
      </c>
      <c r="M436" s="2"/>
    </row>
    <row r="437" spans="1:13" ht="15.75">
      <c r="A437" s="567"/>
      <c r="B437" s="633"/>
      <c r="C437" s="566"/>
      <c r="D437" s="566"/>
      <c r="E437" s="633"/>
      <c r="F437" s="633"/>
      <c r="G437" s="550"/>
      <c r="H437" s="566"/>
      <c r="I437" s="566"/>
      <c r="J437" s="412"/>
      <c r="K437" s="566"/>
      <c r="L437" s="413">
        <v>0</v>
      </c>
      <c r="M437" s="2"/>
    </row>
    <row r="438" spans="1:13" ht="15.75">
      <c r="A438" s="567"/>
      <c r="B438" s="633"/>
      <c r="C438" s="566"/>
      <c r="D438" s="566"/>
      <c r="E438" s="633"/>
      <c r="F438" s="633"/>
      <c r="G438" s="550"/>
      <c r="H438" s="566"/>
      <c r="I438" s="566"/>
      <c r="J438" s="412"/>
      <c r="K438" s="566"/>
      <c r="L438" s="413">
        <v>0</v>
      </c>
      <c r="M438" s="2"/>
    </row>
    <row r="439" spans="1:13" ht="15.75">
      <c r="A439" s="567"/>
      <c r="B439" s="633"/>
      <c r="C439" s="566"/>
      <c r="D439" s="566"/>
      <c r="E439" s="633"/>
      <c r="F439" s="633"/>
      <c r="G439" s="550"/>
      <c r="H439" s="566"/>
      <c r="I439" s="566"/>
      <c r="J439" s="412"/>
      <c r="K439" s="566"/>
      <c r="L439" s="413">
        <v>0</v>
      </c>
      <c r="M439" s="2"/>
    </row>
    <row r="440" spans="1:13" ht="15.75">
      <c r="A440" s="567"/>
      <c r="B440" s="633"/>
      <c r="C440" s="566"/>
      <c r="D440" s="566"/>
      <c r="E440" s="633"/>
      <c r="F440" s="633"/>
      <c r="G440" s="550"/>
      <c r="H440" s="566"/>
      <c r="I440" s="566"/>
      <c r="J440" s="412"/>
      <c r="K440" s="566"/>
      <c r="L440" s="413">
        <v>0</v>
      </c>
      <c r="M440" s="2"/>
    </row>
    <row r="441" spans="1:13" ht="15.75">
      <c r="A441" s="567"/>
      <c r="B441" s="633"/>
      <c r="C441" s="566"/>
      <c r="D441" s="566"/>
      <c r="E441" s="633"/>
      <c r="F441" s="633"/>
      <c r="G441" s="550"/>
      <c r="H441" s="566"/>
      <c r="I441" s="566"/>
      <c r="J441" s="412"/>
      <c r="K441" s="566"/>
      <c r="L441" s="413">
        <v>0</v>
      </c>
      <c r="M441" s="2"/>
    </row>
    <row r="442" spans="1:13" ht="15.75">
      <c r="A442" s="567"/>
      <c r="B442" s="633"/>
      <c r="C442" s="566"/>
      <c r="D442" s="566"/>
      <c r="E442" s="633"/>
      <c r="F442" s="633"/>
      <c r="G442" s="550"/>
      <c r="H442" s="566"/>
      <c r="I442" s="566"/>
      <c r="J442" s="412"/>
      <c r="K442" s="566"/>
      <c r="L442" s="413">
        <v>0</v>
      </c>
      <c r="M442" s="2"/>
    </row>
    <row r="443" spans="1:13" ht="15.75">
      <c r="A443" s="567"/>
      <c r="B443" s="633"/>
      <c r="C443" s="566"/>
      <c r="D443" s="566"/>
      <c r="E443" s="633"/>
      <c r="F443" s="633"/>
      <c r="G443" s="550"/>
      <c r="H443" s="566"/>
      <c r="I443" s="566"/>
      <c r="J443" s="412"/>
      <c r="K443" s="566"/>
      <c r="L443" s="413">
        <v>0</v>
      </c>
      <c r="M443" s="2"/>
    </row>
    <row r="444" spans="1:13" ht="15.75">
      <c r="A444" s="567"/>
      <c r="B444" s="633"/>
      <c r="C444" s="566"/>
      <c r="D444" s="566"/>
      <c r="E444" s="633"/>
      <c r="F444" s="633"/>
      <c r="G444" s="550"/>
      <c r="H444" s="566"/>
      <c r="I444" s="566"/>
      <c r="J444" s="412"/>
      <c r="K444" s="566"/>
      <c r="L444" s="413">
        <v>0</v>
      </c>
      <c r="M444" s="2"/>
    </row>
    <row r="445" spans="1:13" ht="15.75">
      <c r="A445" s="567"/>
      <c r="B445" s="633"/>
      <c r="C445" s="566"/>
      <c r="D445" s="566"/>
      <c r="E445" s="633"/>
      <c r="F445" s="633"/>
      <c r="G445" s="550"/>
      <c r="H445" s="566"/>
      <c r="I445" s="566"/>
      <c r="J445" s="412"/>
      <c r="K445" s="566"/>
      <c r="L445" s="413">
        <v>0</v>
      </c>
      <c r="M445" s="2"/>
    </row>
    <row r="446" spans="1:13" ht="15.75">
      <c r="A446" s="567"/>
      <c r="B446" s="633"/>
      <c r="C446" s="566"/>
      <c r="D446" s="566"/>
      <c r="E446" s="633"/>
      <c r="F446" s="633"/>
      <c r="G446" s="550"/>
      <c r="H446" s="566"/>
      <c r="I446" s="566"/>
      <c r="J446" s="412"/>
      <c r="K446" s="566"/>
      <c r="L446" s="413">
        <v>0</v>
      </c>
      <c r="M446" s="2"/>
    </row>
    <row r="447" spans="1:13" ht="15.75">
      <c r="A447" s="567"/>
      <c r="B447" s="633"/>
      <c r="C447" s="566"/>
      <c r="D447" s="566"/>
      <c r="E447" s="633"/>
      <c r="F447" s="633"/>
      <c r="G447" s="550"/>
      <c r="H447" s="566"/>
      <c r="I447" s="566"/>
      <c r="J447" s="412"/>
      <c r="K447" s="566"/>
      <c r="L447" s="413">
        <v>0</v>
      </c>
      <c r="M447" s="2"/>
    </row>
    <row r="448" spans="1:13" ht="15.75">
      <c r="A448" s="567"/>
      <c r="B448" s="633"/>
      <c r="C448" s="566"/>
      <c r="D448" s="566"/>
      <c r="E448" s="633"/>
      <c r="F448" s="633"/>
      <c r="G448" s="550"/>
      <c r="H448" s="566"/>
      <c r="I448" s="566"/>
      <c r="J448" s="412"/>
      <c r="K448" s="566"/>
      <c r="L448" s="413">
        <v>0</v>
      </c>
      <c r="M448" s="2"/>
    </row>
    <row r="449" spans="1:13" ht="15.75">
      <c r="A449" s="567"/>
      <c r="B449" s="633"/>
      <c r="C449" s="566"/>
      <c r="D449" s="566"/>
      <c r="E449" s="633"/>
      <c r="F449" s="633"/>
      <c r="G449" s="550"/>
      <c r="H449" s="566"/>
      <c r="I449" s="566"/>
      <c r="J449" s="412"/>
      <c r="K449" s="566"/>
      <c r="L449" s="413">
        <v>0</v>
      </c>
      <c r="M449" s="2"/>
    </row>
    <row r="450" spans="1:13" ht="15.75">
      <c r="A450" s="567"/>
      <c r="B450" s="633"/>
      <c r="C450" s="566"/>
      <c r="D450" s="566"/>
      <c r="E450" s="633"/>
      <c r="F450" s="633"/>
      <c r="G450" s="550"/>
      <c r="H450" s="566"/>
      <c r="I450" s="566"/>
      <c r="J450" s="412"/>
      <c r="K450" s="566"/>
      <c r="L450" s="413">
        <v>0</v>
      </c>
      <c r="M450" s="2"/>
    </row>
    <row r="451" spans="1:13" ht="15.75">
      <c r="A451" s="567"/>
      <c r="B451" s="633"/>
      <c r="C451" s="566"/>
      <c r="D451" s="566"/>
      <c r="E451" s="633"/>
      <c r="F451" s="633"/>
      <c r="G451" s="550"/>
      <c r="H451" s="566"/>
      <c r="I451" s="566"/>
      <c r="J451" s="412"/>
      <c r="K451" s="566"/>
      <c r="L451" s="413">
        <v>0</v>
      </c>
      <c r="M451" s="2"/>
    </row>
    <row r="452" spans="1:13" ht="15.75">
      <c r="A452" s="567"/>
      <c r="B452" s="633"/>
      <c r="C452" s="566"/>
      <c r="D452" s="566"/>
      <c r="E452" s="633"/>
      <c r="F452" s="633"/>
      <c r="G452" s="550"/>
      <c r="H452" s="566"/>
      <c r="I452" s="566"/>
      <c r="J452" s="412"/>
      <c r="K452" s="566"/>
      <c r="L452" s="413">
        <v>0</v>
      </c>
      <c r="M452" s="2"/>
    </row>
    <row r="453" spans="1:13" ht="15.75">
      <c r="A453" s="567"/>
      <c r="B453" s="633"/>
      <c r="C453" s="566"/>
      <c r="D453" s="566"/>
      <c r="E453" s="633"/>
      <c r="F453" s="633"/>
      <c r="G453" s="550"/>
      <c r="H453" s="566"/>
      <c r="I453" s="566"/>
      <c r="J453" s="412"/>
      <c r="K453" s="566"/>
      <c r="L453" s="413">
        <v>0</v>
      </c>
      <c r="M453" s="2"/>
    </row>
    <row r="454" spans="1:13" ht="15.75">
      <c r="A454" s="567"/>
      <c r="B454" s="633"/>
      <c r="C454" s="566"/>
      <c r="D454" s="566"/>
      <c r="E454" s="633"/>
      <c r="F454" s="633"/>
      <c r="G454" s="550"/>
      <c r="H454" s="566"/>
      <c r="I454" s="566"/>
      <c r="J454" s="412"/>
      <c r="K454" s="566"/>
      <c r="L454" s="413">
        <v>0</v>
      </c>
      <c r="M454" s="2"/>
    </row>
    <row r="455" spans="1:13" ht="15.75">
      <c r="A455" s="567"/>
      <c r="B455" s="633"/>
      <c r="C455" s="566"/>
      <c r="D455" s="566"/>
      <c r="E455" s="633"/>
      <c r="F455" s="633"/>
      <c r="G455" s="550"/>
      <c r="H455" s="566"/>
      <c r="I455" s="566"/>
      <c r="J455" s="412"/>
      <c r="K455" s="566"/>
      <c r="L455" s="413">
        <v>0</v>
      </c>
      <c r="M455" s="2"/>
    </row>
    <row r="456" spans="1:13" ht="15.75">
      <c r="A456" s="567"/>
      <c r="B456" s="633"/>
      <c r="C456" s="566"/>
      <c r="D456" s="566"/>
      <c r="E456" s="633"/>
      <c r="F456" s="633"/>
      <c r="G456" s="550"/>
      <c r="H456" s="566"/>
      <c r="I456" s="566"/>
      <c r="J456" s="412"/>
      <c r="K456" s="566"/>
      <c r="L456" s="413">
        <v>0</v>
      </c>
      <c r="M456" s="2"/>
    </row>
    <row r="457" spans="1:13" ht="15.75">
      <c r="A457" s="567"/>
      <c r="B457" s="633"/>
      <c r="C457" s="566"/>
      <c r="D457" s="566"/>
      <c r="E457" s="633"/>
      <c r="F457" s="633"/>
      <c r="G457" s="550"/>
      <c r="H457" s="566"/>
      <c r="I457" s="566"/>
      <c r="J457" s="412"/>
      <c r="K457" s="566"/>
      <c r="L457" s="413">
        <v>0</v>
      </c>
      <c r="M457" s="2"/>
    </row>
    <row r="458" spans="1:13" ht="15.75">
      <c r="A458" s="567"/>
      <c r="B458" s="633"/>
      <c r="C458" s="566"/>
      <c r="D458" s="566"/>
      <c r="E458" s="633"/>
      <c r="F458" s="633"/>
      <c r="G458" s="550"/>
      <c r="H458" s="566"/>
      <c r="I458" s="566"/>
      <c r="J458" s="412"/>
      <c r="K458" s="566"/>
      <c r="L458" s="413">
        <v>0</v>
      </c>
      <c r="M458" s="2"/>
    </row>
    <row r="459" spans="1:13" ht="15.75">
      <c r="A459" s="567"/>
      <c r="B459" s="633"/>
      <c r="C459" s="566"/>
      <c r="D459" s="566"/>
      <c r="E459" s="633"/>
      <c r="F459" s="633"/>
      <c r="G459" s="550"/>
      <c r="H459" s="566"/>
      <c r="I459" s="566"/>
      <c r="J459" s="412"/>
      <c r="K459" s="566"/>
      <c r="L459" s="413">
        <v>0</v>
      </c>
      <c r="M459" s="2"/>
    </row>
    <row r="460" spans="1:13" ht="15.75">
      <c r="A460" s="567"/>
      <c r="B460" s="633"/>
      <c r="C460" s="566"/>
      <c r="D460" s="566"/>
      <c r="E460" s="633"/>
      <c r="F460" s="633"/>
      <c r="G460" s="550"/>
      <c r="H460" s="566"/>
      <c r="I460" s="566"/>
      <c r="J460" s="412"/>
      <c r="K460" s="566"/>
      <c r="L460" s="413">
        <v>0</v>
      </c>
      <c r="M460" s="2"/>
    </row>
    <row r="461" spans="1:13" ht="15.75">
      <c r="A461" s="567"/>
      <c r="B461" s="633"/>
      <c r="C461" s="566"/>
      <c r="D461" s="566"/>
      <c r="E461" s="633"/>
      <c r="F461" s="633"/>
      <c r="G461" s="550"/>
      <c r="H461" s="566"/>
      <c r="I461" s="566"/>
      <c r="J461" s="412"/>
      <c r="K461" s="566"/>
      <c r="L461" s="413">
        <v>0</v>
      </c>
      <c r="M461" s="2"/>
    </row>
    <row r="462" spans="1:13" ht="15.75">
      <c r="A462" s="567"/>
      <c r="B462" s="633"/>
      <c r="C462" s="566"/>
      <c r="D462" s="566"/>
      <c r="E462" s="633"/>
      <c r="F462" s="633"/>
      <c r="G462" s="550"/>
      <c r="H462" s="566"/>
      <c r="I462" s="566"/>
      <c r="J462" s="412"/>
      <c r="K462" s="566"/>
      <c r="L462" s="413">
        <v>0</v>
      </c>
      <c r="M462" s="2"/>
    </row>
    <row r="463" spans="1:13" ht="15.75">
      <c r="A463" s="567"/>
      <c r="B463" s="633"/>
      <c r="C463" s="566"/>
      <c r="D463" s="566"/>
      <c r="E463" s="633"/>
      <c r="F463" s="633"/>
      <c r="G463" s="550"/>
      <c r="H463" s="566"/>
      <c r="I463" s="566"/>
      <c r="J463" s="412"/>
      <c r="K463" s="566"/>
      <c r="L463" s="413">
        <v>0</v>
      </c>
      <c r="M463" s="2"/>
    </row>
    <row r="464" spans="1:13" ht="15.75">
      <c r="A464" s="567"/>
      <c r="B464" s="633"/>
      <c r="C464" s="566"/>
      <c r="D464" s="566"/>
      <c r="E464" s="633"/>
      <c r="F464" s="633"/>
      <c r="G464" s="550"/>
      <c r="H464" s="566"/>
      <c r="I464" s="566"/>
      <c r="J464" s="412"/>
      <c r="K464" s="566"/>
      <c r="L464" s="413">
        <v>0</v>
      </c>
      <c r="M464" s="2"/>
    </row>
    <row r="465" spans="1:13" ht="15.75">
      <c r="A465" s="567"/>
      <c r="B465" s="633"/>
      <c r="C465" s="566"/>
      <c r="D465" s="566"/>
      <c r="E465" s="633"/>
      <c r="F465" s="633"/>
      <c r="G465" s="550"/>
      <c r="H465" s="566"/>
      <c r="I465" s="566"/>
      <c r="J465" s="412"/>
      <c r="K465" s="566"/>
      <c r="L465" s="413">
        <v>0</v>
      </c>
      <c r="M465" s="2"/>
    </row>
    <row r="466" spans="1:13" ht="15.75">
      <c r="A466" s="567"/>
      <c r="B466" s="633"/>
      <c r="C466" s="566"/>
      <c r="D466" s="566"/>
      <c r="E466" s="633"/>
      <c r="F466" s="633"/>
      <c r="G466" s="550"/>
      <c r="H466" s="566"/>
      <c r="I466" s="566"/>
      <c r="J466" s="412"/>
      <c r="K466" s="566"/>
      <c r="L466" s="413">
        <v>0</v>
      </c>
      <c r="M466" s="2"/>
    </row>
    <row r="467" spans="1:13" ht="15.75">
      <c r="A467" s="567"/>
      <c r="B467" s="633"/>
      <c r="C467" s="566"/>
      <c r="D467" s="566"/>
      <c r="E467" s="633"/>
      <c r="F467" s="633"/>
      <c r="G467" s="550"/>
      <c r="H467" s="566"/>
      <c r="I467" s="566"/>
      <c r="J467" s="412"/>
      <c r="K467" s="566"/>
      <c r="L467" s="413">
        <v>0</v>
      </c>
      <c r="M467" s="2"/>
    </row>
    <row r="468" spans="1:13" ht="15.75">
      <c r="A468" s="567"/>
      <c r="B468" s="633"/>
      <c r="C468" s="566"/>
      <c r="D468" s="566"/>
      <c r="E468" s="633"/>
      <c r="F468" s="633"/>
      <c r="G468" s="550"/>
      <c r="H468" s="566"/>
      <c r="I468" s="566"/>
      <c r="J468" s="412"/>
      <c r="K468" s="566"/>
      <c r="L468" s="413">
        <v>0</v>
      </c>
      <c r="M468" s="2"/>
    </row>
    <row r="469" spans="1:13" ht="15.75">
      <c r="A469" s="567"/>
      <c r="B469" s="633"/>
      <c r="C469" s="566"/>
      <c r="D469" s="566"/>
      <c r="E469" s="633"/>
      <c r="F469" s="633"/>
      <c r="G469" s="550"/>
      <c r="H469" s="566"/>
      <c r="I469" s="566"/>
      <c r="J469" s="412"/>
      <c r="K469" s="566"/>
      <c r="L469" s="413">
        <v>0</v>
      </c>
      <c r="M469" s="2"/>
    </row>
    <row r="470" spans="1:13" ht="15.75">
      <c r="A470" s="567"/>
      <c r="B470" s="633"/>
      <c r="C470" s="566"/>
      <c r="D470" s="566"/>
      <c r="E470" s="633"/>
      <c r="F470" s="633"/>
      <c r="G470" s="550"/>
      <c r="H470" s="566"/>
      <c r="I470" s="566"/>
      <c r="J470" s="412"/>
      <c r="K470" s="566"/>
      <c r="L470" s="413">
        <v>0</v>
      </c>
      <c r="M470" s="2"/>
    </row>
    <row r="471" spans="1:13" ht="15.75">
      <c r="A471" s="567"/>
      <c r="B471" s="633"/>
      <c r="C471" s="566"/>
      <c r="D471" s="566"/>
      <c r="E471" s="633"/>
      <c r="F471" s="633"/>
      <c r="G471" s="550"/>
      <c r="H471" s="566"/>
      <c r="I471" s="566"/>
      <c r="J471" s="412"/>
      <c r="K471" s="566"/>
      <c r="L471" s="413">
        <v>0</v>
      </c>
      <c r="M471" s="2"/>
    </row>
    <row r="472" spans="1:13" ht="15.75">
      <c r="A472" s="567"/>
      <c r="B472" s="633"/>
      <c r="C472" s="566"/>
      <c r="D472" s="566"/>
      <c r="E472" s="633"/>
      <c r="F472" s="633"/>
      <c r="G472" s="550"/>
      <c r="H472" s="566"/>
      <c r="I472" s="566"/>
      <c r="J472" s="412"/>
      <c r="K472" s="566"/>
      <c r="L472" s="413">
        <v>0</v>
      </c>
      <c r="M472" s="2"/>
    </row>
    <row r="473" spans="1:13" ht="15.75">
      <c r="A473" s="567"/>
      <c r="B473" s="633"/>
      <c r="C473" s="566"/>
      <c r="D473" s="566"/>
      <c r="E473" s="633"/>
      <c r="F473" s="633"/>
      <c r="G473" s="550"/>
      <c r="H473" s="566"/>
      <c r="I473" s="566"/>
      <c r="J473" s="412"/>
      <c r="K473" s="566"/>
      <c r="L473" s="413">
        <v>0</v>
      </c>
      <c r="M473" s="2"/>
    </row>
    <row r="474" spans="1:13" ht="15.75">
      <c r="A474" s="567"/>
      <c r="B474" s="633"/>
      <c r="C474" s="566"/>
      <c r="D474" s="566"/>
      <c r="E474" s="633"/>
      <c r="F474" s="633"/>
      <c r="G474" s="550"/>
      <c r="H474" s="566"/>
      <c r="I474" s="566"/>
      <c r="J474" s="412"/>
      <c r="K474" s="566"/>
      <c r="L474" s="413">
        <v>0</v>
      </c>
      <c r="M474" s="2"/>
    </row>
    <row r="475" spans="1:13" ht="15.75">
      <c r="A475" s="567"/>
      <c r="B475" s="633"/>
      <c r="C475" s="566"/>
      <c r="D475" s="566"/>
      <c r="E475" s="633"/>
      <c r="F475" s="633"/>
      <c r="G475" s="550"/>
      <c r="H475" s="566"/>
      <c r="I475" s="566"/>
      <c r="J475" s="412"/>
      <c r="K475" s="566"/>
      <c r="L475" s="413">
        <v>0</v>
      </c>
      <c r="M475" s="2"/>
    </row>
    <row r="476" spans="1:13" ht="15.75">
      <c r="A476" s="567"/>
      <c r="B476" s="633"/>
      <c r="C476" s="566"/>
      <c r="D476" s="566"/>
      <c r="E476" s="633"/>
      <c r="F476" s="633"/>
      <c r="G476" s="550"/>
      <c r="H476" s="566"/>
      <c r="I476" s="566"/>
      <c r="J476" s="412"/>
      <c r="K476" s="566"/>
      <c r="L476" s="413">
        <v>0</v>
      </c>
      <c r="M476" s="2"/>
    </row>
    <row r="477" spans="1:13" ht="15.75">
      <c r="A477" s="567"/>
      <c r="B477" s="633"/>
      <c r="C477" s="566"/>
      <c r="D477" s="566"/>
      <c r="E477" s="633"/>
      <c r="F477" s="633"/>
      <c r="G477" s="550"/>
      <c r="H477" s="566"/>
      <c r="I477" s="566"/>
      <c r="J477" s="412"/>
      <c r="K477" s="566"/>
      <c r="L477" s="413">
        <v>0</v>
      </c>
      <c r="M477" s="2"/>
    </row>
    <row r="478" spans="1:13" ht="15.75">
      <c r="A478" s="567"/>
      <c r="B478" s="633"/>
      <c r="C478" s="566"/>
      <c r="D478" s="566"/>
      <c r="E478" s="633"/>
      <c r="F478" s="633"/>
      <c r="G478" s="550"/>
      <c r="H478" s="566"/>
      <c r="I478" s="566"/>
      <c r="J478" s="412"/>
      <c r="K478" s="566"/>
      <c r="L478" s="413">
        <v>0</v>
      </c>
      <c r="M478" s="2"/>
    </row>
    <row r="479" spans="1:13" ht="15.75">
      <c r="A479" s="567"/>
      <c r="B479" s="633"/>
      <c r="C479" s="566"/>
      <c r="D479" s="566"/>
      <c r="E479" s="633"/>
      <c r="F479" s="633"/>
      <c r="G479" s="550"/>
      <c r="H479" s="566"/>
      <c r="I479" s="566"/>
      <c r="J479" s="412"/>
      <c r="K479" s="566"/>
      <c r="L479" s="413">
        <v>0</v>
      </c>
      <c r="M479" s="2"/>
    </row>
    <row r="480" spans="1:13" ht="15.75">
      <c r="A480" s="567"/>
      <c r="B480" s="633"/>
      <c r="C480" s="566"/>
      <c r="D480" s="566"/>
      <c r="E480" s="633"/>
      <c r="F480" s="633"/>
      <c r="G480" s="550"/>
      <c r="H480" s="566"/>
      <c r="I480" s="566"/>
      <c r="J480" s="412"/>
      <c r="K480" s="566"/>
      <c r="L480" s="413">
        <v>0</v>
      </c>
      <c r="M480" s="2"/>
    </row>
    <row r="481" spans="1:13" ht="15.75">
      <c r="A481" s="567"/>
      <c r="B481" s="633"/>
      <c r="C481" s="566"/>
      <c r="D481" s="566"/>
      <c r="E481" s="633"/>
      <c r="F481" s="633"/>
      <c r="G481" s="550"/>
      <c r="H481" s="566"/>
      <c r="I481" s="566"/>
      <c r="J481" s="412"/>
      <c r="K481" s="566"/>
      <c r="L481" s="413">
        <v>0</v>
      </c>
      <c r="M481" s="2"/>
    </row>
    <row r="482" spans="1:13" ht="15.75">
      <c r="A482" s="567"/>
      <c r="B482" s="633"/>
      <c r="C482" s="566"/>
      <c r="D482" s="566"/>
      <c r="E482" s="633"/>
      <c r="F482" s="633"/>
      <c r="G482" s="550"/>
      <c r="H482" s="566"/>
      <c r="I482" s="566"/>
      <c r="J482" s="412"/>
      <c r="K482" s="566"/>
      <c r="L482" s="413">
        <v>0</v>
      </c>
      <c r="M482" s="2"/>
    </row>
    <row r="483" spans="1:13" ht="15.75">
      <c r="A483" s="567"/>
      <c r="B483" s="633"/>
      <c r="C483" s="566"/>
      <c r="D483" s="566"/>
      <c r="E483" s="633"/>
      <c r="F483" s="633"/>
      <c r="G483" s="550"/>
      <c r="H483" s="566"/>
      <c r="I483" s="566"/>
      <c r="J483" s="412"/>
      <c r="K483" s="566"/>
      <c r="L483" s="413">
        <v>0</v>
      </c>
      <c r="M483" s="2"/>
    </row>
    <row r="484" spans="1:13" ht="15.75">
      <c r="A484" s="567"/>
      <c r="B484" s="633"/>
      <c r="C484" s="566"/>
      <c r="D484" s="566"/>
      <c r="E484" s="633"/>
      <c r="F484" s="633"/>
      <c r="G484" s="550"/>
      <c r="H484" s="566"/>
      <c r="I484" s="566"/>
      <c r="J484" s="412"/>
      <c r="K484" s="566"/>
      <c r="L484" s="413">
        <v>0</v>
      </c>
      <c r="M484" s="2"/>
    </row>
    <row r="485" spans="1:13" ht="15.75">
      <c r="A485" s="567"/>
      <c r="B485" s="633"/>
      <c r="C485" s="566"/>
      <c r="D485" s="566"/>
      <c r="E485" s="633"/>
      <c r="F485" s="633"/>
      <c r="G485" s="550"/>
      <c r="H485" s="566"/>
      <c r="I485" s="566"/>
      <c r="J485" s="412"/>
      <c r="K485" s="566"/>
      <c r="L485" s="413">
        <v>0</v>
      </c>
      <c r="M485" s="2"/>
    </row>
    <row r="486" spans="1:13" ht="15.75">
      <c r="A486" s="567"/>
      <c r="B486" s="633"/>
      <c r="C486" s="566"/>
      <c r="D486" s="566"/>
      <c r="E486" s="633"/>
      <c r="F486" s="633"/>
      <c r="G486" s="550"/>
      <c r="H486" s="566"/>
      <c r="I486" s="566"/>
      <c r="J486" s="412"/>
      <c r="K486" s="566"/>
      <c r="L486" s="413">
        <v>0</v>
      </c>
      <c r="M486" s="2"/>
    </row>
    <row r="487" spans="1:13" ht="15.75">
      <c r="A487" s="567"/>
      <c r="B487" s="633"/>
      <c r="C487" s="566"/>
      <c r="D487" s="566"/>
      <c r="E487" s="633"/>
      <c r="F487" s="633"/>
      <c r="G487" s="550"/>
      <c r="H487" s="566"/>
      <c r="I487" s="566"/>
      <c r="J487" s="412"/>
      <c r="K487" s="566"/>
      <c r="L487" s="413">
        <v>0</v>
      </c>
      <c r="M487" s="2"/>
    </row>
    <row r="488" spans="1:13" ht="15.75">
      <c r="A488" s="567"/>
      <c r="B488" s="633"/>
      <c r="C488" s="566"/>
      <c r="D488" s="566"/>
      <c r="E488" s="633"/>
      <c r="F488" s="633"/>
      <c r="G488" s="550"/>
      <c r="H488" s="566"/>
      <c r="I488" s="566"/>
      <c r="J488" s="412"/>
      <c r="K488" s="566"/>
      <c r="L488" s="413">
        <v>0</v>
      </c>
      <c r="M488" s="2"/>
    </row>
    <row r="489" spans="1:13" ht="15.75">
      <c r="A489" s="567"/>
      <c r="B489" s="633"/>
      <c r="C489" s="566"/>
      <c r="D489" s="566"/>
      <c r="E489" s="633"/>
      <c r="F489" s="633"/>
      <c r="G489" s="550"/>
      <c r="H489" s="566"/>
      <c r="I489" s="566"/>
      <c r="J489" s="412"/>
      <c r="K489" s="566"/>
      <c r="L489" s="413">
        <v>0</v>
      </c>
      <c r="M489" s="2"/>
    </row>
    <row r="490" spans="1:13" ht="15.75">
      <c r="A490" s="567"/>
      <c r="B490" s="633"/>
      <c r="C490" s="566"/>
      <c r="D490" s="566"/>
      <c r="E490" s="633"/>
      <c r="F490" s="633"/>
      <c r="G490" s="550"/>
      <c r="H490" s="566"/>
      <c r="I490" s="566"/>
      <c r="J490" s="412"/>
      <c r="K490" s="566"/>
      <c r="L490" s="413">
        <v>0</v>
      </c>
      <c r="M490" s="2"/>
    </row>
    <row r="491" spans="1:13" ht="15.75">
      <c r="A491" s="567"/>
      <c r="B491" s="633"/>
      <c r="C491" s="566"/>
      <c r="D491" s="566"/>
      <c r="E491" s="633"/>
      <c r="F491" s="633"/>
      <c r="G491" s="550"/>
      <c r="H491" s="566"/>
      <c r="I491" s="566"/>
      <c r="J491" s="412"/>
      <c r="K491" s="566"/>
      <c r="L491" s="413">
        <v>0</v>
      </c>
      <c r="M491" s="2"/>
    </row>
    <row r="492" spans="1:13" ht="15.75">
      <c r="A492" s="567"/>
      <c r="B492" s="633"/>
      <c r="C492" s="566"/>
      <c r="D492" s="566"/>
      <c r="E492" s="633"/>
      <c r="F492" s="633"/>
      <c r="G492" s="550"/>
      <c r="H492" s="566"/>
      <c r="I492" s="566"/>
      <c r="J492" s="412"/>
      <c r="K492" s="566"/>
      <c r="L492" s="413">
        <v>0</v>
      </c>
      <c r="M492" s="2"/>
    </row>
    <row r="493" spans="1:13" ht="15.75">
      <c r="A493" s="567"/>
      <c r="B493" s="633"/>
      <c r="C493" s="566"/>
      <c r="D493" s="566"/>
      <c r="E493" s="633"/>
      <c r="F493" s="633"/>
      <c r="G493" s="550"/>
      <c r="H493" s="566"/>
      <c r="I493" s="566"/>
      <c r="J493" s="412"/>
      <c r="K493" s="566"/>
      <c r="L493" s="413">
        <v>0</v>
      </c>
      <c r="M493" s="2"/>
    </row>
    <row r="494" spans="1:13" ht="15.75">
      <c r="A494" s="567"/>
      <c r="B494" s="633"/>
      <c r="C494" s="566"/>
      <c r="D494" s="566"/>
      <c r="E494" s="633"/>
      <c r="F494" s="633"/>
      <c r="G494" s="550"/>
      <c r="H494" s="566"/>
      <c r="I494" s="566"/>
      <c r="J494" s="412"/>
      <c r="K494" s="566"/>
      <c r="L494" s="413">
        <v>0</v>
      </c>
      <c r="M494" s="2"/>
    </row>
    <row r="495" spans="1:13" ht="15.75">
      <c r="A495" s="567"/>
      <c r="B495" s="633"/>
      <c r="C495" s="566"/>
      <c r="D495" s="566"/>
      <c r="E495" s="633"/>
      <c r="F495" s="633"/>
      <c r="G495" s="550"/>
      <c r="H495" s="566"/>
      <c r="I495" s="566"/>
      <c r="J495" s="412"/>
      <c r="K495" s="566"/>
      <c r="L495" s="413">
        <v>0</v>
      </c>
      <c r="M495" s="2"/>
    </row>
    <row r="496" spans="1:13" ht="15.75">
      <c r="A496" s="567"/>
      <c r="B496" s="633"/>
      <c r="C496" s="566"/>
      <c r="D496" s="566"/>
      <c r="E496" s="633"/>
      <c r="F496" s="633"/>
      <c r="G496" s="550"/>
      <c r="H496" s="566"/>
      <c r="I496" s="566"/>
      <c r="J496" s="412"/>
      <c r="K496" s="566"/>
      <c r="L496" s="413">
        <v>0</v>
      </c>
      <c r="M496" s="2"/>
    </row>
    <row r="497" spans="1:13" ht="15.75">
      <c r="A497" s="567"/>
      <c r="B497" s="633"/>
      <c r="C497" s="566"/>
      <c r="D497" s="566"/>
      <c r="E497" s="633"/>
      <c r="F497" s="633"/>
      <c r="G497" s="550"/>
      <c r="H497" s="566"/>
      <c r="I497" s="566"/>
      <c r="J497" s="412"/>
      <c r="K497" s="566"/>
      <c r="L497" s="413">
        <v>0</v>
      </c>
      <c r="M497" s="2"/>
    </row>
    <row r="498" spans="1:13" ht="15.75">
      <c r="A498" s="567"/>
      <c r="B498" s="633"/>
      <c r="C498" s="566"/>
      <c r="D498" s="566"/>
      <c r="E498" s="633"/>
      <c r="F498" s="633"/>
      <c r="G498" s="550"/>
      <c r="H498" s="566"/>
      <c r="I498" s="566"/>
      <c r="J498" s="412"/>
      <c r="K498" s="566"/>
      <c r="L498" s="413">
        <v>0</v>
      </c>
      <c r="M498" s="2"/>
    </row>
    <row r="499" spans="1:13" ht="15.75">
      <c r="A499" s="567"/>
      <c r="B499" s="633"/>
      <c r="C499" s="566"/>
      <c r="D499" s="566"/>
      <c r="E499" s="633"/>
      <c r="F499" s="633"/>
      <c r="G499" s="550"/>
      <c r="H499" s="566"/>
      <c r="I499" s="566"/>
      <c r="J499" s="412"/>
      <c r="K499" s="566"/>
      <c r="L499" s="413">
        <v>0</v>
      </c>
      <c r="M499" s="2"/>
    </row>
    <row r="500" spans="1:13" ht="15.75">
      <c r="A500" s="567"/>
      <c r="B500" s="633"/>
      <c r="C500" s="566"/>
      <c r="D500" s="566"/>
      <c r="E500" s="633"/>
      <c r="F500" s="633"/>
      <c r="G500" s="550"/>
      <c r="H500" s="566"/>
      <c r="I500" s="566"/>
      <c r="J500" s="412"/>
      <c r="K500" s="566"/>
      <c r="L500" s="413">
        <v>0</v>
      </c>
      <c r="M500" s="2"/>
    </row>
    <row r="501" spans="1:13" ht="15.75">
      <c r="A501" s="567"/>
      <c r="B501" s="633"/>
      <c r="C501" s="566"/>
      <c r="D501" s="566"/>
      <c r="E501" s="633"/>
      <c r="F501" s="633"/>
      <c r="G501" s="550"/>
      <c r="H501" s="566"/>
      <c r="I501" s="566"/>
      <c r="J501" s="412"/>
      <c r="K501" s="566"/>
      <c r="L501" s="413">
        <v>0</v>
      </c>
      <c r="M501" s="2"/>
    </row>
    <row r="502" spans="1:13" ht="15.75">
      <c r="A502" s="567"/>
      <c r="B502" s="633"/>
      <c r="C502" s="566"/>
      <c r="D502" s="566"/>
      <c r="E502" s="633"/>
      <c r="F502" s="633"/>
      <c r="G502" s="550"/>
      <c r="H502" s="566"/>
      <c r="I502" s="566"/>
      <c r="J502" s="412"/>
      <c r="K502" s="566"/>
      <c r="L502" s="413">
        <v>0</v>
      </c>
      <c r="M502" s="2"/>
    </row>
    <row r="503" spans="1:13" ht="15.75">
      <c r="A503" s="567"/>
      <c r="B503" s="633"/>
      <c r="C503" s="566"/>
      <c r="D503" s="566"/>
      <c r="E503" s="633"/>
      <c r="F503" s="633"/>
      <c r="G503" s="550"/>
      <c r="H503" s="566"/>
      <c r="I503" s="566"/>
      <c r="J503" s="412"/>
      <c r="K503" s="566"/>
      <c r="L503" s="413">
        <v>0</v>
      </c>
      <c r="M503" s="2"/>
    </row>
    <row r="504" spans="1:13" ht="15.75">
      <c r="A504" s="567"/>
      <c r="B504" s="633"/>
      <c r="C504" s="566"/>
      <c r="D504" s="566"/>
      <c r="E504" s="633"/>
      <c r="F504" s="633"/>
      <c r="G504" s="550"/>
      <c r="H504" s="566"/>
      <c r="I504" s="566"/>
      <c r="J504" s="412"/>
      <c r="K504" s="566"/>
      <c r="L504" s="413">
        <v>0</v>
      </c>
      <c r="M504" s="2"/>
    </row>
    <row r="505" spans="1:13" ht="15.75">
      <c r="A505" s="567"/>
      <c r="B505" s="633"/>
      <c r="C505" s="566"/>
      <c r="D505" s="566"/>
      <c r="E505" s="633"/>
      <c r="F505" s="633"/>
      <c r="G505" s="550"/>
      <c r="H505" s="566"/>
      <c r="I505" s="566"/>
      <c r="J505" s="412"/>
      <c r="K505" s="566"/>
      <c r="L505" s="413">
        <v>0</v>
      </c>
      <c r="M505" s="2"/>
    </row>
    <row r="506" spans="1:13" ht="15.75">
      <c r="A506" s="567"/>
      <c r="B506" s="633"/>
      <c r="C506" s="566"/>
      <c r="D506" s="566"/>
      <c r="E506" s="633"/>
      <c r="F506" s="633"/>
      <c r="G506" s="550"/>
      <c r="H506" s="566"/>
      <c r="I506" s="566"/>
      <c r="J506" s="412"/>
      <c r="K506" s="566"/>
      <c r="L506" s="413">
        <v>0</v>
      </c>
      <c r="M506" s="2"/>
    </row>
    <row r="507" spans="1:13" ht="15.75">
      <c r="A507" s="567"/>
      <c r="B507" s="633"/>
      <c r="C507" s="566"/>
      <c r="D507" s="566"/>
      <c r="E507" s="633"/>
      <c r="F507" s="633"/>
      <c r="G507" s="550"/>
      <c r="H507" s="566"/>
      <c r="I507" s="566"/>
      <c r="J507" s="412"/>
      <c r="K507" s="566"/>
      <c r="L507" s="413">
        <v>0</v>
      </c>
      <c r="M507" s="2"/>
    </row>
    <row r="508" spans="1:13" ht="15.75">
      <c r="A508" s="567"/>
      <c r="B508" s="633"/>
      <c r="C508" s="566"/>
      <c r="D508" s="566"/>
      <c r="E508" s="633"/>
      <c r="F508" s="633"/>
      <c r="G508" s="550"/>
      <c r="H508" s="566"/>
      <c r="I508" s="566"/>
      <c r="J508" s="412"/>
      <c r="K508" s="566"/>
      <c r="L508" s="413">
        <v>0</v>
      </c>
      <c r="M508" s="2"/>
    </row>
    <row r="509" spans="1:13" ht="15.75">
      <c r="A509" s="567"/>
      <c r="B509" s="633"/>
      <c r="C509" s="566"/>
      <c r="D509" s="566"/>
      <c r="E509" s="633"/>
      <c r="F509" s="633"/>
      <c r="G509" s="550"/>
      <c r="H509" s="566"/>
      <c r="I509" s="566"/>
      <c r="J509" s="412"/>
      <c r="K509" s="566"/>
      <c r="L509" s="413">
        <v>0</v>
      </c>
      <c r="M509" s="2"/>
    </row>
    <row r="510" spans="1:13" ht="15.75">
      <c r="A510" s="567"/>
      <c r="B510" s="633"/>
      <c r="C510" s="566"/>
      <c r="D510" s="566"/>
      <c r="E510" s="633"/>
      <c r="F510" s="633"/>
      <c r="G510" s="550"/>
      <c r="H510" s="566"/>
      <c r="I510" s="566"/>
      <c r="J510" s="412"/>
      <c r="K510" s="566"/>
      <c r="L510" s="413">
        <v>0</v>
      </c>
      <c r="M510" s="2"/>
    </row>
    <row r="511" spans="1:13" ht="15.75">
      <c r="A511" s="567"/>
      <c r="B511" s="633"/>
      <c r="C511" s="566"/>
      <c r="D511" s="566"/>
      <c r="E511" s="633"/>
      <c r="F511" s="633"/>
      <c r="G511" s="550"/>
      <c r="H511" s="566"/>
      <c r="I511" s="566"/>
      <c r="J511" s="412"/>
      <c r="K511" s="566"/>
      <c r="L511" s="413">
        <v>0</v>
      </c>
      <c r="M511" s="2"/>
    </row>
    <row r="512" spans="1:13" ht="15.75">
      <c r="A512" s="567"/>
      <c r="B512" s="633"/>
      <c r="C512" s="566"/>
      <c r="D512" s="566"/>
      <c r="E512" s="633"/>
      <c r="F512" s="633"/>
      <c r="G512" s="550"/>
      <c r="H512" s="566"/>
      <c r="I512" s="566"/>
      <c r="J512" s="412"/>
      <c r="K512" s="566"/>
      <c r="L512" s="413">
        <v>0</v>
      </c>
      <c r="M512" s="2"/>
    </row>
    <row r="513" spans="1:13" ht="15.75">
      <c r="A513" s="567"/>
      <c r="B513" s="633"/>
      <c r="C513" s="566"/>
      <c r="D513" s="566"/>
      <c r="E513" s="633"/>
      <c r="F513" s="633"/>
      <c r="G513" s="550"/>
      <c r="H513" s="566"/>
      <c r="I513" s="566"/>
      <c r="J513" s="412"/>
      <c r="K513" s="566"/>
      <c r="L513" s="413">
        <v>0</v>
      </c>
      <c r="M513" s="2"/>
    </row>
    <row r="514" spans="1:13" ht="15.75">
      <c r="A514" s="567"/>
      <c r="B514" s="633"/>
      <c r="C514" s="566"/>
      <c r="D514" s="566"/>
      <c r="E514" s="633"/>
      <c r="F514" s="633"/>
      <c r="G514" s="550"/>
      <c r="H514" s="566"/>
      <c r="I514" s="566"/>
      <c r="J514" s="412"/>
      <c r="K514" s="566"/>
      <c r="L514" s="413">
        <v>0</v>
      </c>
      <c r="M514" s="2"/>
    </row>
    <row r="515" spans="1:13" ht="15.75">
      <c r="A515" s="567"/>
      <c r="B515" s="633"/>
      <c r="C515" s="566"/>
      <c r="D515" s="566"/>
      <c r="E515" s="633"/>
      <c r="F515" s="633"/>
      <c r="G515" s="550"/>
      <c r="H515" s="566"/>
      <c r="I515" s="566"/>
      <c r="J515" s="412"/>
      <c r="K515" s="566"/>
      <c r="L515" s="413">
        <v>0</v>
      </c>
      <c r="M515" s="2"/>
    </row>
    <row r="516" spans="1:13" ht="15.75">
      <c r="A516" s="567"/>
      <c r="B516" s="633"/>
      <c r="C516" s="566"/>
      <c r="D516" s="566"/>
      <c r="E516" s="633"/>
      <c r="F516" s="633"/>
      <c r="G516" s="550"/>
      <c r="H516" s="566"/>
      <c r="I516" s="566"/>
      <c r="J516" s="412"/>
      <c r="K516" s="566"/>
      <c r="L516" s="413">
        <v>0</v>
      </c>
      <c r="M516" s="2"/>
    </row>
    <row r="517" spans="1:13" ht="15.75">
      <c r="A517" s="567"/>
      <c r="B517" s="633"/>
      <c r="C517" s="566"/>
      <c r="D517" s="566"/>
      <c r="E517" s="633"/>
      <c r="F517" s="633"/>
      <c r="G517" s="550"/>
      <c r="H517" s="566"/>
      <c r="I517" s="566"/>
      <c r="J517" s="412"/>
      <c r="K517" s="566"/>
      <c r="L517" s="413">
        <v>0</v>
      </c>
      <c r="M517" s="2"/>
    </row>
    <row r="518" spans="1:13" ht="15.75">
      <c r="A518" s="567"/>
      <c r="B518" s="633"/>
      <c r="C518" s="566"/>
      <c r="D518" s="566"/>
      <c r="E518" s="633"/>
      <c r="F518" s="633"/>
      <c r="G518" s="550"/>
      <c r="H518" s="566"/>
      <c r="I518" s="566"/>
      <c r="J518" s="412"/>
      <c r="K518" s="566"/>
      <c r="L518" s="413">
        <v>0</v>
      </c>
      <c r="M518" s="2"/>
    </row>
    <row r="519" spans="1:13" ht="15.75">
      <c r="A519" s="567"/>
      <c r="B519" s="633"/>
      <c r="C519" s="566"/>
      <c r="D519" s="566"/>
      <c r="E519" s="633"/>
      <c r="F519" s="633"/>
      <c r="G519" s="550"/>
      <c r="H519" s="566"/>
      <c r="I519" s="566"/>
      <c r="J519" s="412"/>
      <c r="K519" s="566"/>
      <c r="L519" s="413">
        <v>0</v>
      </c>
      <c r="M519" s="2"/>
    </row>
    <row r="520" spans="1:13" ht="15.75">
      <c r="A520" s="567"/>
      <c r="B520" s="633"/>
      <c r="C520" s="566"/>
      <c r="D520" s="566"/>
      <c r="E520" s="633"/>
      <c r="F520" s="633"/>
      <c r="G520" s="550"/>
      <c r="H520" s="566"/>
      <c r="I520" s="566"/>
      <c r="J520" s="412"/>
      <c r="K520" s="566"/>
      <c r="L520" s="413">
        <v>0</v>
      </c>
      <c r="M520" s="2"/>
    </row>
    <row r="521" spans="1:13" ht="15.75">
      <c r="A521" s="567"/>
      <c r="B521" s="633"/>
      <c r="C521" s="566"/>
      <c r="D521" s="566"/>
      <c r="E521" s="633"/>
      <c r="F521" s="633"/>
      <c r="G521" s="550"/>
      <c r="H521" s="566"/>
      <c r="I521" s="566"/>
      <c r="J521" s="412"/>
      <c r="K521" s="566"/>
      <c r="L521" s="413">
        <v>0</v>
      </c>
      <c r="M521" s="2"/>
    </row>
    <row r="522" spans="1:13" ht="15.75">
      <c r="A522" s="567"/>
      <c r="B522" s="633"/>
      <c r="C522" s="566"/>
      <c r="D522" s="566"/>
      <c r="E522" s="633"/>
      <c r="F522" s="633"/>
      <c r="G522" s="550"/>
      <c r="H522" s="566"/>
      <c r="I522" s="566"/>
      <c r="J522" s="412"/>
      <c r="K522" s="566"/>
      <c r="L522" s="413">
        <v>0</v>
      </c>
      <c r="M522" s="2"/>
    </row>
    <row r="523" spans="1:13" ht="15.75">
      <c r="A523" s="567"/>
      <c r="B523" s="633"/>
      <c r="C523" s="566"/>
      <c r="D523" s="566"/>
      <c r="E523" s="633"/>
      <c r="F523" s="633"/>
      <c r="G523" s="550"/>
      <c r="H523" s="566"/>
      <c r="I523" s="566"/>
      <c r="J523" s="412"/>
      <c r="K523" s="566"/>
      <c r="L523" s="413">
        <v>0</v>
      </c>
      <c r="M523" s="2"/>
    </row>
    <row r="524" spans="1:13" ht="15.75">
      <c r="A524" s="567"/>
      <c r="B524" s="633"/>
      <c r="C524" s="566"/>
      <c r="D524" s="566"/>
      <c r="E524" s="633"/>
      <c r="F524" s="633"/>
      <c r="G524" s="550"/>
      <c r="H524" s="566"/>
      <c r="I524" s="566"/>
      <c r="J524" s="412"/>
      <c r="K524" s="566"/>
      <c r="L524" s="413">
        <v>0</v>
      </c>
      <c r="M524" s="2"/>
    </row>
    <row r="525" spans="1:13" ht="15.75">
      <c r="A525" s="567"/>
      <c r="B525" s="633"/>
      <c r="C525" s="566"/>
      <c r="D525" s="566"/>
      <c r="E525" s="633"/>
      <c r="F525" s="633"/>
      <c r="G525" s="550"/>
      <c r="H525" s="566"/>
      <c r="I525" s="566"/>
      <c r="J525" s="412"/>
      <c r="K525" s="566"/>
      <c r="L525" s="413">
        <v>0</v>
      </c>
      <c r="M525" s="2"/>
    </row>
    <row r="526" spans="1:13" ht="15.75">
      <c r="A526" s="567"/>
      <c r="B526" s="633"/>
      <c r="C526" s="566"/>
      <c r="D526" s="566"/>
      <c r="E526" s="633"/>
      <c r="F526" s="633"/>
      <c r="G526" s="550"/>
      <c r="H526" s="566"/>
      <c r="I526" s="566"/>
      <c r="J526" s="412"/>
      <c r="K526" s="566"/>
      <c r="L526" s="413">
        <v>0</v>
      </c>
      <c r="M526" s="2"/>
    </row>
    <row r="527" spans="1:13" ht="15.75">
      <c r="A527" s="567"/>
      <c r="B527" s="633"/>
      <c r="C527" s="566"/>
      <c r="D527" s="566"/>
      <c r="E527" s="633"/>
      <c r="F527" s="633"/>
      <c r="G527" s="550"/>
      <c r="H527" s="566"/>
      <c r="I527" s="566"/>
      <c r="J527" s="412"/>
      <c r="K527" s="566"/>
      <c r="L527" s="413">
        <v>0</v>
      </c>
      <c r="M527" s="2"/>
    </row>
    <row r="528" spans="1:13" ht="15.75">
      <c r="A528" s="567"/>
      <c r="B528" s="633"/>
      <c r="C528" s="566"/>
      <c r="D528" s="566"/>
      <c r="E528" s="633"/>
      <c r="F528" s="633"/>
      <c r="G528" s="550"/>
      <c r="H528" s="566"/>
      <c r="I528" s="566"/>
      <c r="J528" s="412"/>
      <c r="K528" s="566"/>
      <c r="L528" s="413">
        <v>0</v>
      </c>
      <c r="M528" s="2"/>
    </row>
    <row r="529" spans="1:13" ht="15.75">
      <c r="A529" s="567"/>
      <c r="B529" s="633"/>
      <c r="C529" s="566"/>
      <c r="D529" s="566"/>
      <c r="E529" s="633"/>
      <c r="F529" s="633"/>
      <c r="G529" s="550"/>
      <c r="H529" s="566"/>
      <c r="I529" s="566"/>
      <c r="J529" s="412"/>
      <c r="K529" s="566"/>
      <c r="L529" s="413">
        <v>0</v>
      </c>
      <c r="M529" s="2"/>
    </row>
    <row r="530" spans="1:13" ht="15.75">
      <c r="A530" s="567"/>
      <c r="B530" s="633"/>
      <c r="C530" s="566"/>
      <c r="D530" s="566"/>
      <c r="E530" s="633"/>
      <c r="F530" s="633"/>
      <c r="G530" s="550"/>
      <c r="H530" s="566"/>
      <c r="I530" s="566"/>
      <c r="J530" s="412"/>
      <c r="K530" s="566"/>
      <c r="L530" s="413">
        <v>0</v>
      </c>
      <c r="M530" s="2"/>
    </row>
    <row r="531" spans="1:13" ht="15.75">
      <c r="A531" s="567"/>
      <c r="B531" s="633"/>
      <c r="C531" s="566"/>
      <c r="D531" s="566"/>
      <c r="E531" s="633"/>
      <c r="F531" s="633"/>
      <c r="G531" s="550"/>
      <c r="H531" s="566"/>
      <c r="I531" s="566"/>
      <c r="J531" s="412"/>
      <c r="K531" s="566"/>
      <c r="L531" s="413">
        <v>0</v>
      </c>
      <c r="M531" s="2"/>
    </row>
    <row r="532" spans="1:13" ht="15.75">
      <c r="A532" s="567"/>
      <c r="B532" s="633"/>
      <c r="C532" s="566"/>
      <c r="D532" s="566"/>
      <c r="E532" s="633"/>
      <c r="F532" s="633"/>
      <c r="G532" s="550"/>
      <c r="H532" s="566"/>
      <c r="I532" s="566"/>
      <c r="J532" s="412"/>
      <c r="K532" s="566"/>
      <c r="L532" s="413">
        <v>0</v>
      </c>
      <c r="M532" s="2"/>
    </row>
    <row r="533" spans="1:13" ht="15.75">
      <c r="A533" s="567"/>
      <c r="B533" s="633"/>
      <c r="C533" s="566"/>
      <c r="D533" s="566"/>
      <c r="E533" s="633"/>
      <c r="F533" s="633"/>
      <c r="G533" s="550"/>
      <c r="H533" s="566"/>
      <c r="I533" s="566"/>
      <c r="J533" s="412"/>
      <c r="K533" s="566"/>
      <c r="L533" s="413">
        <v>0</v>
      </c>
      <c r="M533" s="2"/>
    </row>
    <row r="534" spans="1:13" ht="15.75">
      <c r="A534" s="567"/>
      <c r="B534" s="633"/>
      <c r="C534" s="566"/>
      <c r="D534" s="566"/>
      <c r="E534" s="633"/>
      <c r="F534" s="633"/>
      <c r="G534" s="550"/>
      <c r="H534" s="566"/>
      <c r="I534" s="566"/>
      <c r="J534" s="412"/>
      <c r="K534" s="566"/>
      <c r="L534" s="413">
        <v>0</v>
      </c>
      <c r="M534" s="2"/>
    </row>
    <row r="535" spans="1:13" ht="15.75">
      <c r="A535" s="567"/>
      <c r="B535" s="633"/>
      <c r="C535" s="566"/>
      <c r="D535" s="566"/>
      <c r="E535" s="633"/>
      <c r="F535" s="633"/>
      <c r="G535" s="550"/>
      <c r="H535" s="566"/>
      <c r="I535" s="566"/>
      <c r="J535" s="412"/>
      <c r="K535" s="566"/>
      <c r="L535" s="413">
        <v>0</v>
      </c>
      <c r="M535" s="2"/>
    </row>
    <row r="536" spans="1:13" ht="15.75">
      <c r="A536" s="567"/>
      <c r="B536" s="633"/>
      <c r="C536" s="566"/>
      <c r="D536" s="566"/>
      <c r="E536" s="633"/>
      <c r="F536" s="633"/>
      <c r="G536" s="550"/>
      <c r="H536" s="566"/>
      <c r="I536" s="566"/>
      <c r="J536" s="412"/>
      <c r="K536" s="566"/>
      <c r="L536" s="413">
        <v>0</v>
      </c>
      <c r="M536" s="2"/>
    </row>
    <row r="537" spans="1:13" ht="15.75">
      <c r="A537" s="567"/>
      <c r="B537" s="633"/>
      <c r="C537" s="566"/>
      <c r="D537" s="566"/>
      <c r="E537" s="633"/>
      <c r="F537" s="633"/>
      <c r="G537" s="550"/>
      <c r="H537" s="566"/>
      <c r="I537" s="566"/>
      <c r="J537" s="412"/>
      <c r="K537" s="566"/>
      <c r="L537" s="413">
        <v>0</v>
      </c>
      <c r="M537" s="2"/>
    </row>
    <row r="538" spans="1:13" ht="15.75">
      <c r="A538" s="567"/>
      <c r="B538" s="633"/>
      <c r="C538" s="566"/>
      <c r="D538" s="566"/>
      <c r="E538" s="633"/>
      <c r="F538" s="633"/>
      <c r="G538" s="550"/>
      <c r="H538" s="566"/>
      <c r="I538" s="566"/>
      <c r="J538" s="412"/>
      <c r="K538" s="566"/>
      <c r="L538" s="413">
        <v>0</v>
      </c>
      <c r="M538" s="2"/>
    </row>
    <row r="539" spans="1:13" ht="15.75">
      <c r="A539" s="567"/>
      <c r="B539" s="633"/>
      <c r="C539" s="566"/>
      <c r="D539" s="566"/>
      <c r="E539" s="633"/>
      <c r="F539" s="633"/>
      <c r="G539" s="550"/>
      <c r="H539" s="566"/>
      <c r="I539" s="566"/>
      <c r="J539" s="412"/>
      <c r="K539" s="566"/>
      <c r="L539" s="413">
        <v>0</v>
      </c>
      <c r="M539" s="2"/>
    </row>
    <row r="540" spans="1:13" ht="15.75">
      <c r="A540" s="567"/>
      <c r="B540" s="633"/>
      <c r="C540" s="566"/>
      <c r="D540" s="566"/>
      <c r="E540" s="633"/>
      <c r="F540" s="633"/>
      <c r="G540" s="550"/>
      <c r="H540" s="566"/>
      <c r="I540" s="566"/>
      <c r="J540" s="412"/>
      <c r="K540" s="566"/>
      <c r="L540" s="413">
        <v>0</v>
      </c>
      <c r="M540" s="2"/>
    </row>
    <row r="541" spans="1:13" ht="15.75">
      <c r="A541" s="567"/>
      <c r="B541" s="633"/>
      <c r="C541" s="566"/>
      <c r="D541" s="566"/>
      <c r="E541" s="633"/>
      <c r="F541" s="633"/>
      <c r="G541" s="550"/>
      <c r="H541" s="566"/>
      <c r="I541" s="566"/>
      <c r="J541" s="412"/>
      <c r="K541" s="566"/>
      <c r="L541" s="413">
        <v>0</v>
      </c>
      <c r="M541" s="2"/>
    </row>
    <row r="542" spans="1:13" ht="15.75">
      <c r="A542" s="567"/>
      <c r="B542" s="633"/>
      <c r="C542" s="566"/>
      <c r="D542" s="566"/>
      <c r="E542" s="633"/>
      <c r="F542" s="633"/>
      <c r="G542" s="550"/>
      <c r="H542" s="566"/>
      <c r="I542" s="566"/>
      <c r="J542" s="412"/>
      <c r="K542" s="566"/>
      <c r="L542" s="413">
        <v>0</v>
      </c>
      <c r="M542" s="2"/>
    </row>
    <row r="543" spans="1:13" ht="15.75">
      <c r="A543" s="567"/>
      <c r="B543" s="633"/>
      <c r="C543" s="566"/>
      <c r="D543" s="566"/>
      <c r="E543" s="633"/>
      <c r="F543" s="633"/>
      <c r="G543" s="550"/>
      <c r="H543" s="566"/>
      <c r="I543" s="566"/>
      <c r="J543" s="412"/>
      <c r="K543" s="566"/>
      <c r="L543" s="413">
        <v>0</v>
      </c>
      <c r="M543" s="2"/>
    </row>
    <row r="544" spans="1:13" ht="15.75">
      <c r="A544" s="567"/>
      <c r="B544" s="633"/>
      <c r="C544" s="566"/>
      <c r="D544" s="566"/>
      <c r="E544" s="633"/>
      <c r="F544" s="633"/>
      <c r="G544" s="550"/>
      <c r="H544" s="566"/>
      <c r="I544" s="566"/>
      <c r="J544" s="412"/>
      <c r="K544" s="566"/>
      <c r="L544" s="413">
        <v>0</v>
      </c>
      <c r="M544" s="2"/>
    </row>
    <row r="545" spans="1:13" ht="15.75">
      <c r="A545" s="567"/>
      <c r="B545" s="633"/>
      <c r="C545" s="566"/>
      <c r="D545" s="566"/>
      <c r="E545" s="633"/>
      <c r="F545" s="633"/>
      <c r="G545" s="550"/>
      <c r="H545" s="566"/>
      <c r="I545" s="566"/>
      <c r="J545" s="412"/>
      <c r="K545" s="566"/>
      <c r="L545" s="413">
        <v>0</v>
      </c>
      <c r="M545" s="2"/>
    </row>
    <row r="546" spans="1:13" ht="15.75">
      <c r="A546" s="567"/>
      <c r="B546" s="633"/>
      <c r="C546" s="566"/>
      <c r="D546" s="566"/>
      <c r="E546" s="633"/>
      <c r="F546" s="633"/>
      <c r="G546" s="550"/>
      <c r="H546" s="566"/>
      <c r="I546" s="566"/>
      <c r="J546" s="412"/>
      <c r="K546" s="566"/>
      <c r="L546" s="413">
        <v>0</v>
      </c>
      <c r="M546" s="2"/>
    </row>
    <row r="547" spans="1:13" ht="15.75">
      <c r="A547" s="567"/>
      <c r="B547" s="633"/>
      <c r="C547" s="566"/>
      <c r="D547" s="566"/>
      <c r="E547" s="633"/>
      <c r="F547" s="633"/>
      <c r="G547" s="550"/>
      <c r="H547" s="566"/>
      <c r="I547" s="566"/>
      <c r="J547" s="412"/>
      <c r="K547" s="566"/>
      <c r="L547" s="413">
        <v>0</v>
      </c>
      <c r="M547" s="2"/>
    </row>
    <row r="548" spans="1:13" ht="15.75">
      <c r="A548" s="567"/>
      <c r="B548" s="633"/>
      <c r="C548" s="566"/>
      <c r="D548" s="566"/>
      <c r="E548" s="633"/>
      <c r="F548" s="633"/>
      <c r="G548" s="550"/>
      <c r="H548" s="566"/>
      <c r="I548" s="566"/>
      <c r="J548" s="412"/>
      <c r="K548" s="566"/>
      <c r="L548" s="413">
        <v>0</v>
      </c>
      <c r="M548" s="2"/>
    </row>
    <row r="549" spans="1:13" ht="15.75">
      <c r="A549" s="567"/>
      <c r="B549" s="633"/>
      <c r="C549" s="566"/>
      <c r="D549" s="566"/>
      <c r="E549" s="633"/>
      <c r="F549" s="633"/>
      <c r="G549" s="550"/>
      <c r="H549" s="566"/>
      <c r="I549" s="566"/>
      <c r="J549" s="412"/>
      <c r="K549" s="566"/>
      <c r="L549" s="413">
        <v>0</v>
      </c>
      <c r="M549" s="2"/>
    </row>
    <row r="550" spans="1:13" ht="15.75">
      <c r="A550" s="567"/>
      <c r="B550" s="633"/>
      <c r="C550" s="566"/>
      <c r="D550" s="566"/>
      <c r="E550" s="633"/>
      <c r="F550" s="633"/>
      <c r="G550" s="550"/>
      <c r="H550" s="566"/>
      <c r="I550" s="566"/>
      <c r="J550" s="412"/>
      <c r="K550" s="566"/>
      <c r="L550" s="413">
        <v>0</v>
      </c>
      <c r="M550" s="2"/>
    </row>
    <row r="551" spans="1:13" ht="15.75">
      <c r="A551" s="567"/>
      <c r="B551" s="633"/>
      <c r="C551" s="566"/>
      <c r="D551" s="566"/>
      <c r="E551" s="633"/>
      <c r="F551" s="633"/>
      <c r="G551" s="550"/>
      <c r="H551" s="566"/>
      <c r="I551" s="566"/>
      <c r="J551" s="412"/>
      <c r="K551" s="566"/>
      <c r="L551" s="413">
        <v>0</v>
      </c>
      <c r="M551" s="2"/>
    </row>
    <row r="552" spans="1:13" ht="15.75">
      <c r="A552" s="567"/>
      <c r="B552" s="633"/>
      <c r="C552" s="566"/>
      <c r="D552" s="566"/>
      <c r="E552" s="633"/>
      <c r="F552" s="633"/>
      <c r="G552" s="550"/>
      <c r="H552" s="566"/>
      <c r="I552" s="566"/>
      <c r="J552" s="412"/>
      <c r="K552" s="566"/>
      <c r="L552" s="413">
        <v>0</v>
      </c>
      <c r="M552" s="2"/>
    </row>
    <row r="553" spans="1:13" ht="15.75">
      <c r="A553" s="567"/>
      <c r="B553" s="633"/>
      <c r="C553" s="566"/>
      <c r="D553" s="566"/>
      <c r="E553" s="633"/>
      <c r="F553" s="633"/>
      <c r="G553" s="550"/>
      <c r="H553" s="566"/>
      <c r="I553" s="566"/>
      <c r="J553" s="412"/>
      <c r="K553" s="566"/>
      <c r="L553" s="413">
        <v>0</v>
      </c>
      <c r="M553" s="2"/>
    </row>
    <row r="554" spans="1:13" ht="15.75">
      <c r="A554" s="567"/>
      <c r="B554" s="633"/>
      <c r="C554" s="566"/>
      <c r="D554" s="566"/>
      <c r="E554" s="633"/>
      <c r="F554" s="633"/>
      <c r="G554" s="550"/>
      <c r="H554" s="566"/>
      <c r="I554" s="566"/>
      <c r="J554" s="412"/>
      <c r="K554" s="566"/>
      <c r="L554" s="413">
        <v>0</v>
      </c>
      <c r="M554" s="2"/>
    </row>
    <row r="555" spans="1:13" ht="15.75">
      <c r="A555" s="567"/>
      <c r="B555" s="633"/>
      <c r="C555" s="566"/>
      <c r="D555" s="566"/>
      <c r="E555" s="633"/>
      <c r="F555" s="633"/>
      <c r="G555" s="550"/>
      <c r="H555" s="566"/>
      <c r="I555" s="566"/>
      <c r="J555" s="412"/>
      <c r="K555" s="566"/>
      <c r="L555" s="413">
        <v>0</v>
      </c>
      <c r="M555" s="2"/>
    </row>
    <row r="556" spans="1:13" ht="15.75">
      <c r="A556" s="567"/>
      <c r="B556" s="633"/>
      <c r="C556" s="566"/>
      <c r="D556" s="566"/>
      <c r="E556" s="633"/>
      <c r="F556" s="633"/>
      <c r="G556" s="550"/>
      <c r="H556" s="566"/>
      <c r="I556" s="566"/>
      <c r="J556" s="412"/>
      <c r="K556" s="566"/>
      <c r="L556" s="413">
        <v>0</v>
      </c>
      <c r="M556" s="2"/>
    </row>
    <row r="557" spans="1:13" ht="15.75">
      <c r="A557" s="567"/>
      <c r="B557" s="633"/>
      <c r="C557" s="566"/>
      <c r="D557" s="566"/>
      <c r="E557" s="633"/>
      <c r="F557" s="633"/>
      <c r="G557" s="550"/>
      <c r="H557" s="566"/>
      <c r="I557" s="566"/>
      <c r="J557" s="412"/>
      <c r="K557" s="566"/>
      <c r="L557" s="413">
        <v>0</v>
      </c>
      <c r="M557" s="2"/>
    </row>
    <row r="558" spans="1:13" ht="15.75">
      <c r="A558" s="567"/>
      <c r="B558" s="633"/>
      <c r="C558" s="566"/>
      <c r="D558" s="566"/>
      <c r="E558" s="633"/>
      <c r="F558" s="633"/>
      <c r="G558" s="550"/>
      <c r="H558" s="566"/>
      <c r="I558" s="566"/>
      <c r="J558" s="412"/>
      <c r="K558" s="566"/>
      <c r="L558" s="413">
        <v>0</v>
      </c>
      <c r="M558" s="2"/>
    </row>
    <row r="559" spans="1:13" ht="15.75">
      <c r="A559" s="567"/>
      <c r="B559" s="633"/>
      <c r="C559" s="566"/>
      <c r="D559" s="566"/>
      <c r="E559" s="633"/>
      <c r="F559" s="633"/>
      <c r="G559" s="550"/>
      <c r="H559" s="566"/>
      <c r="I559" s="566"/>
      <c r="J559" s="412"/>
      <c r="K559" s="566"/>
      <c r="L559" s="413">
        <v>0</v>
      </c>
      <c r="M559" s="2"/>
    </row>
    <row r="560" spans="1:13" ht="15.75">
      <c r="A560" s="567"/>
      <c r="B560" s="633"/>
      <c r="C560" s="566"/>
      <c r="D560" s="566"/>
      <c r="E560" s="633"/>
      <c r="F560" s="633"/>
      <c r="G560" s="550"/>
      <c r="H560" s="566"/>
      <c r="I560" s="566"/>
      <c r="J560" s="412"/>
      <c r="K560" s="566"/>
      <c r="L560" s="413">
        <v>0</v>
      </c>
      <c r="M560" s="2"/>
    </row>
    <row r="561" spans="1:13" ht="15.75">
      <c r="A561" s="567"/>
      <c r="B561" s="633"/>
      <c r="C561" s="566"/>
      <c r="D561" s="566"/>
      <c r="E561" s="633"/>
      <c r="F561" s="633"/>
      <c r="G561" s="550"/>
      <c r="H561" s="566"/>
      <c r="I561" s="566"/>
      <c r="J561" s="412"/>
      <c r="K561" s="566"/>
      <c r="L561" s="413">
        <v>0</v>
      </c>
      <c r="M561" s="2"/>
    </row>
    <row r="562" spans="1:13" ht="15.75">
      <c r="A562" s="567"/>
      <c r="B562" s="633"/>
      <c r="C562" s="566"/>
      <c r="D562" s="566"/>
      <c r="E562" s="633"/>
      <c r="F562" s="633"/>
      <c r="G562" s="550"/>
      <c r="H562" s="566"/>
      <c r="I562" s="566"/>
      <c r="J562" s="412"/>
      <c r="K562" s="566"/>
      <c r="L562" s="413">
        <v>0</v>
      </c>
      <c r="M562" s="2"/>
    </row>
    <row r="563" spans="1:13" ht="15.75">
      <c r="A563" s="567"/>
      <c r="B563" s="633"/>
      <c r="C563" s="566"/>
      <c r="D563" s="566"/>
      <c r="E563" s="633"/>
      <c r="F563" s="633"/>
      <c r="G563" s="550"/>
      <c r="H563" s="566"/>
      <c r="I563" s="566"/>
      <c r="J563" s="412"/>
      <c r="K563" s="566"/>
      <c r="L563" s="413">
        <v>0</v>
      </c>
      <c r="M563" s="2"/>
    </row>
    <row r="564" spans="1:13" ht="15.75">
      <c r="A564" s="567"/>
      <c r="B564" s="633"/>
      <c r="C564" s="566"/>
      <c r="D564" s="566"/>
      <c r="E564" s="633"/>
      <c r="F564" s="633"/>
      <c r="G564" s="550"/>
      <c r="H564" s="566"/>
      <c r="I564" s="566"/>
      <c r="J564" s="412"/>
      <c r="K564" s="566"/>
      <c r="L564" s="413">
        <v>0</v>
      </c>
      <c r="M564" s="2"/>
    </row>
    <row r="565" spans="1:13" ht="15.75">
      <c r="A565" s="567"/>
      <c r="B565" s="633"/>
      <c r="C565" s="566"/>
      <c r="D565" s="566"/>
      <c r="E565" s="633"/>
      <c r="F565" s="633"/>
      <c r="G565" s="550"/>
      <c r="H565" s="566"/>
      <c r="I565" s="566"/>
      <c r="J565" s="412"/>
      <c r="K565" s="566"/>
      <c r="L565" s="413">
        <v>0</v>
      </c>
      <c r="M565" s="2"/>
    </row>
    <row r="566" spans="1:13" ht="15.75">
      <c r="A566" s="567"/>
      <c r="B566" s="633"/>
      <c r="C566" s="566"/>
      <c r="D566" s="566"/>
      <c r="E566" s="633"/>
      <c r="F566" s="633"/>
      <c r="G566" s="550"/>
      <c r="H566" s="566"/>
      <c r="I566" s="566"/>
      <c r="J566" s="412"/>
      <c r="K566" s="566"/>
      <c r="L566" s="413">
        <v>0</v>
      </c>
      <c r="M566" s="2"/>
    </row>
    <row r="567" spans="1:13" ht="15.75">
      <c r="A567" s="567"/>
      <c r="B567" s="633"/>
      <c r="C567" s="566"/>
      <c r="D567" s="566"/>
      <c r="E567" s="633"/>
      <c r="F567" s="633"/>
      <c r="G567" s="550"/>
      <c r="H567" s="566"/>
      <c r="I567" s="566"/>
      <c r="J567" s="412"/>
      <c r="K567" s="566"/>
      <c r="L567" s="413">
        <v>0</v>
      </c>
      <c r="M567" s="2"/>
    </row>
    <row r="568" spans="1:13" ht="15.75">
      <c r="A568" s="567"/>
      <c r="B568" s="633"/>
      <c r="C568" s="566"/>
      <c r="D568" s="566"/>
      <c r="E568" s="633"/>
      <c r="F568" s="633"/>
      <c r="G568" s="550"/>
      <c r="H568" s="566"/>
      <c r="I568" s="566"/>
      <c r="J568" s="412"/>
      <c r="K568" s="566"/>
      <c r="L568" s="413">
        <v>0</v>
      </c>
      <c r="M568" s="2"/>
    </row>
    <row r="569" spans="1:13" ht="15.75">
      <c r="A569" s="567"/>
      <c r="B569" s="633"/>
      <c r="C569" s="566"/>
      <c r="D569" s="566"/>
      <c r="E569" s="633"/>
      <c r="F569" s="633"/>
      <c r="G569" s="550"/>
      <c r="H569" s="566"/>
      <c r="I569" s="566"/>
      <c r="J569" s="412"/>
      <c r="K569" s="566"/>
      <c r="L569" s="413">
        <v>0</v>
      </c>
      <c r="M569" s="2"/>
    </row>
    <row r="570" spans="1:13" ht="15.75">
      <c r="A570" s="567"/>
      <c r="B570" s="633"/>
      <c r="C570" s="566"/>
      <c r="D570" s="566"/>
      <c r="E570" s="633"/>
      <c r="F570" s="633"/>
      <c r="G570" s="550"/>
      <c r="H570" s="566"/>
      <c r="I570" s="566"/>
      <c r="J570" s="412"/>
      <c r="K570" s="566"/>
      <c r="L570" s="413">
        <v>0</v>
      </c>
      <c r="M570" s="2"/>
    </row>
    <row r="571" spans="1:13" ht="15.75">
      <c r="A571" s="567"/>
      <c r="B571" s="633"/>
      <c r="C571" s="566"/>
      <c r="D571" s="566"/>
      <c r="E571" s="633"/>
      <c r="F571" s="633"/>
      <c r="G571" s="550"/>
      <c r="H571" s="566"/>
      <c r="I571" s="566"/>
      <c r="J571" s="412"/>
      <c r="K571" s="566"/>
      <c r="L571" s="413">
        <v>0</v>
      </c>
      <c r="M571" s="2"/>
    </row>
    <row r="572" spans="1:13" ht="15.75">
      <c r="A572" s="567"/>
      <c r="B572" s="633"/>
      <c r="C572" s="566"/>
      <c r="D572" s="566"/>
      <c r="E572" s="633"/>
      <c r="F572" s="633"/>
      <c r="G572" s="550"/>
      <c r="H572" s="566"/>
      <c r="I572" s="566"/>
      <c r="J572" s="412"/>
      <c r="K572" s="566"/>
      <c r="L572" s="413">
        <v>0</v>
      </c>
      <c r="M572" s="2"/>
    </row>
    <row r="573" spans="1:13" ht="15.75">
      <c r="A573" s="567"/>
      <c r="B573" s="633"/>
      <c r="C573" s="566"/>
      <c r="D573" s="566"/>
      <c r="E573" s="633"/>
      <c r="F573" s="633"/>
      <c r="G573" s="550"/>
      <c r="H573" s="566"/>
      <c r="I573" s="566"/>
      <c r="J573" s="412"/>
      <c r="K573" s="566"/>
      <c r="L573" s="413">
        <v>0</v>
      </c>
      <c r="M573" s="2"/>
    </row>
    <row r="574" spans="1:13" ht="15.75">
      <c r="A574" s="567"/>
      <c r="B574" s="633"/>
      <c r="C574" s="566"/>
      <c r="D574" s="566"/>
      <c r="E574" s="633"/>
      <c r="F574" s="633"/>
      <c r="G574" s="550"/>
      <c r="H574" s="566"/>
      <c r="I574" s="566"/>
      <c r="J574" s="412"/>
      <c r="K574" s="566"/>
      <c r="L574" s="413">
        <v>0</v>
      </c>
      <c r="M574" s="2"/>
    </row>
    <row r="575" spans="1:13" ht="15.75">
      <c r="A575" s="567"/>
      <c r="B575" s="633"/>
      <c r="C575" s="566"/>
      <c r="D575" s="566"/>
      <c r="E575" s="633"/>
      <c r="F575" s="633"/>
      <c r="G575" s="550"/>
      <c r="H575" s="566"/>
      <c r="I575" s="566"/>
      <c r="J575" s="412"/>
      <c r="K575" s="566"/>
      <c r="L575" s="413">
        <v>0</v>
      </c>
      <c r="M575" s="2"/>
    </row>
    <row r="576" spans="1:13" ht="15.75">
      <c r="A576" s="567"/>
      <c r="B576" s="633"/>
      <c r="C576" s="566"/>
      <c r="D576" s="566"/>
      <c r="E576" s="633"/>
      <c r="F576" s="633"/>
      <c r="G576" s="550"/>
      <c r="H576" s="566"/>
      <c r="I576" s="566"/>
      <c r="J576" s="412"/>
      <c r="K576" s="566"/>
      <c r="L576" s="413">
        <v>0</v>
      </c>
      <c r="M576" s="2"/>
    </row>
    <row r="577" spans="1:13" ht="15.75">
      <c r="A577" s="567"/>
      <c r="B577" s="633"/>
      <c r="C577" s="566"/>
      <c r="D577" s="566"/>
      <c r="E577" s="633"/>
      <c r="F577" s="633"/>
      <c r="G577" s="550"/>
      <c r="H577" s="566"/>
      <c r="I577" s="566"/>
      <c r="J577" s="412"/>
      <c r="K577" s="566"/>
      <c r="L577" s="413">
        <v>0</v>
      </c>
      <c r="M577" s="2"/>
    </row>
    <row r="578" spans="1:13" ht="15.75">
      <c r="A578" s="567"/>
      <c r="B578" s="633"/>
      <c r="C578" s="566"/>
      <c r="D578" s="566"/>
      <c r="E578" s="633"/>
      <c r="F578" s="633"/>
      <c r="G578" s="550"/>
      <c r="H578" s="566"/>
      <c r="I578" s="566"/>
      <c r="J578" s="412"/>
      <c r="K578" s="566"/>
      <c r="L578" s="413">
        <v>0</v>
      </c>
      <c r="M578" s="2"/>
    </row>
    <row r="579" spans="1:13" ht="15.75">
      <c r="A579" s="567"/>
      <c r="B579" s="633"/>
      <c r="C579" s="566"/>
      <c r="D579" s="566"/>
      <c r="E579" s="633"/>
      <c r="F579" s="633"/>
      <c r="G579" s="550"/>
      <c r="H579" s="566"/>
      <c r="I579" s="566"/>
      <c r="J579" s="412"/>
      <c r="K579" s="566"/>
      <c r="L579" s="413">
        <v>0</v>
      </c>
      <c r="M579" s="2"/>
    </row>
    <row r="580" spans="1:13" ht="15.75">
      <c r="A580" s="567"/>
      <c r="B580" s="633"/>
      <c r="C580" s="566"/>
      <c r="D580" s="566"/>
      <c r="E580" s="633"/>
      <c r="F580" s="633"/>
      <c r="G580" s="550"/>
      <c r="H580" s="566"/>
      <c r="I580" s="566"/>
      <c r="J580" s="412"/>
      <c r="K580" s="566"/>
      <c r="L580" s="413">
        <v>0</v>
      </c>
      <c r="M580" s="2"/>
    </row>
    <row r="581" spans="1:13" ht="15.75">
      <c r="A581" s="567"/>
      <c r="B581" s="633"/>
      <c r="C581" s="566"/>
      <c r="D581" s="566"/>
      <c r="E581" s="633"/>
      <c r="F581" s="633"/>
      <c r="G581" s="550"/>
      <c r="H581" s="566"/>
      <c r="I581" s="566"/>
      <c r="J581" s="412"/>
      <c r="K581" s="566"/>
      <c r="L581" s="413">
        <v>0</v>
      </c>
      <c r="M581" s="2"/>
    </row>
    <row r="582" spans="1:13" ht="15.75">
      <c r="A582" s="567"/>
      <c r="B582" s="633"/>
      <c r="C582" s="566"/>
      <c r="D582" s="566"/>
      <c r="E582" s="633"/>
      <c r="F582" s="633"/>
      <c r="G582" s="550"/>
      <c r="H582" s="566"/>
      <c r="I582" s="566"/>
      <c r="J582" s="412"/>
      <c r="K582" s="566"/>
      <c r="L582" s="413">
        <v>0</v>
      </c>
      <c r="M582" s="2"/>
    </row>
    <row r="583" spans="1:13" ht="15.75">
      <c r="A583" s="567"/>
      <c r="B583" s="633"/>
      <c r="C583" s="566"/>
      <c r="D583" s="566"/>
      <c r="E583" s="633"/>
      <c r="F583" s="633"/>
      <c r="G583" s="550"/>
      <c r="H583" s="566"/>
      <c r="I583" s="566"/>
      <c r="J583" s="412"/>
      <c r="K583" s="566"/>
      <c r="L583" s="413">
        <v>0</v>
      </c>
      <c r="M583" s="2"/>
    </row>
    <row r="584" spans="1:13" ht="15.75">
      <c r="A584" s="567"/>
      <c r="B584" s="633"/>
      <c r="C584" s="566"/>
      <c r="D584" s="566"/>
      <c r="E584" s="633"/>
      <c r="F584" s="633"/>
      <c r="G584" s="550"/>
      <c r="H584" s="566"/>
      <c r="I584" s="566"/>
      <c r="J584" s="412"/>
      <c r="K584" s="566"/>
      <c r="L584" s="413">
        <v>0</v>
      </c>
      <c r="M584" s="2"/>
    </row>
    <row r="585" spans="1:13" ht="15.75">
      <c r="A585" s="567"/>
      <c r="B585" s="633"/>
      <c r="C585" s="566"/>
      <c r="D585" s="566"/>
      <c r="E585" s="633"/>
      <c r="F585" s="633"/>
      <c r="G585" s="550"/>
      <c r="H585" s="566"/>
      <c r="I585" s="566"/>
      <c r="J585" s="412"/>
      <c r="K585" s="566"/>
      <c r="L585" s="413">
        <v>0</v>
      </c>
      <c r="M585" s="2"/>
    </row>
    <row r="586" spans="1:13" ht="15.75">
      <c r="A586" s="567"/>
      <c r="B586" s="633"/>
      <c r="C586" s="566"/>
      <c r="D586" s="566"/>
      <c r="E586" s="633"/>
      <c r="F586" s="633"/>
      <c r="G586" s="550"/>
      <c r="H586" s="566"/>
      <c r="I586" s="566"/>
      <c r="J586" s="412"/>
      <c r="K586" s="566"/>
      <c r="L586" s="413">
        <v>0</v>
      </c>
      <c r="M586" s="2"/>
    </row>
    <row r="587" spans="1:13" ht="15.75">
      <c r="A587" s="567"/>
      <c r="B587" s="633"/>
      <c r="C587" s="566"/>
      <c r="D587" s="566"/>
      <c r="E587" s="633"/>
      <c r="F587" s="633"/>
      <c r="G587" s="550"/>
      <c r="H587" s="566"/>
      <c r="I587" s="566"/>
      <c r="J587" s="412"/>
      <c r="K587" s="566"/>
      <c r="L587" s="413">
        <v>0</v>
      </c>
      <c r="M587" s="2"/>
    </row>
    <row r="588" spans="1:13" ht="15.75">
      <c r="A588" s="567"/>
      <c r="B588" s="633"/>
      <c r="C588" s="566"/>
      <c r="D588" s="566"/>
      <c r="E588" s="633"/>
      <c r="F588" s="633"/>
      <c r="G588" s="550"/>
      <c r="H588" s="566"/>
      <c r="I588" s="566"/>
      <c r="J588" s="412"/>
      <c r="K588" s="566"/>
      <c r="L588" s="413">
        <v>0</v>
      </c>
      <c r="M588" s="2"/>
    </row>
    <row r="589" spans="1:13" ht="15.75">
      <c r="A589" s="567"/>
      <c r="B589" s="633"/>
      <c r="C589" s="566"/>
      <c r="D589" s="566"/>
      <c r="E589" s="633"/>
      <c r="F589" s="633"/>
      <c r="G589" s="550"/>
      <c r="H589" s="566"/>
      <c r="I589" s="566"/>
      <c r="J589" s="412"/>
      <c r="K589" s="566"/>
      <c r="L589" s="413">
        <v>0</v>
      </c>
      <c r="M589" s="2"/>
    </row>
    <row r="590" spans="1:13" ht="15.75">
      <c r="A590" s="567"/>
      <c r="B590" s="633"/>
      <c r="C590" s="566"/>
      <c r="D590" s="566"/>
      <c r="E590" s="633"/>
      <c r="F590" s="633"/>
      <c r="G590" s="550"/>
      <c r="H590" s="566"/>
      <c r="I590" s="566"/>
      <c r="J590" s="412"/>
      <c r="K590" s="566"/>
      <c r="L590" s="413">
        <v>0</v>
      </c>
      <c r="M590" s="2"/>
    </row>
    <row r="591" spans="1:13" ht="15.75">
      <c r="A591" s="567"/>
      <c r="B591" s="633"/>
      <c r="C591" s="566"/>
      <c r="D591" s="566"/>
      <c r="E591" s="633"/>
      <c r="F591" s="633"/>
      <c r="G591" s="550"/>
      <c r="H591" s="566"/>
      <c r="I591" s="566"/>
      <c r="J591" s="412"/>
      <c r="K591" s="566"/>
      <c r="L591" s="413">
        <v>0</v>
      </c>
      <c r="M591" s="2"/>
    </row>
    <row r="592" spans="1:13" ht="15.75">
      <c r="A592" s="567"/>
      <c r="B592" s="633"/>
      <c r="C592" s="566"/>
      <c r="D592" s="566"/>
      <c r="E592" s="633"/>
      <c r="F592" s="633"/>
      <c r="G592" s="550"/>
      <c r="H592" s="566"/>
      <c r="I592" s="566"/>
      <c r="J592" s="412"/>
      <c r="K592" s="566"/>
      <c r="L592" s="413">
        <v>0</v>
      </c>
      <c r="M592" s="2"/>
    </row>
    <row r="593" spans="1:13" ht="15.75">
      <c r="A593" s="567"/>
      <c r="B593" s="633"/>
      <c r="C593" s="566"/>
      <c r="D593" s="566"/>
      <c r="E593" s="633"/>
      <c r="F593" s="633"/>
      <c r="G593" s="550"/>
      <c r="H593" s="566"/>
      <c r="I593" s="566"/>
      <c r="J593" s="412"/>
      <c r="K593" s="566"/>
      <c r="L593" s="413">
        <v>0</v>
      </c>
      <c r="M593" s="2"/>
    </row>
    <row r="594" spans="1:13" ht="15.75">
      <c r="A594" s="567"/>
      <c r="B594" s="633"/>
      <c r="C594" s="566"/>
      <c r="D594" s="566"/>
      <c r="E594" s="633"/>
      <c r="F594" s="633"/>
      <c r="G594" s="550"/>
      <c r="H594" s="566"/>
      <c r="I594" s="566"/>
      <c r="J594" s="412"/>
      <c r="K594" s="566"/>
      <c r="L594" s="413">
        <v>0</v>
      </c>
      <c r="M594" s="2"/>
    </row>
    <row r="595" spans="1:13" ht="15.75">
      <c r="A595" s="567"/>
      <c r="B595" s="633"/>
      <c r="C595" s="566"/>
      <c r="D595" s="566"/>
      <c r="E595" s="633"/>
      <c r="F595" s="633"/>
      <c r="G595" s="550"/>
      <c r="H595" s="566"/>
      <c r="I595" s="566"/>
      <c r="J595" s="412"/>
      <c r="K595" s="566"/>
      <c r="L595" s="413">
        <v>0</v>
      </c>
      <c r="M595" s="2"/>
    </row>
    <row r="596" spans="1:13" ht="15.75">
      <c r="A596" s="567"/>
      <c r="B596" s="633"/>
      <c r="C596" s="566"/>
      <c r="D596" s="566"/>
      <c r="E596" s="633"/>
      <c r="F596" s="633"/>
      <c r="G596" s="550"/>
      <c r="H596" s="566"/>
      <c r="I596" s="566"/>
      <c r="J596" s="412"/>
      <c r="K596" s="566"/>
      <c r="L596" s="413">
        <v>0</v>
      </c>
      <c r="M596" s="2"/>
    </row>
    <row r="597" spans="1:13" ht="15.75">
      <c r="A597" s="567"/>
      <c r="B597" s="633"/>
      <c r="C597" s="566"/>
      <c r="D597" s="566"/>
      <c r="E597" s="633"/>
      <c r="F597" s="633"/>
      <c r="G597" s="550"/>
      <c r="H597" s="566"/>
      <c r="I597" s="566"/>
      <c r="J597" s="412"/>
      <c r="K597" s="566"/>
      <c r="L597" s="413">
        <v>0</v>
      </c>
      <c r="M597" s="2"/>
    </row>
    <row r="598" spans="1:13" ht="15.75">
      <c r="A598" s="567"/>
      <c r="B598" s="633"/>
      <c r="C598" s="566"/>
      <c r="D598" s="566"/>
      <c r="E598" s="633"/>
      <c r="F598" s="633"/>
      <c r="G598" s="550"/>
      <c r="H598" s="566"/>
      <c r="I598" s="566"/>
      <c r="J598" s="412"/>
      <c r="K598" s="566"/>
      <c r="L598" s="413">
        <v>0</v>
      </c>
      <c r="M598" s="2"/>
    </row>
    <row r="599" spans="1:13" ht="15.75">
      <c r="A599" s="567"/>
      <c r="B599" s="633"/>
      <c r="C599" s="566"/>
      <c r="D599" s="566"/>
      <c r="E599" s="633"/>
      <c r="F599" s="633"/>
      <c r="G599" s="550"/>
      <c r="H599" s="566"/>
      <c r="I599" s="566"/>
      <c r="J599" s="412"/>
      <c r="K599" s="566"/>
      <c r="L599" s="413">
        <v>0</v>
      </c>
      <c r="M599" s="2"/>
    </row>
    <row r="600" spans="1:13" ht="15.75">
      <c r="A600" s="567"/>
      <c r="B600" s="633"/>
      <c r="C600" s="566"/>
      <c r="D600" s="566"/>
      <c r="E600" s="633"/>
      <c r="F600" s="633"/>
      <c r="G600" s="550"/>
      <c r="H600" s="566"/>
      <c r="I600" s="566"/>
      <c r="J600" s="412"/>
      <c r="K600" s="566"/>
      <c r="L600" s="413">
        <v>0</v>
      </c>
      <c r="M600" s="2"/>
    </row>
    <row r="601" spans="1:13" ht="15.75">
      <c r="A601" s="567"/>
      <c r="B601" s="633"/>
      <c r="C601" s="566"/>
      <c r="D601" s="566"/>
      <c r="E601" s="633"/>
      <c r="F601" s="633"/>
      <c r="G601" s="550"/>
      <c r="H601" s="566"/>
      <c r="I601" s="566"/>
      <c r="J601" s="412"/>
      <c r="K601" s="566"/>
      <c r="L601" s="413">
        <v>0</v>
      </c>
      <c r="M601" s="2"/>
    </row>
    <row r="602" spans="1:13">
      <c r="D602" s="415"/>
    </row>
    <row r="603" spans="1:13">
      <c r="D603" s="415"/>
    </row>
    <row r="604" spans="1:13">
      <c r="D604" s="415"/>
    </row>
    <row r="605" spans="1:13">
      <c r="D605" s="415"/>
    </row>
    <row r="606" spans="1:13">
      <c r="D606" s="415"/>
    </row>
    <row r="607" spans="1:13">
      <c r="A607" s="417"/>
      <c r="B607" s="2"/>
      <c r="C607" s="2"/>
      <c r="D607" s="415"/>
      <c r="E607" s="418"/>
      <c r="F607" s="2"/>
      <c r="G607" s="2"/>
      <c r="H607" s="418"/>
      <c r="I607" s="2"/>
      <c r="J607" s="2"/>
      <c r="K607" s="569"/>
      <c r="L607" s="2"/>
      <c r="M607" s="2"/>
    </row>
    <row r="608" spans="1:13">
      <c r="A608" s="417"/>
      <c r="B608" s="2"/>
      <c r="C608" s="2"/>
      <c r="D608" s="415"/>
      <c r="E608" s="418"/>
      <c r="F608" s="2"/>
      <c r="G608" s="2"/>
      <c r="H608" s="418"/>
      <c r="I608" s="2"/>
      <c r="J608" s="2"/>
      <c r="K608" s="569"/>
      <c r="L608" s="2"/>
      <c r="M608" s="2"/>
    </row>
    <row r="609" spans="1:13">
      <c r="A609" s="417"/>
      <c r="B609" s="2"/>
      <c r="C609" s="2"/>
      <c r="D609" s="415"/>
      <c r="E609" s="418"/>
      <c r="F609" s="2"/>
      <c r="G609" s="2"/>
      <c r="H609" s="418"/>
      <c r="I609" s="2"/>
      <c r="J609" s="2"/>
      <c r="K609" s="569"/>
      <c r="L609" s="2"/>
      <c r="M609" s="2"/>
    </row>
    <row r="610" spans="1:13">
      <c r="A610" s="417"/>
      <c r="B610" s="2"/>
      <c r="C610" s="2"/>
      <c r="D610" s="415"/>
      <c r="E610" s="418"/>
      <c r="F610" s="2"/>
      <c r="G610" s="2"/>
      <c r="H610" s="418"/>
      <c r="I610" s="2"/>
      <c r="J610" s="2"/>
      <c r="K610" s="569"/>
      <c r="L610" s="2"/>
      <c r="M610" s="2"/>
    </row>
    <row r="611" spans="1:13">
      <c r="A611" s="417"/>
      <c r="B611" s="2"/>
      <c r="C611" s="2"/>
      <c r="D611" s="415"/>
      <c r="E611" s="418"/>
      <c r="F611" s="2"/>
      <c r="G611" s="2"/>
      <c r="H611" s="418"/>
      <c r="I611" s="2"/>
      <c r="J611" s="2"/>
      <c r="K611" s="569"/>
      <c r="L611" s="2"/>
      <c r="M611" s="2"/>
    </row>
    <row r="612" spans="1:13">
      <c r="A612" s="417"/>
      <c r="B612" s="2"/>
      <c r="C612" s="2"/>
      <c r="D612" s="415"/>
      <c r="E612" s="418"/>
      <c r="F612" s="2"/>
      <c r="G612" s="2"/>
      <c r="H612" s="418"/>
      <c r="I612" s="2"/>
      <c r="J612" s="2"/>
      <c r="K612" s="569"/>
      <c r="L612" s="2"/>
      <c r="M612" s="2"/>
    </row>
    <row r="613" spans="1:13">
      <c r="A613" s="417"/>
      <c r="B613" s="2"/>
      <c r="C613" s="2"/>
      <c r="D613" s="415"/>
      <c r="E613" s="418"/>
      <c r="F613" s="2"/>
      <c r="G613" s="2"/>
      <c r="H613" s="418"/>
      <c r="I613" s="2"/>
      <c r="J613" s="2"/>
      <c r="K613" s="569"/>
      <c r="L613" s="2"/>
      <c r="M613" s="2"/>
    </row>
    <row r="614" spans="1:13">
      <c r="A614" s="417"/>
      <c r="B614" s="2"/>
      <c r="C614" s="2"/>
      <c r="D614" s="415"/>
      <c r="E614" s="418"/>
      <c r="F614" s="2"/>
      <c r="G614" s="2"/>
      <c r="H614" s="418"/>
      <c r="I614" s="2"/>
      <c r="J614" s="2"/>
      <c r="K614" s="569"/>
      <c r="L614" s="2"/>
      <c r="M614" s="2"/>
    </row>
    <row r="615" spans="1:13">
      <c r="A615" s="417"/>
      <c r="B615" s="2"/>
      <c r="C615" s="2"/>
      <c r="D615" s="415"/>
      <c r="E615" s="418"/>
      <c r="F615" s="2"/>
      <c r="G615" s="2"/>
      <c r="H615" s="418"/>
      <c r="I615" s="2"/>
      <c r="J615" s="2"/>
      <c r="K615" s="569"/>
      <c r="L615" s="2"/>
      <c r="M615" s="2"/>
    </row>
    <row r="616" spans="1:13">
      <c r="A616" s="417"/>
      <c r="B616" s="2"/>
      <c r="C616" s="2"/>
      <c r="D616" s="415"/>
      <c r="E616" s="418"/>
      <c r="F616" s="2"/>
      <c r="G616" s="2"/>
      <c r="H616" s="418"/>
      <c r="I616" s="2"/>
      <c r="J616" s="2"/>
      <c r="K616" s="569"/>
      <c r="L616" s="2"/>
      <c r="M616" s="2"/>
    </row>
    <row r="617" spans="1:13">
      <c r="A617" s="417"/>
      <c r="B617" s="2"/>
      <c r="C617" s="2"/>
      <c r="D617" s="415"/>
      <c r="E617" s="418"/>
      <c r="F617" s="2"/>
      <c r="G617" s="2"/>
      <c r="H617" s="418"/>
      <c r="I617" s="2"/>
      <c r="J617" s="2"/>
      <c r="K617" s="569"/>
      <c r="L617" s="2"/>
      <c r="M617" s="2"/>
    </row>
    <row r="618" spans="1:13">
      <c r="A618" s="417"/>
      <c r="B618" s="2"/>
      <c r="C618" s="2"/>
      <c r="D618" s="415"/>
      <c r="E618" s="418"/>
      <c r="F618" s="2"/>
      <c r="G618" s="2"/>
      <c r="H618" s="418"/>
      <c r="I618" s="2"/>
      <c r="J618" s="2"/>
      <c r="K618" s="569"/>
      <c r="L618" s="2"/>
      <c r="M618" s="2"/>
    </row>
    <row r="619" spans="1:13">
      <c r="A619" s="417"/>
      <c r="B619" s="2"/>
      <c r="C619" s="2"/>
      <c r="D619" s="415"/>
      <c r="E619" s="418"/>
      <c r="F619" s="2"/>
      <c r="G619" s="2"/>
      <c r="H619" s="418"/>
      <c r="I619" s="2"/>
      <c r="J619" s="2"/>
      <c r="K619" s="569"/>
      <c r="L619" s="2"/>
      <c r="M619" s="2"/>
    </row>
    <row r="620" spans="1:13">
      <c r="A620" s="417"/>
      <c r="B620" s="2"/>
      <c r="C620" s="2"/>
      <c r="D620" s="415"/>
      <c r="E620" s="418"/>
      <c r="F620" s="2"/>
      <c r="G620" s="2"/>
      <c r="H620" s="418"/>
      <c r="I620" s="2"/>
      <c r="J620" s="2"/>
      <c r="K620" s="569"/>
      <c r="L620" s="2"/>
      <c r="M620" s="2"/>
    </row>
    <row r="621" spans="1:13">
      <c r="A621" s="417"/>
      <c r="B621" s="2"/>
      <c r="C621" s="2"/>
      <c r="D621" s="415"/>
      <c r="E621" s="418"/>
      <c r="F621" s="2"/>
      <c r="G621" s="2"/>
      <c r="H621" s="418"/>
      <c r="I621" s="2"/>
      <c r="J621" s="2"/>
      <c r="K621" s="569"/>
      <c r="L621" s="2"/>
      <c r="M621" s="2"/>
    </row>
    <row r="622" spans="1:13">
      <c r="A622" s="417"/>
      <c r="B622" s="2"/>
      <c r="C622" s="2"/>
      <c r="D622" s="415"/>
      <c r="E622" s="418"/>
      <c r="F622" s="2"/>
      <c r="G622" s="2"/>
      <c r="H622" s="418"/>
      <c r="I622" s="2"/>
      <c r="J622" s="2"/>
      <c r="K622" s="569"/>
      <c r="L622" s="2"/>
      <c r="M622" s="2"/>
    </row>
    <row r="623" spans="1:13">
      <c r="A623" s="417"/>
      <c r="B623" s="2"/>
      <c r="C623" s="2"/>
      <c r="D623" s="415"/>
      <c r="E623" s="418"/>
      <c r="F623" s="2"/>
      <c r="G623" s="2"/>
      <c r="H623" s="418"/>
      <c r="I623" s="2"/>
      <c r="J623" s="2"/>
      <c r="K623" s="569"/>
      <c r="L623" s="2"/>
      <c r="M623" s="2"/>
    </row>
    <row r="624" spans="1:13">
      <c r="A624" s="417"/>
      <c r="B624" s="2"/>
      <c r="C624" s="2"/>
      <c r="D624" s="415"/>
      <c r="E624" s="418"/>
      <c r="F624" s="2"/>
      <c r="G624" s="2"/>
      <c r="H624" s="418"/>
      <c r="I624" s="2"/>
      <c r="J624" s="2"/>
      <c r="K624" s="569"/>
      <c r="L624" s="2"/>
      <c r="M624" s="2"/>
    </row>
    <row r="625" spans="1:13">
      <c r="A625" s="417"/>
      <c r="B625" s="2"/>
      <c r="C625" s="2"/>
      <c r="D625" s="415"/>
      <c r="E625" s="418"/>
      <c r="F625" s="2"/>
      <c r="G625" s="2"/>
      <c r="H625" s="418"/>
      <c r="I625" s="2"/>
      <c r="J625" s="2"/>
      <c r="K625" s="569"/>
      <c r="L625" s="2"/>
      <c r="M625" s="2"/>
    </row>
    <row r="626" spans="1:13">
      <c r="A626" s="417"/>
      <c r="B626" s="2"/>
      <c r="C626" s="2"/>
      <c r="D626" s="415"/>
      <c r="E626" s="418"/>
      <c r="F626" s="2"/>
      <c r="G626" s="2"/>
      <c r="H626" s="418"/>
      <c r="I626" s="2"/>
      <c r="J626" s="2"/>
      <c r="K626" s="569"/>
      <c r="L626" s="2"/>
      <c r="M626" s="2"/>
    </row>
    <row r="627" spans="1:13">
      <c r="A627" s="417"/>
      <c r="B627" s="2"/>
      <c r="C627" s="2"/>
      <c r="D627" s="415"/>
      <c r="E627" s="418"/>
      <c r="F627" s="2"/>
      <c r="G627" s="2"/>
      <c r="H627" s="418"/>
      <c r="I627" s="2"/>
      <c r="J627" s="2"/>
      <c r="K627" s="569"/>
      <c r="L627" s="2"/>
      <c r="M627" s="2"/>
    </row>
    <row r="628" spans="1:13">
      <c r="A628" s="417"/>
      <c r="B628" s="2"/>
      <c r="C628" s="2"/>
      <c r="D628" s="415"/>
      <c r="E628" s="418"/>
      <c r="F628" s="2"/>
      <c r="G628" s="2"/>
      <c r="H628" s="418"/>
      <c r="I628" s="2"/>
      <c r="J628" s="2"/>
      <c r="K628" s="569"/>
      <c r="L628" s="2"/>
      <c r="M628" s="2"/>
    </row>
    <row r="629" spans="1:13">
      <c r="A629" s="417"/>
      <c r="B629" s="2"/>
      <c r="C629" s="2"/>
      <c r="D629" s="415"/>
      <c r="E629" s="418"/>
      <c r="F629" s="2"/>
      <c r="G629" s="2"/>
      <c r="H629" s="418"/>
      <c r="I629" s="2"/>
      <c r="J629" s="2"/>
      <c r="K629" s="569"/>
      <c r="L629" s="2"/>
      <c r="M629" s="2"/>
    </row>
    <row r="630" spans="1:13">
      <c r="A630" s="417"/>
      <c r="B630" s="2"/>
      <c r="C630" s="2"/>
      <c r="D630" s="415"/>
      <c r="E630" s="418"/>
      <c r="F630" s="2"/>
      <c r="G630" s="2"/>
      <c r="H630" s="418"/>
      <c r="I630" s="2"/>
      <c r="J630" s="2"/>
      <c r="K630" s="569"/>
      <c r="L630" s="2"/>
      <c r="M630" s="2"/>
    </row>
    <row r="631" spans="1:13">
      <c r="A631" s="417"/>
      <c r="B631" s="2"/>
      <c r="C631" s="2"/>
      <c r="D631" s="415"/>
      <c r="E631" s="418"/>
      <c r="F631" s="2"/>
      <c r="G631" s="2"/>
      <c r="H631" s="418"/>
      <c r="I631" s="2"/>
      <c r="J631" s="2"/>
      <c r="K631" s="569"/>
      <c r="L631" s="2"/>
      <c r="M631" s="2"/>
    </row>
    <row r="632" spans="1:13">
      <c r="A632" s="417"/>
      <c r="B632" s="2"/>
      <c r="C632" s="2"/>
      <c r="D632" s="415"/>
      <c r="E632" s="418"/>
      <c r="F632" s="2"/>
      <c r="G632" s="2"/>
      <c r="H632" s="418"/>
      <c r="I632" s="2"/>
      <c r="J632" s="2"/>
      <c r="K632" s="569"/>
      <c r="L632" s="2"/>
      <c r="M632" s="2"/>
    </row>
    <row r="633" spans="1:13">
      <c r="A633" s="417"/>
      <c r="B633" s="2"/>
      <c r="C633" s="2"/>
      <c r="D633" s="415"/>
      <c r="E633" s="418"/>
      <c r="F633" s="2"/>
      <c r="G633" s="2"/>
      <c r="H633" s="418"/>
      <c r="I633" s="2"/>
      <c r="J633" s="2"/>
      <c r="K633" s="569"/>
      <c r="L633" s="2"/>
      <c r="M633" s="2"/>
    </row>
    <row r="634" spans="1:13">
      <c r="A634" s="417"/>
      <c r="B634" s="2"/>
      <c r="C634" s="2"/>
      <c r="D634" s="415"/>
      <c r="E634" s="418"/>
      <c r="F634" s="2"/>
      <c r="G634" s="2"/>
      <c r="H634" s="418"/>
      <c r="I634" s="2"/>
      <c r="J634" s="2"/>
      <c r="K634" s="569"/>
      <c r="L634" s="2"/>
      <c r="M634" s="2"/>
    </row>
    <row r="635" spans="1:13">
      <c r="A635" s="417"/>
      <c r="B635" s="2"/>
      <c r="C635" s="2"/>
      <c r="D635" s="415"/>
      <c r="E635" s="418"/>
      <c r="F635" s="2"/>
      <c r="G635" s="2"/>
      <c r="H635" s="418"/>
      <c r="I635" s="2"/>
      <c r="J635" s="2"/>
      <c r="K635" s="569"/>
      <c r="L635" s="2"/>
      <c r="M635" s="2"/>
    </row>
    <row r="636" spans="1:13">
      <c r="A636" s="417"/>
      <c r="B636" s="2"/>
      <c r="C636" s="2"/>
      <c r="D636" s="415"/>
      <c r="E636" s="418"/>
      <c r="F636" s="2"/>
      <c r="G636" s="2"/>
      <c r="H636" s="418"/>
      <c r="I636" s="2"/>
      <c r="J636" s="2"/>
      <c r="K636" s="569"/>
      <c r="L636" s="2"/>
      <c r="M636" s="2"/>
    </row>
    <row r="637" spans="1:13">
      <c r="A637" s="417"/>
      <c r="B637" s="2"/>
      <c r="C637" s="2"/>
      <c r="E637" s="418"/>
      <c r="F637" s="2"/>
      <c r="G637" s="2"/>
      <c r="H637" s="418"/>
      <c r="I637" s="2"/>
      <c r="J637" s="2"/>
      <c r="K637" s="569"/>
      <c r="L637" s="2"/>
      <c r="M637" s="2"/>
    </row>
    <row r="638" spans="1:13">
      <c r="A638" s="417"/>
      <c r="B638" s="2"/>
      <c r="C638" s="2"/>
      <c r="E638" s="418"/>
      <c r="F638" s="2"/>
      <c r="G638" s="2"/>
      <c r="H638" s="418"/>
      <c r="I638" s="2"/>
      <c r="J638" s="2"/>
      <c r="K638" s="569"/>
      <c r="L638" s="2"/>
      <c r="M638" s="2"/>
    </row>
    <row r="639" spans="1:13">
      <c r="A639" s="417"/>
      <c r="B639" s="2"/>
      <c r="C639" s="2"/>
      <c r="D639" s="2"/>
      <c r="E639" s="418"/>
      <c r="F639" s="2"/>
      <c r="G639" s="2"/>
      <c r="H639" s="418"/>
      <c r="I639" s="2"/>
      <c r="J639" s="2"/>
      <c r="K639" s="569"/>
      <c r="L639" s="2"/>
      <c r="M639" s="2"/>
    </row>
    <row r="640" spans="1:13">
      <c r="A640" s="417"/>
      <c r="B640" s="2"/>
      <c r="C640" s="2"/>
      <c r="D640" s="2"/>
      <c r="E640" s="418"/>
      <c r="F640" s="2"/>
      <c r="G640" s="2"/>
      <c r="H640" s="418"/>
      <c r="I640" s="2"/>
      <c r="J640" s="2"/>
      <c r="K640" s="569"/>
      <c r="L640" s="2"/>
      <c r="M640" s="2"/>
    </row>
    <row r="641" spans="1:13">
      <c r="A641" s="417"/>
      <c r="B641" s="2"/>
      <c r="C641" s="2"/>
      <c r="D641" s="2"/>
      <c r="E641" s="418"/>
      <c r="F641" s="2"/>
      <c r="G641" s="2"/>
      <c r="H641" s="418"/>
      <c r="I641" s="2"/>
      <c r="J641" s="2"/>
      <c r="K641" s="569"/>
      <c r="L641" s="2"/>
      <c r="M641" s="2"/>
    </row>
    <row r="642" spans="1:13">
      <c r="A642" s="417"/>
      <c r="B642" s="2"/>
      <c r="C642" s="2"/>
      <c r="D642" s="2"/>
      <c r="E642" s="418"/>
      <c r="F642" s="2"/>
      <c r="G642" s="2"/>
      <c r="H642" s="418"/>
      <c r="I642" s="2"/>
      <c r="J642" s="2"/>
      <c r="K642" s="569"/>
      <c r="L642" s="2"/>
      <c r="M642" s="2"/>
    </row>
    <row r="643" spans="1:13">
      <c r="A643" s="417"/>
      <c r="B643" s="2"/>
      <c r="C643" s="2"/>
      <c r="D643" s="2"/>
      <c r="E643" s="418"/>
      <c r="F643" s="2"/>
      <c r="G643" s="2"/>
      <c r="H643" s="418"/>
      <c r="I643" s="2"/>
      <c r="J643" s="2"/>
      <c r="K643" s="569"/>
      <c r="L643" s="2"/>
      <c r="M643" s="2"/>
    </row>
    <row r="644" spans="1:13">
      <c r="A644" s="417"/>
      <c r="B644" s="2"/>
      <c r="C644" s="2"/>
      <c r="D644" s="2"/>
      <c r="E644" s="418"/>
      <c r="F644" s="2"/>
      <c r="G644" s="2"/>
      <c r="H644" s="418"/>
      <c r="I644" s="2"/>
      <c r="J644" s="2"/>
      <c r="K644" s="569"/>
      <c r="L644" s="2"/>
      <c r="M644" s="2"/>
    </row>
    <row r="645" spans="1:13">
      <c r="A645" s="417"/>
      <c r="B645" s="2"/>
      <c r="C645" s="2"/>
      <c r="D645" s="2"/>
      <c r="E645" s="418"/>
      <c r="F645" s="2"/>
      <c r="G645" s="2"/>
      <c r="H645" s="418"/>
      <c r="I645" s="2"/>
      <c r="J645" s="2"/>
      <c r="K645" s="569"/>
      <c r="L645" s="2"/>
      <c r="M645" s="2"/>
    </row>
    <row r="646" spans="1:13">
      <c r="A646" s="417"/>
      <c r="B646" s="2"/>
      <c r="C646" s="2"/>
      <c r="D646" s="2"/>
      <c r="E646" s="418"/>
      <c r="F646" s="2"/>
      <c r="G646" s="2"/>
      <c r="H646" s="418"/>
      <c r="I646" s="2"/>
      <c r="J646" s="2"/>
      <c r="K646" s="569"/>
      <c r="L646" s="2"/>
      <c r="M646" s="2"/>
    </row>
    <row r="647" spans="1:13">
      <c r="A647" s="417"/>
      <c r="B647" s="2"/>
      <c r="C647" s="2"/>
      <c r="D647" s="2"/>
      <c r="E647" s="418"/>
      <c r="F647" s="2"/>
      <c r="G647" s="2"/>
      <c r="H647" s="418"/>
      <c r="I647" s="2"/>
      <c r="J647" s="2"/>
      <c r="K647" s="569"/>
      <c r="L647" s="2"/>
      <c r="M647" s="2"/>
    </row>
    <row r="648" spans="1:13">
      <c r="A648" s="417"/>
      <c r="B648" s="2"/>
      <c r="C648" s="2"/>
      <c r="D648" s="2"/>
      <c r="E648" s="418"/>
      <c r="F648" s="2"/>
      <c r="G648" s="2"/>
      <c r="H648" s="418"/>
      <c r="I648" s="2"/>
      <c r="J648" s="2"/>
      <c r="K648" s="569"/>
      <c r="L648" s="2"/>
      <c r="M648" s="2"/>
    </row>
    <row r="649" spans="1:13">
      <c r="A649" s="417"/>
      <c r="B649" s="2"/>
      <c r="C649" s="2"/>
      <c r="D649" s="2"/>
      <c r="E649" s="418"/>
      <c r="F649" s="2"/>
      <c r="G649" s="2"/>
      <c r="H649" s="418"/>
      <c r="I649" s="2"/>
      <c r="J649" s="2"/>
      <c r="K649" s="569"/>
      <c r="L649" s="2"/>
      <c r="M649" s="2"/>
    </row>
    <row r="650" spans="1:13">
      <c r="A650" s="417"/>
      <c r="B650" s="2"/>
      <c r="C650" s="2"/>
      <c r="D650" s="2"/>
      <c r="E650" s="418"/>
      <c r="F650" s="2"/>
      <c r="G650" s="2"/>
      <c r="H650" s="418"/>
      <c r="I650" s="2"/>
      <c r="J650" s="2"/>
      <c r="K650" s="569"/>
      <c r="L650" s="2"/>
      <c r="M650" s="2"/>
    </row>
    <row r="651" spans="1:13">
      <c r="A651" s="417"/>
      <c r="B651" s="2"/>
      <c r="C651" s="2"/>
      <c r="D651" s="2"/>
      <c r="E651" s="418"/>
      <c r="F651" s="2"/>
      <c r="G651" s="2"/>
      <c r="H651" s="418"/>
      <c r="I651" s="2"/>
      <c r="J651" s="2"/>
      <c r="K651" s="569"/>
      <c r="L651" s="2"/>
      <c r="M651" s="2"/>
    </row>
    <row r="652" spans="1:13">
      <c r="A652" s="417"/>
      <c r="B652" s="2"/>
      <c r="C652" s="2"/>
      <c r="D652" s="2"/>
      <c r="E652" s="418"/>
      <c r="F652" s="2"/>
      <c r="G652" s="2"/>
      <c r="H652" s="418"/>
      <c r="I652" s="2"/>
      <c r="J652" s="2"/>
      <c r="K652" s="569"/>
      <c r="L652" s="2"/>
      <c r="M652" s="2"/>
    </row>
    <row r="653" spans="1:13">
      <c r="A653" s="417"/>
      <c r="B653" s="2"/>
      <c r="C653" s="2"/>
      <c r="D653" s="2"/>
      <c r="E653" s="418"/>
      <c r="F653" s="2"/>
      <c r="G653" s="2"/>
      <c r="H653" s="418"/>
      <c r="I653" s="2"/>
      <c r="J653" s="2"/>
      <c r="K653" s="569"/>
      <c r="L653" s="2"/>
      <c r="M653" s="2"/>
    </row>
    <row r="654" spans="1:13">
      <c r="A654" s="417"/>
      <c r="B654" s="2"/>
      <c r="C654" s="2"/>
      <c r="D654" s="2"/>
      <c r="E654" s="418"/>
      <c r="F654" s="2"/>
      <c r="G654" s="2"/>
      <c r="H654" s="418"/>
      <c r="I654" s="2"/>
      <c r="J654" s="2"/>
      <c r="K654" s="569"/>
      <c r="L654" s="2"/>
      <c r="M654" s="2"/>
    </row>
    <row r="655" spans="1:13">
      <c r="A655" s="417"/>
      <c r="B655" s="2"/>
      <c r="C655" s="2"/>
      <c r="D655" s="2"/>
      <c r="E655" s="418"/>
      <c r="F655" s="2"/>
      <c r="G655" s="2"/>
      <c r="H655" s="418"/>
      <c r="I655" s="2"/>
      <c r="J655" s="2"/>
      <c r="K655" s="569"/>
      <c r="L655" s="2"/>
      <c r="M655" s="2"/>
    </row>
    <row r="656" spans="1:13">
      <c r="A656" s="417"/>
      <c r="B656" s="2"/>
      <c r="C656" s="2"/>
      <c r="D656" s="2"/>
      <c r="E656" s="418"/>
      <c r="F656" s="2"/>
      <c r="G656" s="2"/>
      <c r="H656" s="418"/>
      <c r="I656" s="2"/>
      <c r="J656" s="2"/>
      <c r="K656" s="569"/>
      <c r="L656" s="2"/>
      <c r="M656" s="2"/>
    </row>
    <row r="657" spans="1:13">
      <c r="A657" s="417"/>
      <c r="B657" s="2"/>
      <c r="C657" s="2"/>
      <c r="D657" s="2"/>
      <c r="E657" s="418"/>
      <c r="F657" s="2"/>
      <c r="G657" s="2"/>
      <c r="H657" s="418"/>
      <c r="I657" s="2"/>
      <c r="J657" s="2"/>
      <c r="K657" s="569"/>
      <c r="L657" s="2"/>
      <c r="M657" s="2"/>
    </row>
    <row r="658" spans="1:13">
      <c r="A658" s="417"/>
      <c r="B658" s="2"/>
      <c r="C658" s="2"/>
      <c r="D658" s="2"/>
      <c r="E658" s="418"/>
      <c r="F658" s="2"/>
      <c r="G658" s="2"/>
      <c r="H658" s="418"/>
      <c r="I658" s="2"/>
      <c r="J658" s="2"/>
      <c r="K658" s="569"/>
      <c r="L658" s="2"/>
      <c r="M658" s="2"/>
    </row>
  </sheetData>
  <protectedRanges>
    <protectedRange sqref="B50:B124" name="Intervalo2_1_1_1"/>
    <protectedRange sqref="H35" name="Intervalo2_20_1_1_1"/>
    <protectedRange sqref="D4:D5 D9:D11 D17:D25 D41" name="Intervalo2_1_1_1_1_1"/>
    <protectedRange sqref="B2:B49" name="Intervalo2_1_1_1_1_2_1"/>
    <protectedRange sqref="D3" name="Intervalo2_1_1_1_1_1_1"/>
    <protectedRange sqref="D58" name="Intervalo2_1_1_1_1_1_3_1"/>
  </protectedRanges>
  <autoFilter ref="A1:L127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1" orientation="landscape" r:id="rId1"/>
  <rowBreaks count="1" manualBreakCount="1">
    <brk id="71" max="16383" man="1"/>
  </rowBreaks>
  <colBreaks count="1" manualBreakCount="1">
    <brk id="12" max="1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C1" zoomScale="80" zoomScaleNormal="80" workbookViewId="0">
      <selection activeCell="F16" sqref="F16"/>
    </sheetView>
  </sheetViews>
  <sheetFormatPr defaultColWidth="9" defaultRowHeight="15"/>
  <cols>
    <col min="1" max="1" width="38.28515625" style="2" customWidth="1"/>
    <col min="2" max="2" width="71.7109375" style="2" bestFit="1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0" t="s">
        <v>177</v>
      </c>
      <c r="B1" s="100" t="s">
        <v>178</v>
      </c>
      <c r="C1" s="101" t="s">
        <v>206</v>
      </c>
      <c r="D1" s="101" t="s">
        <v>207</v>
      </c>
      <c r="E1" s="101" t="s">
        <v>208</v>
      </c>
      <c r="F1" s="101" t="s">
        <v>209</v>
      </c>
      <c r="G1" s="101" t="s">
        <v>210</v>
      </c>
      <c r="H1" s="101" t="s">
        <v>211</v>
      </c>
    </row>
    <row r="2" spans="1:10">
      <c r="A2" s="444" t="s">
        <v>646</v>
      </c>
      <c r="B2" s="599" t="s">
        <v>514</v>
      </c>
      <c r="C2" s="600" t="s">
        <v>896</v>
      </c>
      <c r="D2" s="601" t="s">
        <v>897</v>
      </c>
      <c r="E2" s="602">
        <v>807543.32</v>
      </c>
      <c r="F2" s="635">
        <v>6978609</v>
      </c>
      <c r="G2" s="636" t="s">
        <v>1232</v>
      </c>
      <c r="H2" s="449">
        <v>647394.48</v>
      </c>
      <c r="I2" s="99"/>
      <c r="J2" s="99"/>
    </row>
    <row r="3" spans="1:10" s="99" customFormat="1">
      <c r="A3" s="444" t="s">
        <v>646</v>
      </c>
      <c r="B3" s="599" t="s">
        <v>514</v>
      </c>
      <c r="C3" s="600" t="s">
        <v>898</v>
      </c>
      <c r="D3" s="601" t="s">
        <v>897</v>
      </c>
      <c r="E3" s="602">
        <v>184913.41</v>
      </c>
      <c r="F3" s="635">
        <v>6978611</v>
      </c>
      <c r="G3" s="636" t="s">
        <v>1232</v>
      </c>
      <c r="H3" s="449">
        <v>184913.41</v>
      </c>
    </row>
    <row r="4" spans="1:10" s="1" customFormat="1">
      <c r="A4" s="444" t="s">
        <v>646</v>
      </c>
      <c r="B4" s="599" t="s">
        <v>514</v>
      </c>
      <c r="C4" s="600" t="s">
        <v>899</v>
      </c>
      <c r="D4" s="601" t="s">
        <v>897</v>
      </c>
      <c r="E4" s="603">
        <v>170000</v>
      </c>
      <c r="F4" s="635">
        <v>4264936</v>
      </c>
      <c r="G4" s="636" t="s">
        <v>1214</v>
      </c>
      <c r="H4" s="449">
        <v>170000</v>
      </c>
    </row>
    <row r="5" spans="1:10" s="1" customFormat="1">
      <c r="C5" s="108"/>
      <c r="D5" s="109"/>
      <c r="F5" s="108"/>
      <c r="G5" s="108"/>
      <c r="H5" s="373"/>
    </row>
    <row r="6" spans="1:10" s="1" customFormat="1">
      <c r="C6" s="108"/>
      <c r="D6" s="109"/>
      <c r="F6" s="108"/>
      <c r="G6" s="108"/>
      <c r="H6" s="374"/>
    </row>
    <row r="7" spans="1:10" s="1" customFormat="1">
      <c r="C7" s="108"/>
      <c r="D7" s="109"/>
      <c r="F7" s="108"/>
      <c r="G7" s="108"/>
    </row>
    <row r="8" spans="1:10" s="1" customFormat="1">
      <c r="C8" s="108"/>
      <c r="D8" s="109"/>
      <c r="F8" s="108"/>
      <c r="G8" s="108"/>
    </row>
    <row r="9" spans="1:10" s="1" customFormat="1">
      <c r="C9" s="108"/>
      <c r="D9" s="109"/>
      <c r="F9" s="108"/>
      <c r="G9" s="108"/>
    </row>
    <row r="10" spans="1:10" s="1" customFormat="1">
      <c r="C10" s="108"/>
      <c r="D10" s="109"/>
      <c r="F10" s="108"/>
      <c r="G10" s="108"/>
    </row>
    <row r="11" spans="1:10" s="1" customFormat="1">
      <c r="C11" s="108"/>
      <c r="D11" s="109"/>
      <c r="F11" s="108"/>
      <c r="G11" s="108"/>
    </row>
    <row r="12" spans="1:10" s="1" customFormat="1">
      <c r="C12" s="108"/>
      <c r="D12" s="109"/>
      <c r="F12" s="108"/>
      <c r="G12" s="108"/>
    </row>
    <row r="13" spans="1:10" s="1" customFormat="1">
      <c r="C13" s="108"/>
      <c r="D13" s="109"/>
      <c r="F13" s="108"/>
      <c r="G13" s="108"/>
    </row>
    <row r="14" spans="1:10" s="1" customFormat="1">
      <c r="C14" s="108"/>
      <c r="D14" s="109"/>
      <c r="F14" s="108"/>
      <c r="G14" s="108"/>
    </row>
    <row r="15" spans="1:10" s="1" customFormat="1">
      <c r="C15" s="108"/>
      <c r="D15" s="109"/>
      <c r="F15" s="108"/>
      <c r="G15" s="108"/>
    </row>
    <row r="16" spans="1:10" s="1" customFormat="1">
      <c r="C16" s="108"/>
      <c r="D16" s="109"/>
      <c r="F16" s="108"/>
      <c r="G16" s="108"/>
    </row>
    <row r="17" spans="3:7" s="1" customFormat="1">
      <c r="C17" s="108"/>
      <c r="D17" s="109"/>
      <c r="F17" s="108"/>
      <c r="G17" s="108"/>
    </row>
    <row r="18" spans="3:7" s="1" customFormat="1">
      <c r="C18" s="108"/>
      <c r="D18" s="109"/>
      <c r="F18" s="108"/>
      <c r="G18" s="108"/>
    </row>
    <row r="19" spans="3:7" s="1" customFormat="1">
      <c r="C19" s="108"/>
      <c r="D19" s="109"/>
      <c r="F19" s="108"/>
      <c r="G19" s="108"/>
    </row>
    <row r="20" spans="3:7" s="1" customFormat="1">
      <c r="C20" s="108"/>
      <c r="D20" s="109"/>
      <c r="F20" s="108"/>
      <c r="G20" s="108"/>
    </row>
    <row r="21" spans="3:7" s="1" customFormat="1">
      <c r="C21" s="108"/>
      <c r="D21" s="109"/>
      <c r="F21" s="108"/>
      <c r="G21" s="108"/>
    </row>
    <row r="22" spans="3:7" s="1" customFormat="1">
      <c r="C22" s="108"/>
      <c r="D22" s="109"/>
      <c r="F22" s="108"/>
      <c r="G22" s="108"/>
    </row>
    <row r="23" spans="3:7" s="1" customFormat="1">
      <c r="C23" s="108"/>
      <c r="D23" s="109"/>
      <c r="F23" s="108"/>
      <c r="G23" s="108"/>
    </row>
    <row r="24" spans="3:7" s="1" customFormat="1">
      <c r="C24" s="108"/>
      <c r="D24" s="109"/>
      <c r="F24" s="108"/>
      <c r="G24" s="108"/>
    </row>
    <row r="25" spans="3:7" s="1" customFormat="1">
      <c r="C25" s="108"/>
      <c r="D25" s="109"/>
      <c r="F25" s="108"/>
      <c r="G25" s="108"/>
    </row>
    <row r="26" spans="3:7" s="1" customFormat="1">
      <c r="C26" s="108"/>
      <c r="D26" s="109"/>
      <c r="F26" s="108"/>
      <c r="G26" s="108"/>
    </row>
    <row r="27" spans="3:7" s="1" customFormat="1">
      <c r="C27" s="108"/>
      <c r="D27" s="109"/>
      <c r="F27" s="108"/>
      <c r="G27" s="108"/>
    </row>
    <row r="28" spans="3:7" s="1" customFormat="1">
      <c r="C28" s="108"/>
      <c r="D28" s="109"/>
      <c r="F28" s="108"/>
      <c r="G28" s="108"/>
    </row>
    <row r="29" spans="3:7" s="1" customFormat="1">
      <c r="C29" s="108"/>
      <c r="D29" s="109"/>
      <c r="F29" s="108"/>
      <c r="G29" s="108"/>
    </row>
    <row r="30" spans="3:7" s="1" customFormat="1">
      <c r="C30" s="108"/>
      <c r="D30" s="109"/>
      <c r="F30" s="108"/>
      <c r="G30" s="108"/>
    </row>
    <row r="31" spans="3:7" s="1" customFormat="1">
      <c r="C31" s="108"/>
      <c r="D31" s="109"/>
      <c r="F31" s="108"/>
      <c r="G31" s="108"/>
    </row>
    <row r="32" spans="3:7" s="1" customFormat="1">
      <c r="D32" s="107"/>
    </row>
    <row r="33" spans="4:4" s="1" customFormat="1">
      <c r="D33" s="107"/>
    </row>
    <row r="34" spans="4:4" s="1" customFormat="1">
      <c r="D34" s="107"/>
    </row>
    <row r="35" spans="4:4" s="1" customFormat="1">
      <c r="D35" s="107"/>
    </row>
    <row r="36" spans="4:4" s="1" customFormat="1">
      <c r="D36" s="107"/>
    </row>
    <row r="37" spans="4:4" s="1" customFormat="1">
      <c r="D37" s="107"/>
    </row>
    <row r="38" spans="4:4" s="1" customFormat="1">
      <c r="D38" s="107"/>
    </row>
    <row r="39" spans="4:4" s="1" customFormat="1">
      <c r="D39" s="107"/>
    </row>
    <row r="40" spans="4:4" s="1" customFormat="1">
      <c r="D40" s="107"/>
    </row>
    <row r="41" spans="4:4" s="1" customFormat="1">
      <c r="D41" s="107"/>
    </row>
    <row r="42" spans="4:4" s="1" customFormat="1">
      <c r="D42" s="107"/>
    </row>
    <row r="43" spans="4:4" s="1" customFormat="1">
      <c r="D43" s="107"/>
    </row>
    <row r="44" spans="4:4" s="1" customFormat="1">
      <c r="D44" s="107"/>
    </row>
    <row r="45" spans="4:4" s="1" customFormat="1">
      <c r="D45" s="107"/>
    </row>
    <row r="46" spans="4:4" s="1" customFormat="1">
      <c r="D46" s="107"/>
    </row>
    <row r="47" spans="4:4" s="1" customFormat="1">
      <c r="D47" s="107"/>
    </row>
    <row r="48" spans="4:4" s="1" customFormat="1">
      <c r="D48" s="107"/>
    </row>
    <row r="49" spans="4:4" s="1" customFormat="1">
      <c r="D49" s="107"/>
    </row>
    <row r="50" spans="4:4" s="1" customFormat="1">
      <c r="D50" s="107"/>
    </row>
    <row r="51" spans="4:4" s="1" customFormat="1">
      <c r="D51" s="107"/>
    </row>
    <row r="52" spans="4:4" s="1" customFormat="1">
      <c r="D52" s="107"/>
    </row>
    <row r="53" spans="4:4" s="1" customFormat="1">
      <c r="D53" s="107"/>
    </row>
    <row r="54" spans="4:4" s="1" customFormat="1">
      <c r="D54" s="107"/>
    </row>
    <row r="55" spans="4:4" s="1" customFormat="1">
      <c r="D55" s="107"/>
    </row>
    <row r="56" spans="4:4" s="1" customFormat="1">
      <c r="D56" s="107"/>
    </row>
    <row r="57" spans="4:4" s="1" customFormat="1">
      <c r="D57" s="107"/>
    </row>
    <row r="58" spans="4:4" s="1" customFormat="1">
      <c r="D58" s="107"/>
    </row>
    <row r="59" spans="4:4" s="1" customFormat="1">
      <c r="D59" s="107"/>
    </row>
    <row r="60" spans="4:4" s="1" customFormat="1">
      <c r="D60" s="107"/>
    </row>
    <row r="61" spans="4:4" s="1" customFormat="1">
      <c r="D61" s="107"/>
    </row>
    <row r="62" spans="4:4" s="1" customFormat="1">
      <c r="D62" s="107"/>
    </row>
    <row r="63" spans="4:4" s="1" customFormat="1">
      <c r="D63" s="107"/>
    </row>
    <row r="64" spans="4:4" s="1" customFormat="1">
      <c r="D64" s="107"/>
    </row>
    <row r="65" spans="4:4" s="1" customFormat="1">
      <c r="D65" s="107"/>
    </row>
    <row r="66" spans="4:4" s="1" customFormat="1">
      <c r="D66" s="107"/>
    </row>
    <row r="67" spans="4:4" s="1" customFormat="1">
      <c r="D67" s="107"/>
    </row>
    <row r="68" spans="4:4" s="1" customFormat="1">
      <c r="D68" s="107"/>
    </row>
    <row r="69" spans="4:4" s="1" customFormat="1">
      <c r="D69" s="107"/>
    </row>
    <row r="70" spans="4:4" s="1" customFormat="1">
      <c r="D70" s="107"/>
    </row>
    <row r="71" spans="4:4" s="1" customFormat="1">
      <c r="D71" s="107"/>
    </row>
    <row r="72" spans="4:4" s="1" customFormat="1">
      <c r="D72" s="107"/>
    </row>
    <row r="73" spans="4:4" s="1" customFormat="1">
      <c r="D73" s="107"/>
    </row>
    <row r="74" spans="4:4" s="1" customFormat="1">
      <c r="D74" s="107"/>
    </row>
    <row r="75" spans="4:4" s="1" customFormat="1">
      <c r="D75" s="107"/>
    </row>
    <row r="76" spans="4:4" s="1" customFormat="1">
      <c r="D76" s="107"/>
    </row>
    <row r="77" spans="4:4" s="1" customFormat="1">
      <c r="D77" s="107"/>
    </row>
    <row r="78" spans="4:4" s="1" customFormat="1">
      <c r="D78" s="107"/>
    </row>
    <row r="79" spans="4:4" s="1" customFormat="1">
      <c r="D79" s="107"/>
    </row>
    <row r="80" spans="4:4" s="1" customFormat="1">
      <c r="D80" s="107"/>
    </row>
    <row r="81" spans="4:4" s="1" customFormat="1">
      <c r="D81" s="107"/>
    </row>
    <row r="82" spans="4:4" s="1" customFormat="1">
      <c r="D82" s="107"/>
    </row>
    <row r="83" spans="4:4" s="1" customFormat="1">
      <c r="D83" s="107"/>
    </row>
    <row r="84" spans="4:4" s="1" customFormat="1">
      <c r="D84" s="107"/>
    </row>
    <row r="85" spans="4:4" s="1" customFormat="1">
      <c r="D85" s="107"/>
    </row>
    <row r="86" spans="4:4" s="1" customFormat="1">
      <c r="D86" s="107"/>
    </row>
    <row r="87" spans="4:4" s="1" customFormat="1">
      <c r="D87" s="107"/>
    </row>
    <row r="88" spans="4:4" s="1" customFormat="1">
      <c r="D88" s="107"/>
    </row>
    <row r="89" spans="4:4" s="1" customFormat="1">
      <c r="D89" s="107"/>
    </row>
    <row r="90" spans="4:4" s="1" customFormat="1">
      <c r="D90" s="107"/>
    </row>
    <row r="91" spans="4:4" s="1" customFormat="1">
      <c r="D91" s="107"/>
    </row>
    <row r="92" spans="4:4" s="1" customFormat="1">
      <c r="D92" s="107"/>
    </row>
    <row r="93" spans="4:4" s="1" customFormat="1">
      <c r="D93" s="107"/>
    </row>
    <row r="94" spans="4:4" s="1" customFormat="1">
      <c r="D94" s="107"/>
    </row>
    <row r="95" spans="4:4" s="1" customFormat="1">
      <c r="D95" s="107"/>
    </row>
    <row r="96" spans="4:4" s="1" customFormat="1">
      <c r="D96" s="107"/>
    </row>
    <row r="97" spans="4:4" s="1" customFormat="1">
      <c r="D97" s="107"/>
    </row>
    <row r="98" spans="4:4" s="1" customFormat="1">
      <c r="D98" s="107"/>
    </row>
    <row r="99" spans="4:4" s="1" customFormat="1">
      <c r="D99" s="107"/>
    </row>
    <row r="100" spans="4:4" s="1" customFormat="1">
      <c r="D100" s="107"/>
    </row>
    <row r="101" spans="4:4" s="1" customFormat="1">
      <c r="D101" s="107"/>
    </row>
    <row r="102" spans="4:4" s="1" customFormat="1">
      <c r="D102" s="107"/>
    </row>
    <row r="103" spans="4:4" s="1" customFormat="1">
      <c r="D103" s="107"/>
    </row>
    <row r="104" spans="4:4" s="1" customFormat="1">
      <c r="D104" s="107"/>
    </row>
    <row r="105" spans="4:4" s="1" customFormat="1">
      <c r="D105" s="107"/>
    </row>
    <row r="106" spans="4:4" s="1" customFormat="1">
      <c r="D106" s="107"/>
    </row>
    <row r="107" spans="4:4" s="1" customFormat="1">
      <c r="D107" s="107"/>
    </row>
    <row r="108" spans="4:4" s="1" customFormat="1">
      <c r="D108" s="107"/>
    </row>
    <row r="109" spans="4:4" s="1" customFormat="1">
      <c r="D109" s="107"/>
    </row>
    <row r="110" spans="4:4" s="1" customFormat="1">
      <c r="D110" s="107"/>
    </row>
    <row r="111" spans="4:4" s="1" customFormat="1">
      <c r="D111" s="107"/>
    </row>
    <row r="112" spans="4:4" s="1" customFormat="1">
      <c r="D112" s="107"/>
    </row>
    <row r="113" spans="4:4" s="1" customFormat="1">
      <c r="D113" s="107"/>
    </row>
    <row r="114" spans="4:4" s="1" customFormat="1">
      <c r="D114" s="107"/>
    </row>
    <row r="115" spans="4:4" s="1" customFormat="1">
      <c r="D115" s="107"/>
    </row>
  </sheetData>
  <protectedRanges>
    <protectedRange sqref="C2:D4" name="Intervalo2_1_2_2_1_1"/>
    <protectedRange sqref="G2:G4" name="Intervalo2_1_2_3_2_1_1"/>
    <protectedRange sqref="F2:F4" name="Intervalo2_1_2_3_1_1_1_1"/>
    <protectedRange sqref="B2:B4" name="Intervalo2_1_1_1_1_1_1"/>
    <protectedRange sqref="E2:E3" name="Intervalo2_1_2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C1" zoomScaleNormal="100" workbookViewId="0">
      <selection activeCell="F14" sqref="F14"/>
    </sheetView>
  </sheetViews>
  <sheetFormatPr defaultColWidth="9" defaultRowHeight="15"/>
  <cols>
    <col min="1" max="1" width="26.42578125" style="2" customWidth="1"/>
    <col min="2" max="2" width="54.5703125" style="2" customWidth="1"/>
    <col min="3" max="3" width="29" style="2" customWidth="1"/>
    <col min="4" max="4" width="43.28515625" style="2" customWidth="1"/>
    <col min="5" max="5" width="40.7109375" style="2" customWidth="1"/>
    <col min="6" max="6" width="14.140625" style="2" customWidth="1"/>
    <col min="7" max="7" width="12.42578125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0" t="s">
        <v>177</v>
      </c>
      <c r="B1" s="100" t="s">
        <v>178</v>
      </c>
      <c r="C1" s="101" t="s">
        <v>212</v>
      </c>
      <c r="D1" s="101" t="s">
        <v>213</v>
      </c>
      <c r="E1" s="101" t="s">
        <v>214</v>
      </c>
      <c r="F1" s="101" t="s">
        <v>215</v>
      </c>
      <c r="G1" s="101" t="s">
        <v>205</v>
      </c>
    </row>
    <row r="2" spans="1:9">
      <c r="A2" s="446" t="s">
        <v>513</v>
      </c>
      <c r="B2" s="604" t="s">
        <v>514</v>
      </c>
      <c r="C2" s="605">
        <v>32312124000107</v>
      </c>
      <c r="D2" s="606" t="s">
        <v>900</v>
      </c>
      <c r="E2" s="606" t="s">
        <v>901</v>
      </c>
      <c r="F2" s="385" t="s">
        <v>903</v>
      </c>
      <c r="G2" s="386" t="s">
        <v>902</v>
      </c>
      <c r="H2" s="99"/>
      <c r="I2" s="99"/>
    </row>
    <row r="3" spans="1:9" s="99" customFormat="1">
      <c r="A3" s="446" t="s">
        <v>646</v>
      </c>
      <c r="B3" s="604" t="s">
        <v>514</v>
      </c>
      <c r="C3" s="605">
        <v>32312124000107</v>
      </c>
      <c r="D3" s="606" t="s">
        <v>900</v>
      </c>
      <c r="E3" s="606" t="s">
        <v>901</v>
      </c>
      <c r="F3" s="385" t="s">
        <v>903</v>
      </c>
      <c r="G3" s="607">
        <v>2116.81</v>
      </c>
    </row>
    <row r="4" spans="1:9" ht="15.75">
      <c r="A4" s="191"/>
      <c r="B4" s="192"/>
      <c r="C4" s="104"/>
      <c r="D4" s="384"/>
      <c r="E4" s="105"/>
      <c r="F4" s="106"/>
      <c r="G4" s="195"/>
      <c r="H4" s="99"/>
      <c r="I4" s="99"/>
    </row>
    <row r="5" spans="1:9" s="1" customFormat="1">
      <c r="E5" s="107"/>
    </row>
    <row r="6" spans="1:9" s="1" customFormat="1">
      <c r="E6" s="107"/>
    </row>
    <row r="7" spans="1:9" s="1" customFormat="1">
      <c r="E7" s="107"/>
    </row>
    <row r="8" spans="1:9" s="1" customFormat="1">
      <c r="E8" s="107"/>
    </row>
    <row r="9" spans="1:9" s="1" customFormat="1">
      <c r="E9" s="107"/>
    </row>
    <row r="10" spans="1:9" s="1" customFormat="1">
      <c r="E10" s="107"/>
    </row>
    <row r="11" spans="1:9" s="1" customFormat="1">
      <c r="E11" s="107"/>
    </row>
    <row r="12" spans="1:9" s="1" customFormat="1">
      <c r="E12" s="107"/>
    </row>
    <row r="13" spans="1:9" s="1" customFormat="1">
      <c r="E13" s="107"/>
    </row>
    <row r="14" spans="1:9" s="1" customFormat="1">
      <c r="E14" s="107"/>
    </row>
    <row r="15" spans="1:9" s="1" customFormat="1">
      <c r="E15" s="107"/>
    </row>
    <row r="16" spans="1:9" s="1" customFormat="1">
      <c r="E16" s="107"/>
    </row>
    <row r="17" spans="5:5" s="1" customFormat="1">
      <c r="E17" s="107"/>
    </row>
    <row r="18" spans="5:5" s="1" customFormat="1">
      <c r="E18" s="107"/>
    </row>
    <row r="19" spans="5:5" s="1" customFormat="1">
      <c r="E19" s="107"/>
    </row>
    <row r="20" spans="5:5" s="1" customFormat="1">
      <c r="E20" s="107"/>
    </row>
    <row r="21" spans="5:5" s="1" customFormat="1">
      <c r="E21" s="107"/>
    </row>
    <row r="22" spans="5:5" s="1" customFormat="1">
      <c r="E22" s="107"/>
    </row>
    <row r="23" spans="5:5" s="1" customFormat="1">
      <c r="E23" s="107"/>
    </row>
    <row r="24" spans="5:5" s="1" customFormat="1">
      <c r="E24" s="107"/>
    </row>
    <row r="25" spans="5:5" s="1" customFormat="1">
      <c r="E25" s="107"/>
    </row>
    <row r="26" spans="5:5" s="1" customFormat="1">
      <c r="E26" s="107"/>
    </row>
    <row r="27" spans="5:5" s="1" customFormat="1">
      <c r="E27" s="107"/>
    </row>
    <row r="28" spans="5:5" s="1" customFormat="1">
      <c r="E28" s="107"/>
    </row>
    <row r="29" spans="5:5" s="1" customFormat="1">
      <c r="E29" s="107"/>
    </row>
    <row r="30" spans="5:5" s="1" customFormat="1">
      <c r="E30" s="107"/>
    </row>
    <row r="31" spans="5:5" s="1" customFormat="1">
      <c r="E31" s="107"/>
    </row>
    <row r="32" spans="5:5" s="1" customFormat="1">
      <c r="E32" s="107"/>
    </row>
    <row r="33" spans="5:5" s="1" customFormat="1">
      <c r="E33" s="107"/>
    </row>
    <row r="34" spans="5:5" s="1" customFormat="1">
      <c r="E34" s="107"/>
    </row>
    <row r="35" spans="5:5" s="1" customFormat="1">
      <c r="E35" s="107"/>
    </row>
    <row r="36" spans="5:5" s="1" customFormat="1">
      <c r="E36" s="107"/>
    </row>
    <row r="37" spans="5:5" s="1" customFormat="1">
      <c r="E37" s="107"/>
    </row>
    <row r="38" spans="5:5" s="1" customFormat="1">
      <c r="E38" s="107"/>
    </row>
    <row r="39" spans="5:5" s="1" customFormat="1">
      <c r="E39" s="107"/>
    </row>
    <row r="40" spans="5:5" s="1" customFormat="1">
      <c r="E40" s="107"/>
    </row>
    <row r="41" spans="5:5" s="1" customFormat="1">
      <c r="E41" s="107"/>
    </row>
    <row r="42" spans="5:5" s="1" customFormat="1">
      <c r="E42" s="107"/>
    </row>
    <row r="43" spans="5:5" s="1" customFormat="1">
      <c r="E43" s="107"/>
    </row>
    <row r="44" spans="5:5" s="1" customFormat="1">
      <c r="E44" s="107"/>
    </row>
    <row r="45" spans="5:5" s="1" customFormat="1">
      <c r="E45" s="107"/>
    </row>
    <row r="46" spans="5:5" s="1" customFormat="1">
      <c r="E46" s="107"/>
    </row>
    <row r="47" spans="5:5" s="1" customFormat="1">
      <c r="E47" s="107"/>
    </row>
    <row r="48" spans="5:5" s="1" customFormat="1">
      <c r="E48" s="107"/>
    </row>
    <row r="49" spans="5:5" s="1" customFormat="1">
      <c r="E49" s="107"/>
    </row>
    <row r="50" spans="5:5" s="1" customFormat="1">
      <c r="E50" s="107"/>
    </row>
    <row r="51" spans="5:5" s="1" customFormat="1">
      <c r="E51" s="107"/>
    </row>
    <row r="52" spans="5:5" s="1" customFormat="1">
      <c r="E52" s="107"/>
    </row>
    <row r="53" spans="5:5" s="1" customFormat="1">
      <c r="E53" s="107"/>
    </row>
    <row r="54" spans="5:5" s="1" customFormat="1">
      <c r="E54" s="107"/>
    </row>
    <row r="55" spans="5:5" s="1" customFormat="1">
      <c r="E55" s="107"/>
    </row>
    <row r="56" spans="5:5" s="1" customFormat="1">
      <c r="E56" s="107"/>
    </row>
    <row r="57" spans="5:5" s="1" customFormat="1">
      <c r="E57" s="107"/>
    </row>
    <row r="58" spans="5:5" s="1" customFormat="1">
      <c r="E58" s="107"/>
    </row>
    <row r="59" spans="5:5" s="1" customFormat="1">
      <c r="E59" s="107"/>
    </row>
    <row r="60" spans="5:5" s="1" customFormat="1">
      <c r="E60" s="107"/>
    </row>
    <row r="61" spans="5:5" s="1" customFormat="1">
      <c r="E61" s="107"/>
    </row>
    <row r="62" spans="5:5" s="1" customFormat="1">
      <c r="E62" s="107"/>
    </row>
    <row r="63" spans="5:5" s="1" customFormat="1">
      <c r="E63" s="107"/>
    </row>
    <row r="64" spans="5:5" s="1" customFormat="1">
      <c r="E64" s="107"/>
    </row>
    <row r="65" spans="5:5" s="1" customFormat="1">
      <c r="E65" s="107"/>
    </row>
    <row r="66" spans="5:5" s="1" customFormat="1">
      <c r="E66" s="107"/>
    </row>
    <row r="67" spans="5:5" s="1" customFormat="1">
      <c r="E67" s="107"/>
    </row>
    <row r="68" spans="5:5" s="1" customFormat="1">
      <c r="E68" s="107"/>
    </row>
    <row r="69" spans="5:5" s="1" customFormat="1">
      <c r="E69" s="107"/>
    </row>
    <row r="70" spans="5:5" s="1" customFormat="1">
      <c r="E70" s="107"/>
    </row>
    <row r="71" spans="5:5" s="1" customFormat="1">
      <c r="E71" s="107"/>
    </row>
    <row r="72" spans="5:5" s="1" customFormat="1">
      <c r="E72" s="107"/>
    </row>
    <row r="73" spans="5:5" s="1" customFormat="1">
      <c r="E73" s="107"/>
    </row>
    <row r="74" spans="5:5" s="1" customFormat="1">
      <c r="E74" s="107"/>
    </row>
    <row r="75" spans="5:5" s="1" customFormat="1">
      <c r="E75" s="107"/>
    </row>
    <row r="76" spans="5:5" s="1" customFormat="1">
      <c r="E76" s="107"/>
    </row>
    <row r="77" spans="5:5" s="1" customFormat="1">
      <c r="E77" s="107"/>
    </row>
    <row r="78" spans="5:5" s="1" customFormat="1">
      <c r="E78" s="107"/>
    </row>
    <row r="79" spans="5:5" s="1" customFormat="1">
      <c r="E79" s="107"/>
    </row>
    <row r="80" spans="5:5" s="1" customFormat="1">
      <c r="E80" s="107"/>
    </row>
    <row r="81" spans="5:5" s="1" customFormat="1">
      <c r="E81" s="107"/>
    </row>
    <row r="82" spans="5:5" s="1" customFormat="1">
      <c r="E82" s="107"/>
    </row>
    <row r="83" spans="5:5" s="1" customFormat="1">
      <c r="E83" s="107"/>
    </row>
    <row r="84" spans="5:5" s="1" customFormat="1">
      <c r="E84" s="107"/>
    </row>
    <row r="85" spans="5:5" s="1" customFormat="1">
      <c r="E85" s="107"/>
    </row>
    <row r="86" spans="5:5" s="1" customFormat="1">
      <c r="E86" s="107"/>
    </row>
    <row r="87" spans="5:5" s="1" customFormat="1">
      <c r="E87" s="107"/>
    </row>
    <row r="88" spans="5:5" s="1" customFormat="1">
      <c r="E88" s="107"/>
    </row>
    <row r="89" spans="5:5" s="1" customFormat="1">
      <c r="E89" s="107"/>
    </row>
    <row r="90" spans="5:5" s="1" customFormat="1">
      <c r="E90" s="107"/>
    </row>
    <row r="91" spans="5:5" s="1" customFormat="1">
      <c r="E91" s="107"/>
    </row>
    <row r="92" spans="5:5" s="1" customFormat="1">
      <c r="E92" s="107"/>
    </row>
    <row r="93" spans="5:5" s="1" customFormat="1">
      <c r="E93" s="107"/>
    </row>
    <row r="94" spans="5:5" s="1" customFormat="1">
      <c r="E94" s="107"/>
    </row>
    <row r="95" spans="5:5" s="1" customFormat="1">
      <c r="E95" s="107"/>
    </row>
    <row r="96" spans="5:5" s="1" customFormat="1">
      <c r="E96" s="107"/>
    </row>
    <row r="97" spans="5:5" s="1" customFormat="1">
      <c r="E97" s="107"/>
    </row>
    <row r="98" spans="5:5" s="1" customFormat="1">
      <c r="E98" s="107"/>
    </row>
    <row r="99" spans="5:5" s="1" customFormat="1">
      <c r="E99" s="107"/>
    </row>
    <row r="100" spans="5:5" s="1" customFormat="1">
      <c r="E100" s="107"/>
    </row>
    <row r="101" spans="5:5" s="1" customFormat="1">
      <c r="E101" s="107"/>
    </row>
    <row r="102" spans="5:5" s="1" customFormat="1">
      <c r="E102" s="107"/>
    </row>
    <row r="103" spans="5:5" s="1" customFormat="1">
      <c r="E103" s="107"/>
    </row>
    <row r="104" spans="5:5" s="1" customFormat="1">
      <c r="E104" s="107"/>
    </row>
    <row r="105" spans="5:5" s="1" customFormat="1">
      <c r="E105" s="107"/>
    </row>
    <row r="106" spans="5:5" s="1" customFormat="1">
      <c r="E106" s="107"/>
    </row>
    <row r="107" spans="5:5" s="1" customFormat="1">
      <c r="E107" s="107"/>
    </row>
    <row r="108" spans="5:5" s="1" customFormat="1">
      <c r="E108" s="107"/>
    </row>
    <row r="109" spans="5:5" s="1" customFormat="1">
      <c r="E109" s="107"/>
    </row>
    <row r="110" spans="5:5" s="1" customFormat="1">
      <c r="E110" s="107"/>
    </row>
    <row r="111" spans="5:5" s="1" customFormat="1">
      <c r="E111" s="107"/>
    </row>
    <row r="112" spans="5:5" s="1" customFormat="1">
      <c r="E112" s="107"/>
    </row>
    <row r="113" spans="5:5" s="1" customFormat="1">
      <c r="E113" s="107"/>
    </row>
    <row r="114" spans="5:5" s="1" customFormat="1">
      <c r="E114" s="107"/>
    </row>
    <row r="115" spans="5:5" s="1" customFormat="1">
      <c r="E115" s="107"/>
    </row>
  </sheetData>
  <protectedRanges>
    <protectedRange sqref="C4:F4" name="Intervalo2_1"/>
    <protectedRange sqref="B4" name="Intervalo2"/>
    <protectedRange sqref="A4" name="Intervalo2_2"/>
    <protectedRange sqref="F2" name="Intervalo2_1_1_1_1"/>
    <protectedRange sqref="D2:E2" name="Intervalo2_1_1_1_3_1"/>
    <protectedRange sqref="B2:C2" name="Intervalo2_1_1_1_1_1_1_3_1"/>
    <protectedRange sqref="F3" name="Intervalo2_1_1_1_2"/>
    <protectedRange sqref="D3:E3" name="Intervalo2_1_1_1_3_2"/>
    <protectedRange sqref="B3:C3" name="Intervalo2_1_1_1_1_1_1_3_2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C17" zoomScale="91" zoomScaleNormal="91" workbookViewId="0">
      <selection activeCell="E41" sqref="E41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70.5703125" customWidth="1"/>
    <col min="5" max="5" width="51.28515625" customWidth="1"/>
    <col min="6" max="6" width="14.5703125" customWidth="1"/>
    <col min="7" max="7" width="14.85546875" customWidth="1"/>
    <col min="8" max="8" width="14.140625" customWidth="1"/>
    <col min="9" max="9" width="92.42578125" customWidth="1"/>
  </cols>
  <sheetData>
    <row r="1" spans="1:10" ht="31.5">
      <c r="A1" s="236" t="s">
        <v>177</v>
      </c>
      <c r="B1" s="236" t="s">
        <v>178</v>
      </c>
      <c r="C1" s="237" t="s">
        <v>216</v>
      </c>
      <c r="D1" s="237" t="s">
        <v>217</v>
      </c>
      <c r="E1" s="237" t="s">
        <v>218</v>
      </c>
      <c r="F1" s="237" t="s">
        <v>219</v>
      </c>
      <c r="G1" s="237" t="s">
        <v>220</v>
      </c>
      <c r="H1" s="237" t="s">
        <v>221</v>
      </c>
      <c r="I1" s="237" t="s">
        <v>222</v>
      </c>
    </row>
    <row r="2" spans="1:10" ht="30">
      <c r="A2" s="353" t="s">
        <v>513</v>
      </c>
      <c r="B2" s="391" t="s">
        <v>514</v>
      </c>
      <c r="C2" s="293" t="s">
        <v>547</v>
      </c>
      <c r="D2" s="358" t="s">
        <v>548</v>
      </c>
      <c r="E2" s="359" t="s">
        <v>557</v>
      </c>
      <c r="F2" s="360">
        <v>44595</v>
      </c>
      <c r="G2" s="392">
        <v>44648</v>
      </c>
      <c r="H2" s="369">
        <v>8900</v>
      </c>
      <c r="I2" s="422" t="s">
        <v>582</v>
      </c>
      <c r="J2" s="99"/>
    </row>
    <row r="3" spans="1:10">
      <c r="A3" s="353" t="s">
        <v>513</v>
      </c>
      <c r="B3" s="391" t="s">
        <v>514</v>
      </c>
      <c r="C3" s="300" t="s">
        <v>530</v>
      </c>
      <c r="D3" s="361" t="s">
        <v>531</v>
      </c>
      <c r="E3" s="390" t="s">
        <v>558</v>
      </c>
      <c r="F3" s="393">
        <v>44600</v>
      </c>
      <c r="G3" s="392">
        <v>44648</v>
      </c>
      <c r="H3" s="370">
        <v>500</v>
      </c>
      <c r="I3" s="423" t="s">
        <v>583</v>
      </c>
    </row>
    <row r="4" spans="1:10" ht="30">
      <c r="A4" s="353" t="s">
        <v>513</v>
      </c>
      <c r="B4" s="394" t="s">
        <v>514</v>
      </c>
      <c r="C4" s="293" t="s">
        <v>559</v>
      </c>
      <c r="D4" s="358" t="s">
        <v>560</v>
      </c>
      <c r="E4" s="390" t="s">
        <v>561</v>
      </c>
      <c r="F4" s="393">
        <v>44594</v>
      </c>
      <c r="G4" s="392">
        <v>44648</v>
      </c>
      <c r="H4" s="370">
        <v>0</v>
      </c>
      <c r="I4" s="424" t="s">
        <v>584</v>
      </c>
      <c r="J4" s="99"/>
    </row>
    <row r="5" spans="1:10">
      <c r="A5" s="353" t="s">
        <v>513</v>
      </c>
      <c r="B5" s="394" t="s">
        <v>514</v>
      </c>
      <c r="C5" s="300" t="s">
        <v>534</v>
      </c>
      <c r="D5" s="361" t="s">
        <v>535</v>
      </c>
      <c r="E5" s="390" t="s">
        <v>562</v>
      </c>
      <c r="F5" s="393">
        <v>44624</v>
      </c>
      <c r="G5" s="392">
        <v>44648</v>
      </c>
      <c r="H5" s="370">
        <v>0</v>
      </c>
      <c r="I5" s="425" t="s">
        <v>585</v>
      </c>
    </row>
    <row r="6" spans="1:10" ht="30">
      <c r="A6" s="353" t="s">
        <v>513</v>
      </c>
      <c r="B6" s="394" t="s">
        <v>514</v>
      </c>
      <c r="C6" s="293" t="s">
        <v>526</v>
      </c>
      <c r="D6" s="358" t="s">
        <v>527</v>
      </c>
      <c r="E6" s="359" t="s">
        <v>563</v>
      </c>
      <c r="F6" s="362" t="s">
        <v>522</v>
      </c>
      <c r="G6" s="392">
        <v>44648</v>
      </c>
      <c r="H6" s="370">
        <v>9300</v>
      </c>
      <c r="I6" s="426" t="s">
        <v>587</v>
      </c>
      <c r="J6" s="99"/>
    </row>
    <row r="7" spans="1:10">
      <c r="A7" s="353" t="s">
        <v>513</v>
      </c>
      <c r="B7" s="394" t="s">
        <v>514</v>
      </c>
      <c r="C7" s="293" t="s">
        <v>526</v>
      </c>
      <c r="D7" s="358" t="s">
        <v>527</v>
      </c>
      <c r="E7" s="359" t="s">
        <v>564</v>
      </c>
      <c r="F7" s="363">
        <v>44602</v>
      </c>
      <c r="G7" s="392">
        <v>44648</v>
      </c>
      <c r="H7" s="370">
        <v>0</v>
      </c>
      <c r="I7" s="425" t="s">
        <v>586</v>
      </c>
      <c r="J7" s="99"/>
    </row>
    <row r="8" spans="1:10" ht="30">
      <c r="A8" s="353" t="s">
        <v>513</v>
      </c>
      <c r="B8" s="394" t="s">
        <v>514</v>
      </c>
      <c r="C8" s="300" t="s">
        <v>524</v>
      </c>
      <c r="D8" s="361" t="s">
        <v>533</v>
      </c>
      <c r="E8" s="359" t="s">
        <v>565</v>
      </c>
      <c r="F8" s="362" t="s">
        <v>520</v>
      </c>
      <c r="G8" s="392">
        <v>44648</v>
      </c>
      <c r="H8" s="370">
        <v>0</v>
      </c>
      <c r="I8" s="422" t="s">
        <v>588</v>
      </c>
    </row>
    <row r="9" spans="1:10">
      <c r="A9" s="353" t="s">
        <v>513</v>
      </c>
      <c r="B9" s="394" t="s">
        <v>514</v>
      </c>
      <c r="C9" s="301" t="s">
        <v>539</v>
      </c>
      <c r="D9" s="364" t="s">
        <v>540</v>
      </c>
      <c r="E9" s="359" t="s">
        <v>566</v>
      </c>
      <c r="F9" s="393">
        <v>44594</v>
      </c>
      <c r="G9" s="392">
        <v>44648</v>
      </c>
      <c r="H9" s="370">
        <v>800</v>
      </c>
      <c r="I9" s="422" t="s">
        <v>589</v>
      </c>
      <c r="J9" s="99"/>
    </row>
    <row r="10" spans="1:10">
      <c r="A10" s="353" t="s">
        <v>513</v>
      </c>
      <c r="B10" s="394" t="s">
        <v>514</v>
      </c>
      <c r="C10" s="248">
        <v>21374060000144</v>
      </c>
      <c r="D10" s="365" t="s">
        <v>567</v>
      </c>
      <c r="E10" s="359" t="s">
        <v>568</v>
      </c>
      <c r="F10" s="393">
        <v>44608</v>
      </c>
      <c r="G10" s="392">
        <v>44648</v>
      </c>
      <c r="H10" s="370">
        <v>2200</v>
      </c>
      <c r="I10" s="422" t="s">
        <v>590</v>
      </c>
      <c r="J10" s="99"/>
    </row>
    <row r="11" spans="1:10">
      <c r="A11" s="353" t="s">
        <v>513</v>
      </c>
      <c r="B11" s="394" t="s">
        <v>514</v>
      </c>
      <c r="C11" s="301" t="s">
        <v>538</v>
      </c>
      <c r="D11" s="364" t="s">
        <v>525</v>
      </c>
      <c r="E11" s="359" t="s">
        <v>569</v>
      </c>
      <c r="F11" s="393">
        <v>44595</v>
      </c>
      <c r="G11" s="392">
        <v>44648</v>
      </c>
      <c r="H11" s="370">
        <v>12900</v>
      </c>
      <c r="I11" s="425" t="s">
        <v>591</v>
      </c>
    </row>
    <row r="12" spans="1:10">
      <c r="A12" s="353" t="s">
        <v>513</v>
      </c>
      <c r="B12" s="391" t="s">
        <v>514</v>
      </c>
      <c r="C12" s="366">
        <v>18554757000192</v>
      </c>
      <c r="D12" s="365" t="s">
        <v>570</v>
      </c>
      <c r="E12" s="359" t="s">
        <v>571</v>
      </c>
      <c r="F12" s="362" t="s">
        <v>518</v>
      </c>
      <c r="G12" s="392">
        <v>44648</v>
      </c>
      <c r="H12" s="370">
        <v>0</v>
      </c>
      <c r="I12" s="422" t="s">
        <v>592</v>
      </c>
      <c r="J12" s="99"/>
    </row>
    <row r="13" spans="1:10">
      <c r="A13" s="353" t="s">
        <v>513</v>
      </c>
      <c r="B13" s="391" t="s">
        <v>514</v>
      </c>
      <c r="C13" s="301" t="s">
        <v>541</v>
      </c>
      <c r="D13" s="364" t="s">
        <v>542</v>
      </c>
      <c r="E13" s="359" t="s">
        <v>572</v>
      </c>
      <c r="F13" s="362" t="s">
        <v>516</v>
      </c>
      <c r="G13" s="392">
        <v>44648</v>
      </c>
      <c r="H13" s="370">
        <v>6200</v>
      </c>
      <c r="I13" s="422" t="s">
        <v>593</v>
      </c>
      <c r="J13" s="99"/>
    </row>
    <row r="14" spans="1:10">
      <c r="A14" s="353" t="s">
        <v>513</v>
      </c>
      <c r="B14" s="391" t="s">
        <v>514</v>
      </c>
      <c r="C14" s="301" t="s">
        <v>541</v>
      </c>
      <c r="D14" s="364" t="s">
        <v>542</v>
      </c>
      <c r="E14" s="359" t="s">
        <v>573</v>
      </c>
      <c r="F14" s="362" t="s">
        <v>521</v>
      </c>
      <c r="G14" s="392">
        <v>44648</v>
      </c>
      <c r="H14" s="370">
        <v>1400</v>
      </c>
      <c r="I14" s="422" t="s">
        <v>594</v>
      </c>
      <c r="J14" s="99"/>
    </row>
    <row r="15" spans="1:10">
      <c r="A15" s="353" t="s">
        <v>513</v>
      </c>
      <c r="B15" s="391" t="s">
        <v>514</v>
      </c>
      <c r="C15" s="293" t="s">
        <v>543</v>
      </c>
      <c r="D15" s="358" t="s">
        <v>544</v>
      </c>
      <c r="E15" s="359" t="s">
        <v>574</v>
      </c>
      <c r="F15" s="362" t="s">
        <v>523</v>
      </c>
      <c r="G15" s="392">
        <v>44648</v>
      </c>
      <c r="H15" s="370">
        <v>3500</v>
      </c>
      <c r="I15" s="422" t="s">
        <v>595</v>
      </c>
      <c r="J15" s="99"/>
    </row>
    <row r="16" spans="1:10">
      <c r="A16" s="353" t="s">
        <v>513</v>
      </c>
      <c r="B16" s="391" t="s">
        <v>514</v>
      </c>
      <c r="C16" s="293" t="s">
        <v>536</v>
      </c>
      <c r="D16" s="358" t="s">
        <v>537</v>
      </c>
      <c r="E16" s="359" t="s">
        <v>575</v>
      </c>
      <c r="F16" s="362" t="s">
        <v>520</v>
      </c>
      <c r="G16" s="392">
        <v>44648</v>
      </c>
      <c r="H16" s="370">
        <v>300</v>
      </c>
      <c r="I16" s="422" t="s">
        <v>596</v>
      </c>
      <c r="J16" s="99"/>
    </row>
    <row r="17" spans="1:10">
      <c r="A17" s="353" t="s">
        <v>513</v>
      </c>
      <c r="B17" s="391" t="s">
        <v>514</v>
      </c>
      <c r="C17" s="293" t="s">
        <v>528</v>
      </c>
      <c r="D17" s="367" t="s">
        <v>529</v>
      </c>
      <c r="E17" s="359" t="s">
        <v>576</v>
      </c>
      <c r="F17" s="362" t="s">
        <v>532</v>
      </c>
      <c r="G17" s="392">
        <v>44648</v>
      </c>
      <c r="H17" s="370">
        <v>7000</v>
      </c>
      <c r="I17" s="422" t="s">
        <v>597</v>
      </c>
      <c r="J17" s="99"/>
    </row>
    <row r="18" spans="1:10">
      <c r="A18" s="353" t="s">
        <v>513</v>
      </c>
      <c r="B18" s="391" t="s">
        <v>514</v>
      </c>
      <c r="C18" s="302" t="s">
        <v>577</v>
      </c>
      <c r="D18" s="368" t="s">
        <v>578</v>
      </c>
      <c r="E18" s="359" t="s">
        <v>579</v>
      </c>
      <c r="F18" s="362" t="s">
        <v>517</v>
      </c>
      <c r="G18" s="392">
        <v>44648</v>
      </c>
      <c r="H18" s="370">
        <v>0</v>
      </c>
      <c r="I18" s="425" t="s">
        <v>598</v>
      </c>
    </row>
    <row r="19" spans="1:10">
      <c r="A19" s="353" t="s">
        <v>513</v>
      </c>
      <c r="B19" s="391" t="s">
        <v>514</v>
      </c>
      <c r="C19" s="293" t="s">
        <v>545</v>
      </c>
      <c r="D19" s="358" t="s">
        <v>546</v>
      </c>
      <c r="E19" s="390" t="s">
        <v>580</v>
      </c>
      <c r="F19" s="393">
        <v>44630</v>
      </c>
      <c r="G19" s="392">
        <v>44648</v>
      </c>
      <c r="H19" s="370">
        <v>2650</v>
      </c>
      <c r="I19" s="422" t="s">
        <v>601</v>
      </c>
    </row>
    <row r="20" spans="1:10">
      <c r="A20" s="353" t="s">
        <v>513</v>
      </c>
      <c r="B20" s="391" t="s">
        <v>514</v>
      </c>
      <c r="C20" s="293" t="s">
        <v>549</v>
      </c>
      <c r="D20" s="358" t="s">
        <v>550</v>
      </c>
      <c r="E20" s="390" t="s">
        <v>581</v>
      </c>
      <c r="F20" s="393">
        <v>44620</v>
      </c>
      <c r="G20" s="392">
        <v>44648</v>
      </c>
      <c r="H20" s="370">
        <v>3651.35</v>
      </c>
      <c r="I20" s="422" t="s">
        <v>599</v>
      </c>
      <c r="J20" s="99"/>
    </row>
    <row r="21" spans="1:10">
      <c r="A21" s="353" t="s">
        <v>513</v>
      </c>
      <c r="B21" s="391" t="s">
        <v>514</v>
      </c>
      <c r="C21" s="395" t="s">
        <v>551</v>
      </c>
      <c r="D21" s="376" t="s">
        <v>552</v>
      </c>
      <c r="E21" s="359" t="s">
        <v>610</v>
      </c>
      <c r="F21" s="362" t="s">
        <v>519</v>
      </c>
      <c r="G21" s="392">
        <v>44648</v>
      </c>
      <c r="H21" s="378" t="s">
        <v>611</v>
      </c>
      <c r="I21" s="422" t="s">
        <v>612</v>
      </c>
      <c r="J21" s="99"/>
    </row>
    <row r="22" spans="1:10">
      <c r="A22" s="353" t="s">
        <v>513</v>
      </c>
      <c r="B22" s="391" t="s">
        <v>514</v>
      </c>
      <c r="C22" s="395" t="s">
        <v>604</v>
      </c>
      <c r="D22" s="376" t="s">
        <v>605</v>
      </c>
      <c r="E22" s="359" t="s">
        <v>613</v>
      </c>
      <c r="F22" s="362" t="s">
        <v>519</v>
      </c>
      <c r="G22" s="392"/>
      <c r="H22" s="380">
        <v>14547.17</v>
      </c>
      <c r="I22" s="379" t="s">
        <v>614</v>
      </c>
      <c r="J22" s="99"/>
    </row>
    <row r="23" spans="1:10">
      <c r="A23" s="353" t="s">
        <v>646</v>
      </c>
      <c r="B23" s="391" t="s">
        <v>514</v>
      </c>
      <c r="C23" s="377">
        <v>12882148000186</v>
      </c>
      <c r="D23" s="381" t="s">
        <v>615</v>
      </c>
      <c r="E23" s="359" t="s">
        <v>566</v>
      </c>
      <c r="F23" s="393">
        <v>44652</v>
      </c>
      <c r="G23" s="392">
        <v>45017</v>
      </c>
      <c r="H23" s="378" t="s">
        <v>616</v>
      </c>
      <c r="I23" s="425" t="s">
        <v>617</v>
      </c>
    </row>
    <row r="24" spans="1:10">
      <c r="A24" s="353" t="s">
        <v>646</v>
      </c>
      <c r="B24" s="391" t="s">
        <v>514</v>
      </c>
      <c r="C24" s="377">
        <v>36405607000107</v>
      </c>
      <c r="D24" s="381" t="s">
        <v>618</v>
      </c>
      <c r="E24" s="390" t="s">
        <v>619</v>
      </c>
      <c r="F24" s="393">
        <v>44649</v>
      </c>
      <c r="G24" s="392">
        <v>45014</v>
      </c>
      <c r="H24" s="378" t="s">
        <v>611</v>
      </c>
      <c r="I24" s="425" t="s">
        <v>620</v>
      </c>
    </row>
    <row r="25" spans="1:10">
      <c r="A25" s="353" t="s">
        <v>646</v>
      </c>
      <c r="B25" s="391" t="s">
        <v>514</v>
      </c>
      <c r="C25" s="382" t="s">
        <v>661</v>
      </c>
      <c r="D25" s="397" t="s">
        <v>625</v>
      </c>
      <c r="E25" s="390" t="s">
        <v>626</v>
      </c>
      <c r="F25" s="393">
        <v>44649</v>
      </c>
      <c r="G25" s="392">
        <v>45014</v>
      </c>
      <c r="H25" s="378" t="s">
        <v>627</v>
      </c>
      <c r="I25" s="425" t="s">
        <v>628</v>
      </c>
    </row>
    <row r="26" spans="1:10">
      <c r="A26" s="353" t="s">
        <v>646</v>
      </c>
      <c r="B26" s="391" t="s">
        <v>514</v>
      </c>
      <c r="C26" s="377">
        <v>31675417000188</v>
      </c>
      <c r="D26" s="396" t="s">
        <v>629</v>
      </c>
      <c r="E26" s="390" t="s">
        <v>562</v>
      </c>
      <c r="F26" s="393">
        <v>44649</v>
      </c>
      <c r="G26" s="392">
        <v>45014</v>
      </c>
      <c r="H26" s="378" t="s">
        <v>630</v>
      </c>
      <c r="I26" s="425" t="s">
        <v>631</v>
      </c>
      <c r="J26" s="99"/>
    </row>
    <row r="27" spans="1:10">
      <c r="A27" s="353" t="s">
        <v>513</v>
      </c>
      <c r="B27" s="391" t="s">
        <v>514</v>
      </c>
      <c r="C27" s="293" t="s">
        <v>536</v>
      </c>
      <c r="D27" s="358" t="s">
        <v>537</v>
      </c>
      <c r="E27" s="359" t="s">
        <v>575</v>
      </c>
      <c r="F27" s="393">
        <v>44649</v>
      </c>
      <c r="G27" s="392">
        <v>45014</v>
      </c>
      <c r="H27" s="378" t="s">
        <v>632</v>
      </c>
      <c r="I27" s="425" t="s">
        <v>596</v>
      </c>
      <c r="J27" s="99"/>
    </row>
    <row r="28" spans="1:10">
      <c r="A28" s="353" t="s">
        <v>646</v>
      </c>
      <c r="B28" s="391" t="s">
        <v>514</v>
      </c>
      <c r="C28" s="377">
        <v>24380578002041</v>
      </c>
      <c r="D28" s="396" t="s">
        <v>608</v>
      </c>
      <c r="E28" s="390" t="s">
        <v>609</v>
      </c>
      <c r="F28" s="393">
        <v>44649</v>
      </c>
      <c r="G28" s="392">
        <v>45014</v>
      </c>
      <c r="H28" s="370">
        <v>0</v>
      </c>
      <c r="I28" s="398" t="s">
        <v>633</v>
      </c>
    </row>
    <row r="29" spans="1:10">
      <c r="A29" s="353" t="s">
        <v>513</v>
      </c>
      <c r="B29" s="391" t="s">
        <v>514</v>
      </c>
      <c r="C29" s="382" t="s">
        <v>607</v>
      </c>
      <c r="D29" s="381" t="s">
        <v>638</v>
      </c>
      <c r="E29" s="390" t="s">
        <v>637</v>
      </c>
      <c r="F29" s="393">
        <v>44603</v>
      </c>
      <c r="G29" s="399"/>
      <c r="H29" s="383">
        <v>1900.31</v>
      </c>
      <c r="I29" s="425" t="s">
        <v>636</v>
      </c>
    </row>
    <row r="30" spans="1:10">
      <c r="A30" s="353" t="s">
        <v>513</v>
      </c>
      <c r="B30" s="391" t="s">
        <v>514</v>
      </c>
      <c r="C30" s="302" t="s">
        <v>606</v>
      </c>
      <c r="D30" s="381" t="s">
        <v>639</v>
      </c>
      <c r="E30" s="390" t="s">
        <v>640</v>
      </c>
      <c r="F30" s="400">
        <v>44588</v>
      </c>
      <c r="G30" s="392">
        <v>44648</v>
      </c>
      <c r="H30" s="383" t="s">
        <v>641</v>
      </c>
      <c r="I30" s="425" t="s">
        <v>642</v>
      </c>
      <c r="J30" s="99"/>
    </row>
    <row r="31" spans="1:10">
      <c r="A31" s="353" t="s">
        <v>513</v>
      </c>
      <c r="B31" s="391" t="s">
        <v>514</v>
      </c>
      <c r="C31" s="302" t="s">
        <v>649</v>
      </c>
      <c r="D31" s="381" t="s">
        <v>650</v>
      </c>
      <c r="E31" s="390" t="s">
        <v>652</v>
      </c>
      <c r="F31" s="393">
        <v>44588</v>
      </c>
      <c r="G31" s="392">
        <v>44952</v>
      </c>
      <c r="H31" s="401">
        <v>0</v>
      </c>
      <c r="I31" s="427" t="s">
        <v>648</v>
      </c>
    </row>
    <row r="32" spans="1:10">
      <c r="A32" s="353" t="s">
        <v>646</v>
      </c>
      <c r="B32" s="391" t="s">
        <v>514</v>
      </c>
      <c r="C32" s="247">
        <v>41476791000108</v>
      </c>
      <c r="D32" s="381" t="s">
        <v>678</v>
      </c>
      <c r="E32" s="451" t="s">
        <v>679</v>
      </c>
      <c r="F32" s="250">
        <v>44671</v>
      </c>
      <c r="G32" s="452">
        <v>45036</v>
      </c>
      <c r="H32" s="401">
        <v>510</v>
      </c>
      <c r="I32" s="246" t="s">
        <v>680</v>
      </c>
      <c r="J32" s="99"/>
    </row>
    <row r="33" spans="1:10" ht="15.75">
      <c r="A33" s="353" t="s">
        <v>646</v>
      </c>
      <c r="B33" s="570" t="s">
        <v>514</v>
      </c>
      <c r="C33" s="571" t="s">
        <v>682</v>
      </c>
      <c r="D33" s="584" t="s">
        <v>683</v>
      </c>
      <c r="E33" s="578" t="s">
        <v>684</v>
      </c>
      <c r="F33" s="572">
        <v>44685</v>
      </c>
      <c r="G33" s="573">
        <v>45234</v>
      </c>
      <c r="H33" s="581">
        <v>0</v>
      </c>
      <c r="I33" s="425" t="s">
        <v>685</v>
      </c>
      <c r="J33" s="99"/>
    </row>
    <row r="34" spans="1:10" ht="15.75">
      <c r="A34" s="353" t="s">
        <v>646</v>
      </c>
      <c r="B34" s="570" t="s">
        <v>514</v>
      </c>
      <c r="C34" s="453" t="s">
        <v>543</v>
      </c>
      <c r="D34" s="584" t="s">
        <v>686</v>
      </c>
      <c r="E34" s="578" t="s">
        <v>690</v>
      </c>
      <c r="F34" s="574">
        <v>44687</v>
      </c>
      <c r="G34" s="573">
        <v>45052</v>
      </c>
      <c r="H34" s="581">
        <v>2950</v>
      </c>
      <c r="I34" s="425" t="s">
        <v>595</v>
      </c>
    </row>
    <row r="35" spans="1:10" ht="15.75">
      <c r="A35" s="353" t="s">
        <v>646</v>
      </c>
      <c r="B35" s="570" t="s">
        <v>514</v>
      </c>
      <c r="C35" s="575" t="s">
        <v>681</v>
      </c>
      <c r="D35" s="584" t="s">
        <v>687</v>
      </c>
      <c r="E35" s="576" t="s">
        <v>688</v>
      </c>
      <c r="F35" s="580">
        <v>44690</v>
      </c>
      <c r="G35" s="579">
        <v>45055</v>
      </c>
      <c r="H35" s="581">
        <v>10524.17</v>
      </c>
      <c r="I35" s="427" t="s">
        <v>689</v>
      </c>
    </row>
    <row r="36" spans="1:10">
      <c r="A36" s="353" t="s">
        <v>513</v>
      </c>
      <c r="B36" s="637" t="s">
        <v>514</v>
      </c>
      <c r="C36" s="638">
        <v>21374060000144</v>
      </c>
      <c r="D36" s="639" t="s">
        <v>567</v>
      </c>
      <c r="E36" s="640" t="s">
        <v>568</v>
      </c>
      <c r="F36" s="641">
        <v>44608</v>
      </c>
      <c r="G36" s="642">
        <v>44742</v>
      </c>
      <c r="H36" s="643">
        <v>2200</v>
      </c>
      <c r="I36" s="644" t="s">
        <v>1222</v>
      </c>
    </row>
    <row r="37" spans="1:10" ht="15.75">
      <c r="A37" s="229"/>
      <c r="B37" s="238"/>
      <c r="C37" s="247"/>
      <c r="D37" s="239"/>
      <c r="E37" s="244"/>
      <c r="F37" s="245"/>
      <c r="G37" s="238"/>
      <c r="H37" s="195"/>
      <c r="I37" s="246"/>
    </row>
    <row r="38" spans="1:10" ht="15.75">
      <c r="A38" s="229"/>
      <c r="B38" s="238"/>
      <c r="C38" s="247"/>
      <c r="D38" s="239"/>
      <c r="E38" s="244"/>
      <c r="F38" s="245"/>
      <c r="G38" s="238"/>
      <c r="H38" s="195"/>
      <c r="I38" s="241"/>
    </row>
    <row r="39" spans="1:10" ht="15.75">
      <c r="A39" s="229"/>
      <c r="B39" s="238"/>
      <c r="C39" s="247"/>
      <c r="D39" s="239"/>
      <c r="E39" s="244"/>
      <c r="F39" s="245"/>
      <c r="G39" s="238"/>
      <c r="H39" s="195"/>
      <c r="I39" s="246"/>
    </row>
    <row r="40" spans="1:10" ht="15.75">
      <c r="A40" s="229"/>
      <c r="B40" s="230"/>
      <c r="C40" s="242"/>
      <c r="D40" s="239"/>
      <c r="E40" s="243"/>
      <c r="F40" s="251"/>
      <c r="G40" s="230"/>
      <c r="H40" s="195"/>
      <c r="I40" s="252"/>
    </row>
    <row r="41" spans="1:10" ht="15.75">
      <c r="A41" s="229"/>
      <c r="B41" s="238"/>
      <c r="C41" s="247"/>
      <c r="D41" s="239"/>
      <c r="E41" s="244"/>
      <c r="F41" s="245"/>
      <c r="G41" s="238"/>
      <c r="H41" s="195"/>
      <c r="I41" s="246"/>
    </row>
    <row r="42" spans="1:10" ht="15.75">
      <c r="A42" s="229"/>
      <c r="B42" s="238"/>
      <c r="C42" s="247"/>
      <c r="D42" s="253"/>
      <c r="E42" s="254"/>
      <c r="F42" s="255"/>
      <c r="G42" s="238"/>
      <c r="H42" s="195"/>
      <c r="I42" s="256"/>
    </row>
    <row r="43" spans="1:10" ht="15.75">
      <c r="A43" s="229"/>
      <c r="B43" s="238"/>
      <c r="C43" s="247"/>
      <c r="D43" s="253"/>
      <c r="E43" s="254"/>
      <c r="F43" s="255"/>
      <c r="G43" s="238"/>
      <c r="H43" s="195"/>
      <c r="I43" s="257"/>
    </row>
    <row r="44" spans="1:10" ht="15.75">
      <c r="A44" s="229"/>
      <c r="B44" s="238"/>
      <c r="C44" s="247"/>
      <c r="D44" s="253"/>
      <c r="E44" s="254"/>
      <c r="F44" s="255"/>
      <c r="G44" s="231"/>
      <c r="H44" s="195"/>
      <c r="I44" s="256"/>
    </row>
    <row r="45" spans="1:10" ht="15.75">
      <c r="A45" s="229"/>
      <c r="B45" s="238"/>
      <c r="C45" s="258"/>
      <c r="D45" s="259"/>
      <c r="E45" s="260"/>
      <c r="F45" s="261"/>
      <c r="G45" s="262"/>
      <c r="H45" s="195"/>
      <c r="I45" s="263"/>
    </row>
    <row r="46" spans="1:10" ht="15.75">
      <c r="A46" s="229"/>
      <c r="B46" s="238"/>
      <c r="C46" s="264"/>
      <c r="D46" s="264"/>
      <c r="E46" s="240"/>
      <c r="F46" s="264"/>
      <c r="G46" s="265"/>
      <c r="H46" s="195"/>
      <c r="I46" s="266"/>
    </row>
    <row r="47" spans="1:10" ht="15.75">
      <c r="A47" s="229"/>
      <c r="B47" s="230"/>
      <c r="C47" s="267"/>
      <c r="D47" s="268"/>
      <c r="E47" s="269"/>
      <c r="F47" s="270"/>
      <c r="G47" s="271"/>
      <c r="H47" s="195"/>
      <c r="I47" s="272"/>
    </row>
    <row r="48" spans="1:10" ht="15.75">
      <c r="A48" s="229"/>
      <c r="B48" s="230"/>
      <c r="C48" s="231"/>
      <c r="D48" s="232"/>
      <c r="E48" s="269"/>
      <c r="F48" s="231"/>
      <c r="G48" s="234"/>
      <c r="H48" s="195"/>
      <c r="I48" s="5"/>
    </row>
    <row r="49" spans="1:9" ht="15.75">
      <c r="A49" s="229"/>
      <c r="B49" s="230"/>
      <c r="C49" s="231"/>
      <c r="D49" s="232"/>
      <c r="E49" s="233"/>
      <c r="F49" s="231"/>
      <c r="G49" s="234"/>
      <c r="H49" s="195"/>
      <c r="I49" s="5"/>
    </row>
    <row r="50" spans="1:9" ht="15.75">
      <c r="A50" s="229"/>
      <c r="B50" s="230"/>
      <c r="C50" s="273"/>
      <c r="D50" s="274"/>
      <c r="E50" s="275"/>
      <c r="F50" s="276"/>
      <c r="G50" s="235"/>
      <c r="H50" s="195"/>
      <c r="I50" s="277"/>
    </row>
    <row r="51" spans="1:9" ht="15.75">
      <c r="A51" s="229"/>
      <c r="B51" s="230"/>
      <c r="C51" s="249"/>
      <c r="D51" s="278"/>
      <c r="E51" s="275"/>
      <c r="F51" s="276"/>
      <c r="G51" s="235"/>
      <c r="H51" s="195"/>
      <c r="I51" s="277"/>
    </row>
    <row r="52" spans="1:9" ht="15.75">
      <c r="A52" s="229"/>
      <c r="B52" s="230"/>
      <c r="C52" s="249"/>
      <c r="D52" s="278"/>
      <c r="E52" s="275"/>
      <c r="F52" s="276"/>
      <c r="G52" s="235"/>
      <c r="H52" s="195"/>
      <c r="I52" s="277"/>
    </row>
    <row r="53" spans="1:9" ht="15.75">
      <c r="A53" s="229"/>
      <c r="B53" s="230"/>
      <c r="C53" s="249"/>
      <c r="D53" s="279"/>
      <c r="E53" s="275"/>
      <c r="F53" s="276"/>
      <c r="G53" s="235"/>
      <c r="H53" s="195"/>
      <c r="I53" s="227"/>
    </row>
    <row r="54" spans="1:9">
      <c r="B54" s="102"/>
    </row>
    <row r="55" spans="1:9">
      <c r="B55" s="102"/>
    </row>
    <row r="56" spans="1:9">
      <c r="B56" s="102"/>
    </row>
    <row r="57" spans="1:9">
      <c r="B57" s="102"/>
    </row>
    <row r="58" spans="1:9">
      <c r="B58" s="102"/>
    </row>
    <row r="59" spans="1:9">
      <c r="B59" s="102"/>
    </row>
    <row r="60" spans="1:9">
      <c r="B60" s="102"/>
    </row>
    <row r="61" spans="1:9">
      <c r="B61" s="102"/>
    </row>
    <row r="62" spans="1:9">
      <c r="B62" s="102"/>
    </row>
    <row r="63" spans="1:9">
      <c r="B63" s="102"/>
    </row>
    <row r="64" spans="1:9">
      <c r="B64" s="102"/>
    </row>
    <row r="65" spans="2:2">
      <c r="B65" s="102"/>
    </row>
    <row r="66" spans="2:2">
      <c r="B66" s="102"/>
    </row>
    <row r="67" spans="2:2">
      <c r="B67" s="102"/>
    </row>
    <row r="68" spans="2:2">
      <c r="B68" s="102"/>
    </row>
    <row r="69" spans="2:2">
      <c r="B69" s="102"/>
    </row>
    <row r="70" spans="2:2">
      <c r="B70" s="102"/>
    </row>
    <row r="71" spans="2:2">
      <c r="B71" s="102"/>
    </row>
    <row r="72" spans="2:2">
      <c r="B72" s="102"/>
    </row>
    <row r="73" spans="2:2">
      <c r="B73" s="102"/>
    </row>
    <row r="74" spans="2:2">
      <c r="B74" s="102"/>
    </row>
    <row r="75" spans="2:2">
      <c r="B75" s="102"/>
    </row>
    <row r="76" spans="2:2">
      <c r="B76" s="102"/>
    </row>
    <row r="77" spans="2:2">
      <c r="B77" s="102"/>
    </row>
    <row r="78" spans="2:2">
      <c r="B78" s="102"/>
    </row>
    <row r="79" spans="2:2">
      <c r="B79" s="102"/>
    </row>
    <row r="80" spans="2:2">
      <c r="B80" s="102"/>
    </row>
    <row r="81" spans="2:2">
      <c r="B81" s="102"/>
    </row>
    <row r="82" spans="2:2">
      <c r="B82" s="102"/>
    </row>
    <row r="83" spans="2:2">
      <c r="B83" s="102"/>
    </row>
    <row r="84" spans="2:2">
      <c r="B84" s="102"/>
    </row>
    <row r="85" spans="2:2">
      <c r="B85" s="102"/>
    </row>
    <row r="86" spans="2:2">
      <c r="B86" s="102"/>
    </row>
    <row r="87" spans="2:2">
      <c r="B87" s="102"/>
    </row>
    <row r="88" spans="2:2">
      <c r="B88" s="102"/>
    </row>
    <row r="89" spans="2:2">
      <c r="B89" s="102"/>
    </row>
    <row r="90" spans="2:2">
      <c r="B90" s="102"/>
    </row>
    <row r="91" spans="2:2">
      <c r="B91" s="102"/>
    </row>
    <row r="92" spans="2:2">
      <c r="B92" s="102"/>
    </row>
    <row r="93" spans="2:2">
      <c r="B93" s="102"/>
    </row>
    <row r="94" spans="2:2">
      <c r="B94" s="102"/>
    </row>
    <row r="95" spans="2:2">
      <c r="B95" s="102"/>
    </row>
    <row r="96" spans="2:2">
      <c r="B96" s="102"/>
    </row>
    <row r="97" spans="2:2">
      <c r="B97" s="102"/>
    </row>
    <row r="98" spans="2:2">
      <c r="B98" s="102"/>
    </row>
    <row r="99" spans="2:2">
      <c r="B99" s="102"/>
    </row>
    <row r="100" spans="2:2">
      <c r="B100" s="102"/>
    </row>
    <row r="101" spans="2:2">
      <c r="B101" s="102"/>
    </row>
    <row r="102" spans="2:2">
      <c r="B102" s="102"/>
    </row>
    <row r="103" spans="2:2">
      <c r="B103" s="102"/>
    </row>
    <row r="104" spans="2:2">
      <c r="B104" s="102"/>
    </row>
    <row r="105" spans="2:2">
      <c r="B105" s="102"/>
    </row>
    <row r="106" spans="2:2">
      <c r="B106" s="102"/>
    </row>
    <row r="107" spans="2:2">
      <c r="B107" s="102"/>
    </row>
    <row r="108" spans="2:2">
      <c r="B108" s="102"/>
    </row>
    <row r="109" spans="2:2">
      <c r="B109" s="102"/>
    </row>
    <row r="110" spans="2:2">
      <c r="B110" s="102"/>
    </row>
    <row r="111" spans="2:2">
      <c r="B111" s="102"/>
    </row>
    <row r="112" spans="2:2">
      <c r="B112" s="102"/>
    </row>
    <row r="113" spans="2:2">
      <c r="B113" s="102"/>
    </row>
    <row r="114" spans="2:2">
      <c r="B114" s="102"/>
    </row>
    <row r="115" spans="2:2">
      <c r="B115" s="102"/>
    </row>
    <row r="116" spans="2:2">
      <c r="B116" s="102"/>
    </row>
    <row r="117" spans="2:2">
      <c r="B117" s="102"/>
    </row>
    <row r="118" spans="2:2">
      <c r="B118" s="102"/>
    </row>
    <row r="119" spans="2:2">
      <c r="B119" s="102"/>
    </row>
    <row r="120" spans="2:2">
      <c r="B120" s="102"/>
    </row>
    <row r="121" spans="2:2">
      <c r="B121" s="102"/>
    </row>
    <row r="122" spans="2:2">
      <c r="B122" s="102"/>
    </row>
    <row r="123" spans="2:2">
      <c r="B123" s="102"/>
    </row>
    <row r="124" spans="2:2">
      <c r="B124" s="102"/>
    </row>
    <row r="125" spans="2:2">
      <c r="B125" s="102"/>
    </row>
    <row r="126" spans="2:2">
      <c r="B126" s="102"/>
    </row>
    <row r="127" spans="2:2">
      <c r="B127" s="102"/>
    </row>
    <row r="128" spans="2:2">
      <c r="B128" s="102"/>
    </row>
    <row r="129" spans="2:2">
      <c r="B129" s="102"/>
    </row>
    <row r="130" spans="2:2">
      <c r="B130" s="102"/>
    </row>
    <row r="131" spans="2:2">
      <c r="B131" s="102"/>
    </row>
    <row r="132" spans="2:2">
      <c r="B132" s="102"/>
    </row>
    <row r="133" spans="2:2">
      <c r="B133" s="102"/>
    </row>
    <row r="134" spans="2:2">
      <c r="B134" s="102"/>
    </row>
    <row r="135" spans="2:2">
      <c r="B135" s="102"/>
    </row>
    <row r="136" spans="2:2">
      <c r="B136" s="102"/>
    </row>
    <row r="137" spans="2:2">
      <c r="B137" s="102"/>
    </row>
    <row r="138" spans="2:2">
      <c r="B138" s="102"/>
    </row>
    <row r="139" spans="2:2">
      <c r="B139" s="102"/>
    </row>
    <row r="140" spans="2:2">
      <c r="B140" s="102"/>
    </row>
    <row r="141" spans="2:2">
      <c r="B141" s="102"/>
    </row>
    <row r="142" spans="2:2">
      <c r="B142" s="102"/>
    </row>
    <row r="143" spans="2:2">
      <c r="B143" s="102"/>
    </row>
    <row r="144" spans="2:2">
      <c r="B144" s="102"/>
    </row>
    <row r="145" spans="2:2">
      <c r="B145" s="102"/>
    </row>
    <row r="146" spans="2:2">
      <c r="B146" s="102"/>
    </row>
    <row r="147" spans="2:2">
      <c r="B147" s="102"/>
    </row>
    <row r="148" spans="2:2">
      <c r="B148" s="102"/>
    </row>
    <row r="149" spans="2:2">
      <c r="B149" s="102"/>
    </row>
    <row r="150" spans="2:2">
      <c r="B150" s="102"/>
    </row>
    <row r="151" spans="2:2">
      <c r="B151" s="102"/>
    </row>
    <row r="152" spans="2:2">
      <c r="B152" s="102"/>
    </row>
    <row r="153" spans="2:2">
      <c r="B153" s="102"/>
    </row>
    <row r="154" spans="2:2">
      <c r="B154" s="102"/>
    </row>
    <row r="155" spans="2:2">
      <c r="B155" s="10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</sheetData>
  <protectedRanges>
    <protectedRange sqref="E46 D29:E32 D37:E41" name="Intervalo2_2_1_2_1"/>
    <protectedRange sqref="D45:E45" name="Intervalo2_2_1_1_1_1"/>
    <protectedRange sqref="D48" name="Intervalo3_1_1_1_1"/>
    <protectedRange sqref="B2:B20" name="Intervalo2_1_1_1"/>
    <protectedRange sqref="D10:E10 E11 D12:E12 E2:E9 E13:E20" name="Intervalo2_2_1_2_1_1"/>
    <protectedRange sqref="E21:E22 D23 D24:E25 D28:E28 D26" name="Intervalo2_2_1_2_1_2"/>
    <protectedRange sqref="B21:B32" name="Intervalo2_1_1_1_1"/>
    <protectedRange sqref="E23 E26:E27" name="Intervalo2_2_1_2_1_2_1"/>
    <protectedRange sqref="C21" name="Intervalo2_1_1_1_1_1"/>
    <protectedRange sqref="C22" name="Intervalo2_1_1_1_1_1_1"/>
    <protectedRange sqref="D33:E35" name="Intervalo2_2_1_2_1_3"/>
    <protectedRange sqref="B36" name="Intervalo2_1_1_1_2"/>
    <protectedRange sqref="D36:E36" name="Intervalo2_2_1_2_1_1_1"/>
  </protectedRanges>
  <hyperlinks>
    <hyperlink ref="I19" r:id="rId1"/>
    <hyperlink ref="I28" r:id="rId2"/>
    <hyperlink ref="I22" r:id="rId3"/>
    <hyperlink ref="I2" r:id="rId4"/>
    <hyperlink ref="I3" r:id="rId5"/>
    <hyperlink ref="I4" r:id="rId6"/>
    <hyperlink ref="I5" r:id="rId7"/>
    <hyperlink ref="I6" r:id="rId8"/>
    <hyperlink ref="I7" r:id="rId9"/>
    <hyperlink ref="I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I18" r:id="rId20"/>
    <hyperlink ref="I20" r:id="rId21"/>
    <hyperlink ref="I21" r:id="rId22"/>
    <hyperlink ref="I23" r:id="rId23"/>
    <hyperlink ref="I24" r:id="rId24"/>
    <hyperlink ref="I25" r:id="rId25"/>
    <hyperlink ref="I26" r:id="rId26"/>
    <hyperlink ref="I27" r:id="rId27"/>
    <hyperlink ref="I29" r:id="rId28"/>
    <hyperlink ref="I30" r:id="rId29"/>
    <hyperlink ref="I31" r:id="rId30"/>
    <hyperlink ref="I36" r:id="rId3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orientation="landscape" r:id="rId32"/>
  <drawing r:id="rId3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C2" zoomScale="98" zoomScaleNormal="98" workbookViewId="0">
      <selection activeCell="D21" sqref="D21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74.5703125" customWidth="1"/>
    <col min="5" max="5" width="19.85546875" bestFit="1" customWidth="1"/>
    <col min="6" max="6" width="13.85546875" customWidth="1"/>
    <col min="7" max="7" width="15.85546875" customWidth="1"/>
    <col min="8" max="8" width="13.5703125" bestFit="1" customWidth="1"/>
    <col min="9" max="9" width="96.85546875" bestFit="1" customWidth="1"/>
    <col min="10" max="10" width="0.140625" hidden="1" customWidth="1"/>
  </cols>
  <sheetData>
    <row r="1" spans="1:10" ht="31.5">
      <c r="A1" s="194" t="s">
        <v>177</v>
      </c>
      <c r="B1" s="194" t="s">
        <v>178</v>
      </c>
      <c r="C1" s="101" t="s">
        <v>223</v>
      </c>
      <c r="D1" s="101" t="s">
        <v>217</v>
      </c>
      <c r="E1" s="101" t="s">
        <v>224</v>
      </c>
      <c r="F1" s="101" t="s">
        <v>219</v>
      </c>
      <c r="G1" s="101" t="s">
        <v>225</v>
      </c>
      <c r="H1" s="101" t="s">
        <v>226</v>
      </c>
      <c r="I1" s="101" t="s">
        <v>227</v>
      </c>
    </row>
    <row r="2" spans="1:10">
      <c r="A2" s="353" t="s">
        <v>646</v>
      </c>
      <c r="B2" s="391" t="s">
        <v>514</v>
      </c>
      <c r="C2" s="377">
        <v>24380578002041</v>
      </c>
      <c r="D2" s="460" t="s">
        <v>608</v>
      </c>
      <c r="E2" s="390" t="s">
        <v>634</v>
      </c>
      <c r="F2" s="393">
        <v>44649</v>
      </c>
      <c r="G2" s="419">
        <v>45014</v>
      </c>
      <c r="H2" s="389">
        <v>0</v>
      </c>
      <c r="I2" s="443" t="s">
        <v>635</v>
      </c>
      <c r="J2" s="99"/>
    </row>
    <row r="3" spans="1:10">
      <c r="A3" s="353" t="s">
        <v>646</v>
      </c>
      <c r="B3" s="391" t="s">
        <v>514</v>
      </c>
      <c r="C3" s="300" t="s">
        <v>530</v>
      </c>
      <c r="D3" s="403" t="s">
        <v>531</v>
      </c>
      <c r="E3" s="390" t="s">
        <v>634</v>
      </c>
      <c r="F3" s="393">
        <v>44649</v>
      </c>
      <c r="G3" s="419">
        <v>45014</v>
      </c>
      <c r="H3" s="378" t="s">
        <v>624</v>
      </c>
      <c r="I3" s="447" t="s">
        <v>643</v>
      </c>
      <c r="J3" s="103"/>
    </row>
    <row r="4" spans="1:10">
      <c r="A4" s="353" t="s">
        <v>646</v>
      </c>
      <c r="B4" s="391" t="s">
        <v>514</v>
      </c>
      <c r="C4" s="300" t="s">
        <v>524</v>
      </c>
      <c r="D4" s="403" t="s">
        <v>533</v>
      </c>
      <c r="E4" s="390" t="s">
        <v>634</v>
      </c>
      <c r="F4" s="393">
        <v>44649</v>
      </c>
      <c r="G4" s="419">
        <v>45014</v>
      </c>
      <c r="H4" s="389">
        <v>0</v>
      </c>
      <c r="I4" s="447" t="s">
        <v>645</v>
      </c>
      <c r="J4" s="103"/>
    </row>
    <row r="5" spans="1:10">
      <c r="A5" s="353" t="s">
        <v>646</v>
      </c>
      <c r="B5" s="391" t="s">
        <v>514</v>
      </c>
      <c r="C5" s="293" t="s">
        <v>536</v>
      </c>
      <c r="D5" s="404" t="s">
        <v>537</v>
      </c>
      <c r="E5" s="390" t="s">
        <v>634</v>
      </c>
      <c r="F5" s="393">
        <v>44649</v>
      </c>
      <c r="G5" s="419">
        <v>45014</v>
      </c>
      <c r="H5" s="378" t="s">
        <v>632</v>
      </c>
      <c r="I5" s="447" t="s">
        <v>644</v>
      </c>
    </row>
    <row r="6" spans="1:10">
      <c r="A6" s="353" t="s">
        <v>646</v>
      </c>
      <c r="B6" s="391" t="s">
        <v>514</v>
      </c>
      <c r="C6" s="387" t="s">
        <v>547</v>
      </c>
      <c r="D6" s="404" t="s">
        <v>548</v>
      </c>
      <c r="E6" s="402" t="s">
        <v>634</v>
      </c>
      <c r="F6" s="393">
        <v>44649</v>
      </c>
      <c r="G6" s="419">
        <v>45014</v>
      </c>
      <c r="H6" s="388">
        <v>890</v>
      </c>
      <c r="I6" s="445" t="s">
        <v>647</v>
      </c>
    </row>
    <row r="7" spans="1:10">
      <c r="A7" s="353" t="s">
        <v>646</v>
      </c>
      <c r="B7" s="391" t="s">
        <v>514</v>
      </c>
      <c r="C7" s="382" t="s">
        <v>607</v>
      </c>
      <c r="D7" s="381" t="s">
        <v>638</v>
      </c>
      <c r="E7" s="402" t="s">
        <v>634</v>
      </c>
      <c r="F7" s="429">
        <v>44630</v>
      </c>
      <c r="G7" s="420"/>
      <c r="H7" s="383">
        <v>1900.31</v>
      </c>
      <c r="I7" s="445" t="s">
        <v>651</v>
      </c>
    </row>
    <row r="8" spans="1:10">
      <c r="A8" s="353" t="s">
        <v>646</v>
      </c>
      <c r="B8" s="391" t="s">
        <v>514</v>
      </c>
      <c r="C8" s="366">
        <v>18554757000192</v>
      </c>
      <c r="D8" s="365" t="s">
        <v>570</v>
      </c>
      <c r="E8" s="402" t="s">
        <v>634</v>
      </c>
      <c r="F8" s="429">
        <v>44649</v>
      </c>
      <c r="G8" s="420" t="s">
        <v>653</v>
      </c>
      <c r="H8" s="388">
        <v>0</v>
      </c>
      <c r="I8" s="443" t="s">
        <v>654</v>
      </c>
    </row>
    <row r="9" spans="1:10">
      <c r="A9" s="353" t="s">
        <v>513</v>
      </c>
      <c r="B9" s="391" t="s">
        <v>514</v>
      </c>
      <c r="C9" s="293" t="s">
        <v>528</v>
      </c>
      <c r="D9" s="405" t="s">
        <v>529</v>
      </c>
      <c r="E9" s="402" t="s">
        <v>634</v>
      </c>
      <c r="F9" s="430">
        <v>44649</v>
      </c>
      <c r="G9" s="457">
        <v>44689</v>
      </c>
      <c r="H9" s="388">
        <v>0</v>
      </c>
      <c r="I9" s="442" t="s">
        <v>655</v>
      </c>
    </row>
    <row r="10" spans="1:10">
      <c r="A10" s="353" t="s">
        <v>646</v>
      </c>
      <c r="B10" s="391" t="s">
        <v>514</v>
      </c>
      <c r="C10" s="377">
        <v>32464716000136</v>
      </c>
      <c r="D10" s="460" t="s">
        <v>621</v>
      </c>
      <c r="E10" s="402" t="s">
        <v>634</v>
      </c>
      <c r="F10" s="393">
        <v>44649</v>
      </c>
      <c r="G10" s="419">
        <v>45014</v>
      </c>
      <c r="H10" s="378" t="s">
        <v>622</v>
      </c>
      <c r="I10" s="447" t="s">
        <v>623</v>
      </c>
    </row>
    <row r="11" spans="1:10" ht="14.25" customHeight="1">
      <c r="A11" s="353" t="s">
        <v>646</v>
      </c>
      <c r="B11" s="394" t="s">
        <v>514</v>
      </c>
      <c r="C11" s="293" t="s">
        <v>559</v>
      </c>
      <c r="D11" s="404" t="s">
        <v>560</v>
      </c>
      <c r="E11" s="402" t="s">
        <v>634</v>
      </c>
      <c r="F11" s="431" t="s">
        <v>656</v>
      </c>
      <c r="G11" s="421" t="s">
        <v>653</v>
      </c>
      <c r="H11" s="388">
        <v>0</v>
      </c>
      <c r="I11" s="442" t="s">
        <v>659</v>
      </c>
    </row>
    <row r="12" spans="1:10">
      <c r="A12" s="353" t="s">
        <v>513</v>
      </c>
      <c r="B12" s="391" t="s">
        <v>514</v>
      </c>
      <c r="C12" s="248">
        <v>21374060000144</v>
      </c>
      <c r="D12" s="365" t="s">
        <v>567</v>
      </c>
      <c r="E12" s="402" t="s">
        <v>634</v>
      </c>
      <c r="F12" s="431" t="s">
        <v>657</v>
      </c>
      <c r="G12" s="421" t="s">
        <v>658</v>
      </c>
      <c r="H12" s="388">
        <v>2200</v>
      </c>
      <c r="I12" s="442" t="s">
        <v>660</v>
      </c>
    </row>
    <row r="13" spans="1:10">
      <c r="A13" s="353" t="s">
        <v>646</v>
      </c>
      <c r="B13" s="391" t="s">
        <v>514</v>
      </c>
      <c r="C13" s="302" t="s">
        <v>541</v>
      </c>
      <c r="D13" s="461" t="s">
        <v>670</v>
      </c>
      <c r="E13" s="402" t="s">
        <v>634</v>
      </c>
      <c r="F13" s="432">
        <v>44649</v>
      </c>
      <c r="G13" s="458">
        <v>45014</v>
      </c>
      <c r="H13" s="388">
        <v>1400</v>
      </c>
      <c r="I13" s="442" t="s">
        <v>671</v>
      </c>
    </row>
    <row r="14" spans="1:10">
      <c r="A14" s="353" t="s">
        <v>646</v>
      </c>
      <c r="B14" s="391" t="s">
        <v>514</v>
      </c>
      <c r="C14" s="395" t="s">
        <v>551</v>
      </c>
      <c r="D14" s="376" t="s">
        <v>552</v>
      </c>
      <c r="E14" s="402" t="s">
        <v>634</v>
      </c>
      <c r="F14" s="433">
        <v>44649</v>
      </c>
      <c r="G14" s="459">
        <v>45014</v>
      </c>
      <c r="H14" s="428">
        <v>480</v>
      </c>
      <c r="I14" s="450" t="s">
        <v>672</v>
      </c>
    </row>
    <row r="15" spans="1:10">
      <c r="A15" s="353" t="s">
        <v>646</v>
      </c>
      <c r="B15" s="391" t="s">
        <v>514</v>
      </c>
      <c r="C15" s="293" t="s">
        <v>526</v>
      </c>
      <c r="D15" s="358" t="s">
        <v>527</v>
      </c>
      <c r="E15" s="402" t="s">
        <v>634</v>
      </c>
      <c r="F15" s="433">
        <v>44649</v>
      </c>
      <c r="G15" s="459">
        <v>45014</v>
      </c>
      <c r="H15" s="428">
        <v>0</v>
      </c>
      <c r="I15" s="450" t="s">
        <v>673</v>
      </c>
    </row>
    <row r="16" spans="1:10">
      <c r="A16" s="353" t="s">
        <v>646</v>
      </c>
      <c r="B16" s="391" t="s">
        <v>514</v>
      </c>
      <c r="C16" s="302" t="s">
        <v>606</v>
      </c>
      <c r="D16" s="381" t="s">
        <v>639</v>
      </c>
      <c r="E16" s="402" t="s">
        <v>634</v>
      </c>
      <c r="F16" s="433">
        <v>44649</v>
      </c>
      <c r="G16" s="459">
        <v>45014</v>
      </c>
      <c r="H16" s="428">
        <v>1840</v>
      </c>
      <c r="I16" s="450" t="s">
        <v>674</v>
      </c>
    </row>
    <row r="17" spans="1:9">
      <c r="A17" s="353" t="s">
        <v>646</v>
      </c>
      <c r="B17" s="391" t="s">
        <v>514</v>
      </c>
      <c r="C17" s="302" t="s">
        <v>577</v>
      </c>
      <c r="D17" s="368" t="s">
        <v>578</v>
      </c>
      <c r="E17" s="402" t="s">
        <v>634</v>
      </c>
      <c r="F17" s="434">
        <v>44621</v>
      </c>
      <c r="G17" s="276">
        <v>45381</v>
      </c>
      <c r="H17" s="435">
        <v>0</v>
      </c>
      <c r="I17" s="448" t="s">
        <v>676</v>
      </c>
    </row>
    <row r="18" spans="1:9">
      <c r="A18" s="353" t="s">
        <v>646</v>
      </c>
      <c r="B18" s="391" t="s">
        <v>514</v>
      </c>
      <c r="C18" s="302" t="s">
        <v>541</v>
      </c>
      <c r="D18" s="461" t="s">
        <v>670</v>
      </c>
      <c r="E18" s="402" t="s">
        <v>634</v>
      </c>
      <c r="F18" s="433">
        <v>44649</v>
      </c>
      <c r="G18" s="459">
        <v>45014</v>
      </c>
      <c r="H18" s="428">
        <v>6200</v>
      </c>
      <c r="I18" s="442" t="s">
        <v>675</v>
      </c>
    </row>
    <row r="19" spans="1:9">
      <c r="A19" s="353" t="s">
        <v>646</v>
      </c>
      <c r="B19" s="391" t="s">
        <v>514</v>
      </c>
      <c r="C19" s="583">
        <v>12882148000186</v>
      </c>
      <c r="D19" s="578" t="s">
        <v>691</v>
      </c>
      <c r="E19" s="582" t="s">
        <v>634</v>
      </c>
      <c r="F19" s="580">
        <v>44682</v>
      </c>
      <c r="G19" s="577"/>
      <c r="H19" s="370">
        <v>563.33000000000004</v>
      </c>
      <c r="I19" s="577" t="s">
        <v>692</v>
      </c>
    </row>
    <row r="20" spans="1:9">
      <c r="B20" s="2"/>
    </row>
    <row r="21" spans="1:9">
      <c r="B21" s="2"/>
    </row>
    <row r="22" spans="1:9">
      <c r="B22" s="2"/>
    </row>
    <row r="23" spans="1:9">
      <c r="B23" s="2"/>
    </row>
    <row r="24" spans="1:9">
      <c r="B24" s="2"/>
    </row>
    <row r="25" spans="1:9">
      <c r="B25" s="2"/>
    </row>
    <row r="26" spans="1:9">
      <c r="B26" s="2"/>
    </row>
    <row r="27" spans="1:9">
      <c r="B27" s="2"/>
    </row>
    <row r="28" spans="1:9">
      <c r="B28" s="2"/>
    </row>
    <row r="29" spans="1:9">
      <c r="B29" s="2"/>
    </row>
    <row r="30" spans="1:9">
      <c r="B30" s="2"/>
    </row>
    <row r="31" spans="1:9">
      <c r="B31" s="2"/>
    </row>
    <row r="32" spans="1:9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</sheetData>
  <protectedRanges>
    <protectedRange sqref="E6:E18" name="Intervalo2_1_1_1_1_2_1_1_1"/>
    <protectedRange sqref="I2" name="Intervalo2_1_1_1_1_4_1_1_1"/>
    <protectedRange sqref="B2" name="Intervalo2_1_1_1"/>
    <protectedRange sqref="D2:E2 E3:E5" name="Intervalo2_2_1_2_1_1"/>
    <protectedRange sqref="B3" name="Intervalo2_1_1_1_1"/>
    <protectedRange sqref="B4" name="Intervalo2_1_1_1_1_1"/>
    <protectedRange sqref="B5:B6" name="Intervalo2_1_1_1_1_2"/>
    <protectedRange sqref="D7" name="Intervalo2_2_1_2_1_2"/>
    <protectedRange sqref="B7" name="Intervalo2_1_1_1_1_3"/>
    <protectedRange sqref="B8:B9 B12:B13 B18:B19" name="Intervalo2_1_1_1_2"/>
    <protectedRange sqref="D8" name="Intervalo2_2_1_2_1_1_1"/>
    <protectedRange sqref="D10" name="Intervalo2_2_1_2_1_2_1"/>
    <protectedRange sqref="B10" name="Intervalo2_1_1_1_1_4"/>
    <protectedRange sqref="B11" name="Intervalo2_1_1_1_3"/>
    <protectedRange sqref="D12" name="Intervalo2_2_1_2_1_1_2"/>
    <protectedRange sqref="B14:B15" name="Intervalo2_1_1_1_1_5"/>
    <protectedRange sqref="C14" name="Intervalo2_1_1_1_1_1_1"/>
    <protectedRange sqref="D16" name="Intervalo2_2_1_2_1"/>
    <protectedRange sqref="B16:B17" name="Intervalo2_1_1_1_1_6"/>
  </protectedRanges>
  <hyperlinks>
    <hyperlink ref="I4" r:id="rId1"/>
    <hyperlink ref="I17" r:id="rId2"/>
    <hyperlink ref="I16" r:id="rId3"/>
    <hyperlink ref="I15" r:id="rId4"/>
    <hyperlink ref="I14" r:id="rId5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r:id="rId6"/>
  <drawing r:id="rId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A7" zoomScale="90" zoomScaleNormal="90" workbookViewId="0">
      <selection activeCell="I20" sqref="I20"/>
    </sheetView>
  </sheetViews>
  <sheetFormatPr defaultColWidth="9.140625" defaultRowHeight="15"/>
  <cols>
    <col min="1" max="1" width="38.42578125" style="62" customWidth="1"/>
    <col min="2" max="2" width="9.140625" style="62"/>
    <col min="3" max="14" width="15.85546875" style="62" customWidth="1"/>
    <col min="15" max="16384" width="9.140625" style="62"/>
  </cols>
  <sheetData>
    <row r="7" spans="1:14" ht="21" customHeight="1">
      <c r="A7" s="883" t="s">
        <v>0</v>
      </c>
      <c r="B7" s="883"/>
      <c r="C7" s="883"/>
      <c r="D7" s="883"/>
      <c r="E7" s="883"/>
      <c r="F7" s="883"/>
      <c r="G7" s="883"/>
      <c r="H7" s="883"/>
      <c r="I7" s="883"/>
      <c r="J7" s="883"/>
      <c r="K7" s="883"/>
      <c r="L7" s="883"/>
    </row>
    <row r="8" spans="1:14" ht="21" customHeight="1">
      <c r="A8" s="883" t="s">
        <v>1</v>
      </c>
      <c r="B8" s="883"/>
      <c r="C8" s="883"/>
      <c r="D8" s="883"/>
      <c r="E8" s="883"/>
      <c r="F8" s="883"/>
      <c r="G8" s="883"/>
      <c r="H8" s="883"/>
      <c r="I8" s="883"/>
      <c r="J8" s="883"/>
      <c r="K8" s="883"/>
      <c r="L8" s="883"/>
    </row>
    <row r="9" spans="1:14" ht="21" customHeight="1">
      <c r="A9" s="914" t="s">
        <v>4</v>
      </c>
      <c r="B9" s="914"/>
      <c r="C9" s="914"/>
      <c r="D9" s="914"/>
      <c r="E9" s="914"/>
      <c r="F9" s="914"/>
      <c r="G9" s="914"/>
      <c r="H9" s="914"/>
      <c r="I9" s="914"/>
      <c r="J9" s="914"/>
      <c r="K9" s="914"/>
      <c r="L9" s="914"/>
    </row>
    <row r="10" spans="1:14" ht="21">
      <c r="A10" s="65"/>
      <c r="B10" s="65"/>
      <c r="C10" s="66"/>
      <c r="D10" s="65"/>
      <c r="E10" s="65"/>
      <c r="F10" s="65"/>
      <c r="G10" s="65"/>
      <c r="H10" s="65"/>
      <c r="I10" s="65"/>
    </row>
    <row r="11" spans="1:14" ht="38.25" customHeight="1">
      <c r="A11" s="936" t="s">
        <v>241</v>
      </c>
      <c r="B11" s="936"/>
      <c r="C11" s="936"/>
      <c r="D11" s="936"/>
      <c r="E11" s="936"/>
      <c r="F11" s="936"/>
      <c r="G11" s="936"/>
      <c r="H11" s="936"/>
      <c r="I11" s="936"/>
      <c r="J11" s="936"/>
      <c r="K11" s="936"/>
      <c r="L11" s="936"/>
      <c r="M11" s="937" t="s">
        <v>406</v>
      </c>
      <c r="N11" s="937"/>
    </row>
    <row r="12" spans="1:14" ht="21" customHeight="1">
      <c r="A12" s="931" t="s">
        <v>6</v>
      </c>
      <c r="B12" s="931"/>
      <c r="C12" s="931"/>
      <c r="D12" s="931"/>
      <c r="E12" s="931"/>
      <c r="F12" s="931"/>
      <c r="G12" s="931" t="s">
        <v>229</v>
      </c>
      <c r="H12" s="931"/>
      <c r="I12" s="931"/>
      <c r="J12" s="931"/>
      <c r="K12" s="931"/>
      <c r="L12" s="931"/>
      <c r="M12" s="880" t="s">
        <v>230</v>
      </c>
      <c r="N12" s="880"/>
    </row>
    <row r="13" spans="1:14" ht="23.25" customHeight="1">
      <c r="A13" s="932" t="s">
        <v>392</v>
      </c>
      <c r="B13" s="933"/>
      <c r="C13" s="933"/>
      <c r="D13" s="933"/>
      <c r="E13" s="933"/>
      <c r="F13" s="934"/>
      <c r="G13" s="881" t="s">
        <v>600</v>
      </c>
      <c r="H13" s="881"/>
      <c r="I13" s="881"/>
      <c r="J13" s="881"/>
      <c r="K13" s="881"/>
      <c r="L13" s="881"/>
      <c r="M13" s="935" t="s">
        <v>693</v>
      </c>
      <c r="N13" s="935"/>
    </row>
    <row r="14" spans="1:14" ht="15.75">
      <c r="A14" s="67"/>
      <c r="B14" s="68"/>
      <c r="C14" s="69"/>
      <c r="D14" s="70"/>
      <c r="E14" s="70"/>
      <c r="F14" s="70"/>
      <c r="G14" s="70"/>
      <c r="H14" s="70"/>
    </row>
    <row r="15" spans="1:14">
      <c r="A15" s="67"/>
      <c r="B15" s="71"/>
      <c r="C15" s="67"/>
    </row>
    <row r="16" spans="1:14" ht="18" customHeight="1">
      <c r="A16" s="923" t="s">
        <v>242</v>
      </c>
      <c r="B16" s="924"/>
      <c r="C16" s="924"/>
      <c r="D16" s="924"/>
      <c r="E16" s="924"/>
      <c r="F16" s="924"/>
      <c r="G16" s="924"/>
      <c r="H16" s="924"/>
      <c r="I16" s="924"/>
      <c r="J16" s="924"/>
      <c r="K16" s="924"/>
      <c r="L16" s="924"/>
      <c r="M16" s="924"/>
      <c r="N16" s="924"/>
    </row>
    <row r="17" spans="1:14">
      <c r="A17" s="927" t="s">
        <v>241</v>
      </c>
      <c r="B17" s="928" t="s">
        <v>243</v>
      </c>
      <c r="C17" s="72" t="s">
        <v>244</v>
      </c>
      <c r="D17" s="72" t="s">
        <v>245</v>
      </c>
      <c r="E17" s="72" t="s">
        <v>246</v>
      </c>
      <c r="F17" s="72" t="s">
        <v>247</v>
      </c>
      <c r="G17" s="72" t="s">
        <v>248</v>
      </c>
      <c r="H17" s="72" t="s">
        <v>249</v>
      </c>
      <c r="I17" s="72" t="s">
        <v>250</v>
      </c>
      <c r="J17" s="72" t="s">
        <v>251</v>
      </c>
      <c r="K17" s="72" t="s">
        <v>252</v>
      </c>
      <c r="L17" s="72" t="s">
        <v>253</v>
      </c>
      <c r="M17" s="72" t="s">
        <v>254</v>
      </c>
      <c r="N17" s="72" t="s">
        <v>255</v>
      </c>
    </row>
    <row r="18" spans="1:14">
      <c r="A18" s="927"/>
      <c r="B18" s="928"/>
      <c r="C18" s="72" t="s">
        <v>256</v>
      </c>
      <c r="D18" s="72" t="s">
        <v>256</v>
      </c>
      <c r="E18" s="72" t="s">
        <v>256</v>
      </c>
      <c r="F18" s="72" t="s">
        <v>256</v>
      </c>
      <c r="G18" s="72" t="s">
        <v>256</v>
      </c>
      <c r="H18" s="72" t="s">
        <v>256</v>
      </c>
      <c r="I18" s="72" t="s">
        <v>256</v>
      </c>
      <c r="J18" s="72" t="s">
        <v>256</v>
      </c>
      <c r="K18" s="72" t="s">
        <v>256</v>
      </c>
      <c r="L18" s="72" t="s">
        <v>256</v>
      </c>
      <c r="M18" s="72" t="s">
        <v>256</v>
      </c>
      <c r="N18" s="72" t="s">
        <v>256</v>
      </c>
    </row>
    <row r="19" spans="1:14">
      <c r="A19" s="73" t="s">
        <v>257</v>
      </c>
      <c r="B19" s="929" t="s">
        <v>258</v>
      </c>
      <c r="C19" s="74">
        <v>0</v>
      </c>
      <c r="D19" s="74">
        <v>0</v>
      </c>
      <c r="E19" s="371">
        <v>24</v>
      </c>
      <c r="F19" s="471">
        <v>27</v>
      </c>
      <c r="G19" s="471">
        <v>25</v>
      </c>
      <c r="H19" s="471">
        <v>20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</row>
    <row r="20" spans="1:14" ht="25.5">
      <c r="A20" s="75" t="s">
        <v>259</v>
      </c>
      <c r="B20" s="929"/>
      <c r="C20" s="225">
        <v>65</v>
      </c>
      <c r="D20" s="225">
        <v>68</v>
      </c>
      <c r="E20" s="371">
        <v>70</v>
      </c>
      <c r="F20" s="471">
        <v>74</v>
      </c>
      <c r="G20" s="471">
        <v>75</v>
      </c>
      <c r="H20" s="471">
        <v>78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</row>
    <row r="21" spans="1:14">
      <c r="A21" s="73" t="s">
        <v>260</v>
      </c>
      <c r="B21" s="929"/>
      <c r="C21" s="225">
        <v>47</v>
      </c>
      <c r="D21" s="225">
        <v>49</v>
      </c>
      <c r="E21" s="371">
        <v>52</v>
      </c>
      <c r="F21" s="471">
        <v>53</v>
      </c>
      <c r="G21" s="471">
        <v>52</v>
      </c>
      <c r="H21" s="471">
        <v>52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</row>
    <row r="22" spans="1:14">
      <c r="A22" s="925" t="s">
        <v>261</v>
      </c>
      <c r="B22" s="925"/>
      <c r="C22" s="76">
        <f t="shared" ref="C22:N22" si="0">SUM(C19:C21)</f>
        <v>112</v>
      </c>
      <c r="D22" s="76">
        <f t="shared" si="0"/>
        <v>117</v>
      </c>
      <c r="E22" s="76">
        <f t="shared" si="0"/>
        <v>146</v>
      </c>
      <c r="F22" s="76">
        <f t="shared" si="0"/>
        <v>154</v>
      </c>
      <c r="G22" s="76">
        <f t="shared" si="0"/>
        <v>152</v>
      </c>
      <c r="H22" s="76">
        <f t="shared" si="0"/>
        <v>150</v>
      </c>
      <c r="I22" s="76">
        <f t="shared" si="0"/>
        <v>0</v>
      </c>
      <c r="J22" s="76">
        <f t="shared" si="0"/>
        <v>0</v>
      </c>
      <c r="K22" s="76">
        <f t="shared" si="0"/>
        <v>0</v>
      </c>
      <c r="L22" s="76">
        <f t="shared" si="0"/>
        <v>0</v>
      </c>
      <c r="M22" s="76">
        <f t="shared" si="0"/>
        <v>0</v>
      </c>
      <c r="N22" s="76">
        <f t="shared" si="0"/>
        <v>0</v>
      </c>
    </row>
    <row r="23" spans="1:14">
      <c r="A23" s="73" t="s">
        <v>262</v>
      </c>
      <c r="B23" s="930" t="s">
        <v>263</v>
      </c>
      <c r="C23" s="226">
        <v>0</v>
      </c>
      <c r="D23" s="226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1:14">
      <c r="A24" s="73" t="s">
        <v>264</v>
      </c>
      <c r="B24" s="930"/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</row>
    <row r="25" spans="1:14">
      <c r="A25" s="925" t="s">
        <v>265</v>
      </c>
      <c r="B25" s="925"/>
      <c r="C25" s="76">
        <f t="shared" ref="C25:N25" si="1">SUM(C23:C24)</f>
        <v>0</v>
      </c>
      <c r="D25" s="76">
        <f t="shared" si="1"/>
        <v>0</v>
      </c>
      <c r="E25" s="76">
        <f t="shared" si="1"/>
        <v>0</v>
      </c>
      <c r="F25" s="76">
        <f t="shared" si="1"/>
        <v>0</v>
      </c>
      <c r="G25" s="76">
        <f t="shared" si="1"/>
        <v>0</v>
      </c>
      <c r="H25" s="76">
        <f t="shared" si="1"/>
        <v>0</v>
      </c>
      <c r="I25" s="76">
        <f t="shared" si="1"/>
        <v>0</v>
      </c>
      <c r="J25" s="76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</row>
    <row r="26" spans="1:1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1:14">
      <c r="A27" s="926" t="s">
        <v>266</v>
      </c>
      <c r="B27" s="926"/>
      <c r="C27" s="78">
        <f t="shared" ref="C27:N27" si="2">C25+C22</f>
        <v>112</v>
      </c>
      <c r="D27" s="78">
        <f t="shared" si="2"/>
        <v>117</v>
      </c>
      <c r="E27" s="78">
        <f t="shared" si="2"/>
        <v>146</v>
      </c>
      <c r="F27" s="78">
        <f t="shared" si="2"/>
        <v>154</v>
      </c>
      <c r="G27" s="78">
        <f t="shared" si="2"/>
        <v>152</v>
      </c>
      <c r="H27" s="78">
        <f t="shared" si="2"/>
        <v>150</v>
      </c>
      <c r="I27" s="78">
        <f t="shared" si="2"/>
        <v>0</v>
      </c>
      <c r="J27" s="78">
        <f t="shared" si="2"/>
        <v>0</v>
      </c>
      <c r="K27" s="78">
        <f t="shared" si="2"/>
        <v>0</v>
      </c>
      <c r="L27" s="78">
        <f t="shared" si="2"/>
        <v>0</v>
      </c>
      <c r="M27" s="78">
        <f t="shared" si="2"/>
        <v>0</v>
      </c>
      <c r="N27" s="78">
        <f t="shared" si="2"/>
        <v>0</v>
      </c>
    </row>
  </sheetData>
  <sheetProtection password="B090" sheet="1" objects="1" scenarios="1"/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G15" sqref="G15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855" t="s">
        <v>0</v>
      </c>
      <c r="B6" s="855"/>
      <c r="C6" s="855"/>
      <c r="D6" s="855"/>
      <c r="E6" s="855"/>
      <c r="F6" s="855"/>
      <c r="G6" s="855"/>
    </row>
    <row r="7" spans="1:7" ht="15.75" customHeight="1">
      <c r="A7" s="855" t="s">
        <v>1</v>
      </c>
      <c r="B7" s="855"/>
      <c r="C7" s="855"/>
      <c r="D7" s="855"/>
      <c r="E7" s="855"/>
      <c r="F7" s="855"/>
      <c r="G7" s="855"/>
    </row>
    <row r="8" spans="1:7" ht="15" customHeight="1">
      <c r="A8" s="856" t="s">
        <v>328</v>
      </c>
      <c r="B8" s="856"/>
      <c r="C8" s="856"/>
      <c r="D8" s="856"/>
      <c r="E8" s="856"/>
      <c r="F8" s="856"/>
      <c r="G8" s="856"/>
    </row>
    <row r="9" spans="1:7">
      <c r="B9" s="3"/>
      <c r="C9" s="3"/>
      <c r="D9" s="3"/>
    </row>
    <row r="10" spans="1:7" ht="41.25" customHeight="1">
      <c r="A10" s="951" t="s">
        <v>393</v>
      </c>
      <c r="B10" s="951"/>
      <c r="C10" s="951"/>
      <c r="D10" s="951"/>
      <c r="E10" s="951"/>
      <c r="F10" s="951"/>
      <c r="G10" s="951"/>
    </row>
    <row r="12" spans="1:7" ht="28.5" customHeight="1">
      <c r="A12" s="952" t="s">
        <v>698</v>
      </c>
      <c r="B12" s="953"/>
      <c r="C12" s="953"/>
      <c r="D12" s="953"/>
      <c r="E12" s="953"/>
      <c r="F12" s="953"/>
      <c r="G12" s="954"/>
    </row>
    <row r="13" spans="1:7" ht="30.75" customHeight="1">
      <c r="A13" s="945" t="s">
        <v>329</v>
      </c>
      <c r="B13" s="945"/>
      <c r="C13" s="945"/>
      <c r="E13" s="946" t="s">
        <v>330</v>
      </c>
      <c r="F13" s="946"/>
      <c r="G13" s="946"/>
    </row>
    <row r="14" spans="1:7" ht="27.75" customHeight="1">
      <c r="A14" s="941" t="s">
        <v>331</v>
      </c>
      <c r="B14" s="4" t="s">
        <v>332</v>
      </c>
      <c r="C14" s="5" t="s">
        <v>553</v>
      </c>
      <c r="E14" s="947" t="s">
        <v>333</v>
      </c>
      <c r="F14" s="947"/>
      <c r="G14" s="6">
        <v>3</v>
      </c>
    </row>
    <row r="15" spans="1:7" ht="27.75" customHeight="1">
      <c r="A15" s="942"/>
      <c r="B15" s="4" t="s">
        <v>334</v>
      </c>
      <c r="C15" s="5" t="s">
        <v>553</v>
      </c>
      <c r="E15" s="944" t="s">
        <v>335</v>
      </c>
      <c r="F15" s="7" t="s">
        <v>336</v>
      </c>
      <c r="G15" s="5" t="s">
        <v>553</v>
      </c>
    </row>
    <row r="16" spans="1:7" ht="38.25">
      <c r="A16" s="942"/>
      <c r="B16" s="8" t="s">
        <v>337</v>
      </c>
      <c r="C16" s="5" t="s">
        <v>553</v>
      </c>
      <c r="E16" s="944"/>
      <c r="F16" s="7" t="s">
        <v>338</v>
      </c>
      <c r="G16" s="5" t="s">
        <v>555</v>
      </c>
    </row>
    <row r="17" spans="1:7" ht="27.75" customHeight="1">
      <c r="A17" s="942"/>
      <c r="B17" s="8" t="s">
        <v>339</v>
      </c>
      <c r="C17" s="5" t="s">
        <v>553</v>
      </c>
      <c r="E17" s="944"/>
      <c r="F17" s="7" t="s">
        <v>340</v>
      </c>
      <c r="G17" s="5" t="s">
        <v>553</v>
      </c>
    </row>
    <row r="18" spans="1:7" ht="27.75" customHeight="1">
      <c r="A18" s="942"/>
      <c r="B18" s="8" t="s">
        <v>341</v>
      </c>
      <c r="C18" s="5" t="s">
        <v>553</v>
      </c>
      <c r="E18" s="944"/>
      <c r="F18" s="7" t="s">
        <v>21</v>
      </c>
      <c r="G18" s="5" t="s">
        <v>554</v>
      </c>
    </row>
    <row r="19" spans="1:7" ht="89.25">
      <c r="A19" s="942"/>
      <c r="B19" s="8" t="s">
        <v>342</v>
      </c>
      <c r="C19" s="5" t="s">
        <v>553</v>
      </c>
      <c r="E19" s="944"/>
      <c r="F19" s="7" t="s">
        <v>343</v>
      </c>
      <c r="G19" s="5" t="s">
        <v>553</v>
      </c>
    </row>
    <row r="20" spans="1:7" ht="27.75" customHeight="1">
      <c r="A20" s="942"/>
      <c r="B20" s="4" t="s">
        <v>344</v>
      </c>
      <c r="C20" s="5" t="s">
        <v>553</v>
      </c>
      <c r="E20" s="944"/>
      <c r="F20" s="7" t="s">
        <v>345</v>
      </c>
      <c r="G20" s="357" t="s">
        <v>553</v>
      </c>
    </row>
    <row r="21" spans="1:7" ht="27.75" customHeight="1">
      <c r="A21" s="942"/>
      <c r="B21" s="4" t="s">
        <v>346</v>
      </c>
      <c r="C21" s="5" t="s">
        <v>553</v>
      </c>
      <c r="E21" s="944"/>
      <c r="F21" s="7" t="s">
        <v>347</v>
      </c>
      <c r="G21" s="5" t="s">
        <v>554</v>
      </c>
    </row>
    <row r="22" spans="1:7" ht="27.75" customHeight="1">
      <c r="A22" s="942"/>
      <c r="B22" s="4" t="s">
        <v>348</v>
      </c>
      <c r="C22" s="5" t="s">
        <v>553</v>
      </c>
      <c r="E22" s="944"/>
      <c r="F22" s="7" t="s">
        <v>349</v>
      </c>
      <c r="G22" s="5" t="s">
        <v>553</v>
      </c>
    </row>
    <row r="23" spans="1:7" ht="27.75" customHeight="1">
      <c r="A23" s="942"/>
      <c r="B23" s="4" t="s">
        <v>350</v>
      </c>
      <c r="C23" s="5" t="s">
        <v>553</v>
      </c>
      <c r="E23" s="944"/>
      <c r="F23" s="7" t="s">
        <v>351</v>
      </c>
      <c r="G23" s="5" t="s">
        <v>553</v>
      </c>
    </row>
    <row r="24" spans="1:7" ht="27.75" customHeight="1">
      <c r="A24" s="942"/>
      <c r="B24" s="4" t="s">
        <v>352</v>
      </c>
      <c r="C24" s="5" t="s">
        <v>553</v>
      </c>
      <c r="E24" s="944"/>
      <c r="F24" s="7" t="s">
        <v>353</v>
      </c>
      <c r="G24" s="5" t="s">
        <v>553</v>
      </c>
    </row>
    <row r="25" spans="1:7" ht="27.75" customHeight="1">
      <c r="A25" s="942"/>
      <c r="B25" s="4" t="s">
        <v>354</v>
      </c>
      <c r="C25" s="5" t="s">
        <v>553</v>
      </c>
      <c r="E25" s="944"/>
      <c r="F25" s="7" t="s">
        <v>355</v>
      </c>
      <c r="G25" s="5" t="s">
        <v>553</v>
      </c>
    </row>
    <row r="26" spans="1:7" ht="38.25">
      <c r="A26" s="942"/>
      <c r="B26" s="4" t="s">
        <v>356</v>
      </c>
      <c r="C26" s="5" t="s">
        <v>553</v>
      </c>
      <c r="E26" s="944"/>
      <c r="F26" s="7" t="s">
        <v>357</v>
      </c>
      <c r="G26" s="5" t="s">
        <v>553</v>
      </c>
    </row>
    <row r="27" spans="1:7" ht="25.5">
      <c r="A27" s="942"/>
      <c r="B27" s="4" t="s">
        <v>349</v>
      </c>
      <c r="C27" s="5" t="s">
        <v>553</v>
      </c>
      <c r="E27" s="944"/>
      <c r="F27" s="7" t="s">
        <v>358</v>
      </c>
      <c r="G27" s="5" t="s">
        <v>553</v>
      </c>
    </row>
    <row r="28" spans="1:7" ht="27.75" customHeight="1">
      <c r="A28" s="942"/>
      <c r="B28" s="4" t="s">
        <v>359</v>
      </c>
      <c r="C28" s="5" t="s">
        <v>553</v>
      </c>
      <c r="E28" s="944"/>
      <c r="F28" s="7" t="s">
        <v>360</v>
      </c>
      <c r="G28" s="608" t="s">
        <v>554</v>
      </c>
    </row>
    <row r="29" spans="1:7" ht="25.5" customHeight="1">
      <c r="A29" s="942"/>
      <c r="B29" s="4" t="s">
        <v>361</v>
      </c>
      <c r="C29" s="5" t="s">
        <v>553</v>
      </c>
      <c r="E29" s="944"/>
      <c r="F29" s="7" t="s">
        <v>362</v>
      </c>
      <c r="G29" s="5" t="s">
        <v>553</v>
      </c>
    </row>
    <row r="30" spans="1:7" ht="27.75" customHeight="1">
      <c r="A30" s="941" t="s">
        <v>363</v>
      </c>
      <c r="B30" s="7" t="s">
        <v>364</v>
      </c>
      <c r="C30" s="5" t="s">
        <v>553</v>
      </c>
      <c r="E30" s="944"/>
      <c r="F30" s="7" t="s">
        <v>365</v>
      </c>
      <c r="G30" s="5" t="s">
        <v>553</v>
      </c>
    </row>
    <row r="31" spans="1:7" ht="27.75" customHeight="1">
      <c r="A31" s="943"/>
      <c r="B31" s="9" t="s">
        <v>366</v>
      </c>
      <c r="C31" s="5" t="s">
        <v>553</v>
      </c>
      <c r="E31" s="944"/>
      <c r="F31" s="7" t="s">
        <v>341</v>
      </c>
      <c r="G31" s="5" t="s">
        <v>553</v>
      </c>
    </row>
    <row r="32" spans="1:7" ht="27.75" customHeight="1">
      <c r="A32" s="943"/>
      <c r="B32" s="9" t="s">
        <v>367</v>
      </c>
      <c r="C32" s="5" t="s">
        <v>553</v>
      </c>
      <c r="E32" s="944"/>
      <c r="F32" s="7" t="s">
        <v>368</v>
      </c>
      <c r="G32" s="5" t="s">
        <v>553</v>
      </c>
    </row>
    <row r="33" spans="1:7" ht="27.75" customHeight="1">
      <c r="A33" s="943"/>
      <c r="B33" s="9" t="s">
        <v>369</v>
      </c>
      <c r="C33" s="5" t="s">
        <v>553</v>
      </c>
      <c r="E33" s="944"/>
      <c r="F33" s="7" t="s">
        <v>370</v>
      </c>
      <c r="G33" s="5" t="s">
        <v>553</v>
      </c>
    </row>
    <row r="34" spans="1:7" ht="27.75" customHeight="1">
      <c r="A34" s="943"/>
      <c r="B34" s="7" t="s">
        <v>345</v>
      </c>
      <c r="C34" s="5" t="s">
        <v>553</v>
      </c>
      <c r="E34" s="944"/>
      <c r="F34" s="7" t="s">
        <v>371</v>
      </c>
      <c r="G34" s="5" t="s">
        <v>553</v>
      </c>
    </row>
    <row r="35" spans="1:7" ht="27.75" customHeight="1">
      <c r="A35" s="943"/>
      <c r="B35" s="7" t="s">
        <v>372</v>
      </c>
      <c r="C35" s="5" t="s">
        <v>553</v>
      </c>
      <c r="E35" s="944"/>
      <c r="F35" s="7" t="s">
        <v>373</v>
      </c>
      <c r="G35" s="5" t="s">
        <v>553</v>
      </c>
    </row>
    <row r="36" spans="1:7" ht="27.75" customHeight="1">
      <c r="A36" s="943"/>
      <c r="B36" s="7" t="s">
        <v>374</v>
      </c>
      <c r="C36" s="5" t="s">
        <v>553</v>
      </c>
      <c r="E36" s="944"/>
      <c r="F36" s="7" t="s">
        <v>375</v>
      </c>
      <c r="G36" s="5" t="s">
        <v>553</v>
      </c>
    </row>
    <row r="37" spans="1:7" ht="27.75" customHeight="1">
      <c r="A37" s="943"/>
      <c r="B37" s="7" t="s">
        <v>376</v>
      </c>
      <c r="C37" s="5" t="s">
        <v>553</v>
      </c>
      <c r="E37" s="944"/>
      <c r="F37" s="7" t="s">
        <v>372</v>
      </c>
      <c r="G37" s="5" t="s">
        <v>553</v>
      </c>
    </row>
    <row r="38" spans="1:7" ht="27.75" customHeight="1">
      <c r="A38" s="943"/>
      <c r="B38" s="7" t="s">
        <v>377</v>
      </c>
      <c r="C38" s="5" t="s">
        <v>553</v>
      </c>
      <c r="E38" s="944"/>
      <c r="F38" s="7" t="s">
        <v>374</v>
      </c>
      <c r="G38" s="5" t="s">
        <v>553</v>
      </c>
    </row>
    <row r="39" spans="1:7" ht="27.75" customHeight="1">
      <c r="A39" s="943"/>
      <c r="B39" s="7" t="s">
        <v>378</v>
      </c>
      <c r="C39" s="5" t="s">
        <v>553</v>
      </c>
      <c r="E39" s="944"/>
      <c r="F39" s="7" t="s">
        <v>378</v>
      </c>
      <c r="G39" s="5" t="s">
        <v>553</v>
      </c>
    </row>
    <row r="40" spans="1:7" ht="27.75" customHeight="1">
      <c r="A40" s="943"/>
      <c r="B40" s="7" t="s">
        <v>379</v>
      </c>
      <c r="C40" s="5" t="s">
        <v>553</v>
      </c>
      <c r="E40" s="944"/>
      <c r="F40" s="7" t="s">
        <v>380</v>
      </c>
      <c r="G40" s="5" t="s">
        <v>553</v>
      </c>
    </row>
    <row r="41" spans="1:7" ht="27.75" customHeight="1">
      <c r="A41" s="943"/>
      <c r="B41" s="7" t="s">
        <v>347</v>
      </c>
      <c r="C41" s="5" t="s">
        <v>554</v>
      </c>
      <c r="E41" s="944"/>
      <c r="F41" s="7" t="s">
        <v>379</v>
      </c>
      <c r="G41" s="5" t="s">
        <v>553</v>
      </c>
    </row>
    <row r="42" spans="1:7" ht="38.25">
      <c r="A42" s="943"/>
      <c r="B42" s="7" t="s">
        <v>357</v>
      </c>
      <c r="C42" s="5" t="s">
        <v>553</v>
      </c>
      <c r="E42" s="944"/>
      <c r="F42" s="7" t="s">
        <v>381</v>
      </c>
      <c r="G42" s="5" t="s">
        <v>553</v>
      </c>
    </row>
    <row r="43" spans="1:7" ht="27.75" customHeight="1">
      <c r="A43" s="943"/>
      <c r="B43" s="7" t="s">
        <v>382</v>
      </c>
      <c r="C43" s="5" t="s">
        <v>553</v>
      </c>
      <c r="E43" s="944"/>
      <c r="F43" s="7" t="s">
        <v>383</v>
      </c>
      <c r="G43" s="5" t="s">
        <v>553</v>
      </c>
    </row>
    <row r="44" spans="1:7" ht="27.75" customHeight="1">
      <c r="A44" s="943"/>
      <c r="B44" s="7" t="s">
        <v>384</v>
      </c>
      <c r="C44" s="5" t="s">
        <v>553</v>
      </c>
      <c r="E44" s="944"/>
      <c r="F44" s="7" t="s">
        <v>385</v>
      </c>
      <c r="G44" s="5" t="s">
        <v>553</v>
      </c>
    </row>
    <row r="45" spans="1:7" ht="27.75" customHeight="1">
      <c r="A45" s="943"/>
      <c r="B45" s="7" t="s">
        <v>353</v>
      </c>
      <c r="C45" s="5" t="s">
        <v>554</v>
      </c>
      <c r="E45" s="944"/>
      <c r="F45" s="7" t="s">
        <v>386</v>
      </c>
      <c r="G45" s="5" t="s">
        <v>553</v>
      </c>
    </row>
    <row r="46" spans="1:7" ht="27.75" customHeight="1">
      <c r="A46" s="943"/>
      <c r="B46" s="7" t="s">
        <v>358</v>
      </c>
      <c r="C46" s="5" t="s">
        <v>553</v>
      </c>
      <c r="E46" s="10"/>
      <c r="F46" s="11"/>
      <c r="G46" s="12"/>
    </row>
    <row r="47" spans="1:7" ht="38.25">
      <c r="A47" s="943"/>
      <c r="B47" s="7" t="s">
        <v>360</v>
      </c>
      <c r="C47" s="608" t="s">
        <v>554</v>
      </c>
      <c r="E47" s="10"/>
      <c r="F47" s="11"/>
      <c r="G47" s="12"/>
    </row>
    <row r="48" spans="1:7" ht="27.75" customHeight="1">
      <c r="A48" s="943"/>
      <c r="B48" s="7" t="s">
        <v>362</v>
      </c>
      <c r="C48" s="441" t="s">
        <v>553</v>
      </c>
      <c r="E48" s="10"/>
      <c r="F48" s="11"/>
      <c r="G48" s="12"/>
    </row>
    <row r="49" spans="1:7" ht="27.75" customHeight="1">
      <c r="A49" s="943"/>
      <c r="B49" s="7" t="s">
        <v>368</v>
      </c>
      <c r="C49" s="5" t="s">
        <v>553</v>
      </c>
      <c r="E49" s="10"/>
      <c r="F49" s="11"/>
      <c r="G49" s="12"/>
    </row>
    <row r="50" spans="1:7" ht="27.75" customHeight="1">
      <c r="A50" s="943"/>
      <c r="B50" s="7" t="s">
        <v>370</v>
      </c>
      <c r="C50" s="5" t="s">
        <v>553</v>
      </c>
      <c r="E50" s="10"/>
      <c r="F50" s="11"/>
      <c r="G50" s="12"/>
    </row>
    <row r="51" spans="1:7" ht="27.75" customHeight="1">
      <c r="A51" s="943"/>
      <c r="B51" s="7" t="s">
        <v>371</v>
      </c>
      <c r="C51" s="5" t="s">
        <v>553</v>
      </c>
      <c r="E51" s="10"/>
      <c r="F51" s="11"/>
      <c r="G51" s="12"/>
    </row>
    <row r="52" spans="1:7" ht="27.75" customHeight="1">
      <c r="A52" s="943"/>
      <c r="B52" s="7" t="s">
        <v>373</v>
      </c>
      <c r="C52" s="5" t="s">
        <v>553</v>
      </c>
      <c r="E52" s="10"/>
      <c r="F52" s="11"/>
      <c r="G52" s="12"/>
    </row>
    <row r="53" spans="1:7" ht="27.75" customHeight="1">
      <c r="A53" s="943"/>
      <c r="B53" s="7" t="s">
        <v>383</v>
      </c>
      <c r="C53" s="5" t="s">
        <v>553</v>
      </c>
      <c r="E53" s="10"/>
      <c r="F53" s="11"/>
      <c r="G53" s="12"/>
    </row>
    <row r="54" spans="1:7" ht="27.75" customHeight="1">
      <c r="A54" s="943"/>
      <c r="B54" s="7" t="s">
        <v>386</v>
      </c>
      <c r="C54" s="5" t="s">
        <v>553</v>
      </c>
      <c r="E54" s="10"/>
      <c r="F54" s="11"/>
      <c r="G54" s="12"/>
    </row>
    <row r="55" spans="1:7" ht="27.75" customHeight="1">
      <c r="A55" s="943"/>
      <c r="B55" s="7" t="s">
        <v>387</v>
      </c>
      <c r="C55" s="5" t="s">
        <v>553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948" t="s">
        <v>388</v>
      </c>
      <c r="B60" s="949"/>
      <c r="C60" s="949"/>
      <c r="D60" s="950"/>
    </row>
    <row r="61" spans="1:7">
      <c r="A61" s="938" t="s">
        <v>389</v>
      </c>
      <c r="B61" s="939"/>
      <c r="C61" s="939"/>
      <c r="D61" s="940"/>
    </row>
    <row r="62" spans="1:7">
      <c r="A62" s="938" t="s">
        <v>390</v>
      </c>
      <c r="B62" s="939"/>
      <c r="C62" s="939"/>
      <c r="D62" s="940"/>
    </row>
    <row r="63" spans="1:7">
      <c r="A63" s="938" t="s">
        <v>391</v>
      </c>
      <c r="B63" s="939"/>
      <c r="C63" s="939"/>
      <c r="D63" s="940"/>
    </row>
  </sheetData>
  <mergeCells count="15">
    <mergeCell ref="A6:G6"/>
    <mergeCell ref="A7:G7"/>
    <mergeCell ref="A8:G8"/>
    <mergeCell ref="A10:G10"/>
    <mergeCell ref="A12:G12"/>
    <mergeCell ref="A13:C13"/>
    <mergeCell ref="E13:G13"/>
    <mergeCell ref="E14:F14"/>
    <mergeCell ref="A60:D60"/>
    <mergeCell ref="A61:D61"/>
    <mergeCell ref="A62:D62"/>
    <mergeCell ref="A63:D63"/>
    <mergeCell ref="A14:A29"/>
    <mergeCell ref="A30:A55"/>
    <mergeCell ref="E15:E4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FUNDO FIXO</vt:lpstr>
      <vt:lpstr>TURNOVER</vt:lpstr>
      <vt:lpstr>1 CONTA CORRENTE (D E C)</vt:lpstr>
      <vt:lpstr>2 CONTA CORRENTE (D E C)</vt:lpstr>
      <vt:lpstr>2. CONTA CORRENTE (D E C)</vt:lpstr>
      <vt:lpstr>3. CONTA CORRENTE (D E C) (2)</vt:lpstr>
      <vt:lpstr>4. CONTA CORRENTE (D E C) (3)</vt:lpstr>
      <vt:lpstr>APLICAÇÃO FINANCEIRA</vt:lpstr>
      <vt:lpstr>2 APLICAÇÃO FINANCEIRA 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'CÁLCULO FOLHA DE PAGAMENTO'!Area_de_impressao</vt:lpstr>
      <vt:lpstr>'CONTÁBIL FINANCEIRA - PCF'!Area_de_impressao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Camila Regina Gomes de Oliveira</cp:lastModifiedBy>
  <cp:lastPrinted>2022-07-15T13:07:34Z</cp:lastPrinted>
  <dcterms:created xsi:type="dcterms:W3CDTF">2019-12-13T12:34:00Z</dcterms:created>
  <dcterms:modified xsi:type="dcterms:W3CDTF">2022-07-15T14:02:15Z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